
<file path=[Content_Types].xml><?xml version="1.0" encoding="utf-8"?>
<Types xmlns="http://schemas.openxmlformats.org/package/2006/content-type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4"/>
  <workbookPr defaultThemeVersion="202300"/>
  <mc:AlternateContent xmlns:mc="http://schemas.openxmlformats.org/markup-compatibility/2006">
    <mc:Choice Requires="x15">
      <x15ac:absPath xmlns:x15ac="http://schemas.microsoft.com/office/spreadsheetml/2010/11/ac" url="/Users/annielim/Library/CloudStorage/Dropbox/Results HRP/"/>
    </mc:Choice>
  </mc:AlternateContent>
  <xr:revisionPtr revIDLastSave="0" documentId="13_ncr:1_{D2852CA6-CF5E-8140-9802-1C2F5189DE02}" xr6:coauthVersionLast="47" xr6:coauthVersionMax="47" xr10:uidLastSave="{00000000-0000-0000-0000-000000000000}"/>
  <bookViews>
    <workbookView xWindow="0" yWindow="500" windowWidth="28800" windowHeight="16220" xr2:uid="{28BE55FE-914C-1D49-A1FF-4ED519FFA50B}"/>
  </bookViews>
  <sheets>
    <sheet name="DATA INPUT" sheetId="1" r:id="rId1"/>
    <sheet name="Sheet2" sheetId="2" r:id="rId2"/>
    <sheet name="Analysis" sheetId="3" r:id="rId3"/>
    <sheet name="Weekly Profit" sheetId="4" r:id="rId4"/>
  </sheets>
  <definedNames>
    <definedName name="_xlnm._FilterDatabase" localSheetId="0" hidden="1">'DATA INPUT'!$A$2:$BE$1388</definedName>
    <definedName name="_xlnm._FilterDatabase" localSheetId="1" hidden="1">Sheet2!$A$1:$K$2712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F1386" i="1" l="1" a="1"/>
  <c r="BF1387" i="1" a="1"/>
  <c r="BF1388" i="1" a="1"/>
  <c r="T1386" i="1"/>
  <c r="AV1386" i="1"/>
  <c r="AW1386" i="1"/>
  <c r="AZ1386" i="1"/>
  <c r="BB1386" i="1"/>
  <c r="T1387" i="1"/>
  <c r="AV1387" i="1"/>
  <c r="AW1387" i="1"/>
  <c r="AZ1387" i="1"/>
  <c r="BB1387" i="1"/>
  <c r="T1388" i="1"/>
  <c r="AV1388" i="1"/>
  <c r="AW1388" i="1"/>
  <c r="AZ1388" i="1"/>
  <c r="BB1388" i="1"/>
  <c r="BC1387" i="1" s="1"/>
  <c r="T1381" i="1"/>
  <c r="AV1381" i="1"/>
  <c r="AW1381" i="1"/>
  <c r="AZ1381" i="1"/>
  <c r="BB1381" i="1"/>
  <c r="BF1381" i="1" a="1"/>
  <c r="T1382" i="1"/>
  <c r="AV1382" i="1"/>
  <c r="AW1382" i="1"/>
  <c r="AZ1382" i="1"/>
  <c r="BB1382" i="1"/>
  <c r="BF1382" i="1" a="1"/>
  <c r="T1383" i="1"/>
  <c r="AV1383" i="1"/>
  <c r="AW1383" i="1"/>
  <c r="AZ1383" i="1"/>
  <c r="BB1383" i="1"/>
  <c r="BF1383" i="1" a="1"/>
  <c r="T1384" i="1"/>
  <c r="AV1384" i="1"/>
  <c r="AW1384" i="1"/>
  <c r="AZ1384" i="1"/>
  <c r="BB1384" i="1"/>
  <c r="BC1384" i="1" s="1"/>
  <c r="BF1384" i="1" a="1"/>
  <c r="T1385" i="1"/>
  <c r="AV1385" i="1"/>
  <c r="AW1385" i="1"/>
  <c r="AZ1385" i="1"/>
  <c r="BB1385" i="1"/>
  <c r="BF1385" i="1" a="1"/>
  <c r="AV1379" i="1"/>
  <c r="AW1379" i="1"/>
  <c r="AZ1379" i="1"/>
  <c r="BB1379" i="1"/>
  <c r="BF1379" i="1" a="1"/>
  <c r="AV1380" i="1"/>
  <c r="AW1380" i="1"/>
  <c r="AZ1380" i="1"/>
  <c r="BB1380" i="1"/>
  <c r="BF1380" i="1" a="1"/>
  <c r="T1379" i="1"/>
  <c r="T1380" i="1"/>
  <c r="T1374" i="1"/>
  <c r="AV1374" i="1"/>
  <c r="AW1374" i="1"/>
  <c r="AZ1374" i="1"/>
  <c r="BB1374" i="1"/>
  <c r="BF1374" i="1" a="1"/>
  <c r="T1375" i="1"/>
  <c r="AV1375" i="1"/>
  <c r="AW1375" i="1"/>
  <c r="AZ1375" i="1"/>
  <c r="BB1375" i="1"/>
  <c r="BF1375" i="1" a="1"/>
  <c r="T1376" i="1"/>
  <c r="AV1376" i="1"/>
  <c r="AW1376" i="1"/>
  <c r="AZ1376" i="1"/>
  <c r="BB1376" i="1"/>
  <c r="BF1376" i="1" a="1"/>
  <c r="T1377" i="1"/>
  <c r="AV1377" i="1"/>
  <c r="AW1377" i="1"/>
  <c r="AZ1377" i="1"/>
  <c r="BB1377" i="1"/>
  <c r="BF1377" i="1" a="1"/>
  <c r="T1378" i="1"/>
  <c r="AV1378" i="1"/>
  <c r="AW1378" i="1"/>
  <c r="AZ1378" i="1"/>
  <c r="BB1378" i="1"/>
  <c r="BF1378" i="1" a="1"/>
  <c r="AV1371" i="1"/>
  <c r="AW1371" i="1"/>
  <c r="AZ1371" i="1"/>
  <c r="BB1371" i="1"/>
  <c r="BF1371" i="1" a="1"/>
  <c r="AV1372" i="1"/>
  <c r="AW1372" i="1"/>
  <c r="AZ1372" i="1"/>
  <c r="BB1372" i="1"/>
  <c r="BF1372" i="1" a="1"/>
  <c r="AV1373" i="1"/>
  <c r="AW1373" i="1"/>
  <c r="AZ1373" i="1"/>
  <c r="BB1373" i="1"/>
  <c r="BC1370" i="1" s="1"/>
  <c r="BF1373" i="1" a="1"/>
  <c r="T1370" i="1"/>
  <c r="T1371" i="1"/>
  <c r="T1372" i="1"/>
  <c r="T1373" i="1"/>
  <c r="T1367" i="1"/>
  <c r="T1368" i="1"/>
  <c r="T1369" i="1"/>
  <c r="T1364" i="1"/>
  <c r="T1365" i="1"/>
  <c r="T1366" i="1"/>
  <c r="AV1362" i="1"/>
  <c r="AW1362" i="1"/>
  <c r="AZ1362" i="1"/>
  <c r="BB1362" i="1"/>
  <c r="BF1362" i="1" a="1"/>
  <c r="AV1363" i="1"/>
  <c r="AW1363" i="1"/>
  <c r="AZ1363" i="1"/>
  <c r="BB1363" i="1"/>
  <c r="BC1363" i="1" s="1"/>
  <c r="BF1363" i="1" a="1"/>
  <c r="AV1364" i="1"/>
  <c r="AW1364" i="1"/>
  <c r="AZ1364" i="1"/>
  <c r="BB1364" i="1"/>
  <c r="BF1364" i="1" a="1"/>
  <c r="AV1365" i="1"/>
  <c r="AW1365" i="1"/>
  <c r="AZ1365" i="1"/>
  <c r="BB1365" i="1"/>
  <c r="BF1365" i="1" a="1"/>
  <c r="AV1366" i="1"/>
  <c r="AW1366" i="1"/>
  <c r="AZ1366" i="1"/>
  <c r="BB1366" i="1"/>
  <c r="BF1366" i="1" a="1"/>
  <c r="AV1367" i="1"/>
  <c r="AW1367" i="1"/>
  <c r="AZ1367" i="1"/>
  <c r="BB1367" i="1"/>
  <c r="BF1367" i="1" a="1"/>
  <c r="AV1368" i="1"/>
  <c r="AW1368" i="1"/>
  <c r="AZ1368" i="1"/>
  <c r="BB1368" i="1"/>
  <c r="BF1368" i="1" a="1"/>
  <c r="AV1369" i="1"/>
  <c r="AW1369" i="1"/>
  <c r="AZ1369" i="1"/>
  <c r="BB1369" i="1"/>
  <c r="BF1369" i="1" a="1"/>
  <c r="AV1370" i="1"/>
  <c r="AW1370" i="1"/>
  <c r="AZ1370" i="1"/>
  <c r="BB1370" i="1"/>
  <c r="BF1370" i="1" a="1"/>
  <c r="T1363" i="1"/>
  <c r="T1361" i="1"/>
  <c r="T1362" i="1"/>
  <c r="T1358" i="1"/>
  <c r="T1359" i="1"/>
  <c r="T1360" i="1"/>
  <c r="T1357" i="1"/>
  <c r="T1353" i="1"/>
  <c r="T1354" i="1"/>
  <c r="T1355" i="1"/>
  <c r="T1356" i="1"/>
  <c r="T1352" i="1"/>
  <c r="AV1352" i="1"/>
  <c r="AW1352" i="1"/>
  <c r="AZ1352" i="1"/>
  <c r="BB1352" i="1"/>
  <c r="BF1352" i="1" a="1"/>
  <c r="AV1353" i="1"/>
  <c r="AW1353" i="1"/>
  <c r="AZ1353" i="1"/>
  <c r="BB1353" i="1"/>
  <c r="BC1356" i="1" s="1"/>
  <c r="BF1353" i="1" a="1"/>
  <c r="AV1354" i="1"/>
  <c r="AW1354" i="1"/>
  <c r="AZ1354" i="1"/>
  <c r="BB1354" i="1"/>
  <c r="BC1355" i="1" s="1"/>
  <c r="BF1354" i="1" a="1"/>
  <c r="AV1355" i="1"/>
  <c r="AW1355" i="1"/>
  <c r="AZ1355" i="1"/>
  <c r="BB1355" i="1"/>
  <c r="BF1355" i="1" a="1"/>
  <c r="AV1356" i="1"/>
  <c r="AW1356" i="1"/>
  <c r="AZ1356" i="1"/>
  <c r="BB1356" i="1"/>
  <c r="BF1356" i="1" a="1"/>
  <c r="AV1357" i="1"/>
  <c r="AW1357" i="1"/>
  <c r="AZ1357" i="1"/>
  <c r="BB1357" i="1"/>
  <c r="BC1357" i="1" s="1"/>
  <c r="BF1357" i="1" a="1"/>
  <c r="AV1358" i="1"/>
  <c r="AW1358" i="1"/>
  <c r="AZ1358" i="1"/>
  <c r="BB1358" i="1"/>
  <c r="BF1358" i="1" a="1"/>
  <c r="AV1359" i="1"/>
  <c r="AW1359" i="1"/>
  <c r="AZ1359" i="1"/>
  <c r="BB1359" i="1"/>
  <c r="BF1359" i="1" a="1"/>
  <c r="AV1360" i="1"/>
  <c r="AW1360" i="1"/>
  <c r="AZ1360" i="1"/>
  <c r="BB1360" i="1"/>
  <c r="BF1360" i="1" a="1"/>
  <c r="AV1361" i="1"/>
  <c r="AW1361" i="1"/>
  <c r="AZ1361" i="1"/>
  <c r="BB1361" i="1"/>
  <c r="BF1361" i="1" a="1"/>
  <c r="T1349" i="1"/>
  <c r="T1350" i="1"/>
  <c r="T1351" i="1"/>
  <c r="T1346" i="1"/>
  <c r="T1347" i="1"/>
  <c r="T1348" i="1"/>
  <c r="AV1345" i="1"/>
  <c r="AW1345" i="1"/>
  <c r="AZ1345" i="1"/>
  <c r="BB1345" i="1"/>
  <c r="BC1345" i="1" s="1"/>
  <c r="BF1345" i="1" a="1"/>
  <c r="AV1346" i="1"/>
  <c r="AW1346" i="1"/>
  <c r="AZ1346" i="1"/>
  <c r="BB1346" i="1"/>
  <c r="BF1346" i="1" a="1"/>
  <c r="AV1347" i="1"/>
  <c r="AW1347" i="1"/>
  <c r="AZ1347" i="1"/>
  <c r="BB1347" i="1"/>
  <c r="BF1347" i="1" a="1"/>
  <c r="AV1348" i="1"/>
  <c r="AW1348" i="1"/>
  <c r="AZ1348" i="1"/>
  <c r="BB1348" i="1"/>
  <c r="BF1348" i="1" a="1"/>
  <c r="AV1349" i="1"/>
  <c r="AW1349" i="1"/>
  <c r="AZ1349" i="1"/>
  <c r="BB1349" i="1"/>
  <c r="BF1349" i="1" a="1"/>
  <c r="AV1350" i="1"/>
  <c r="AW1350" i="1"/>
  <c r="AZ1350" i="1"/>
  <c r="BB1350" i="1"/>
  <c r="BF1350" i="1" a="1"/>
  <c r="AV1351" i="1"/>
  <c r="AW1351" i="1"/>
  <c r="AZ1351" i="1"/>
  <c r="BB1351" i="1"/>
  <c r="BF1351" i="1" a="1"/>
  <c r="T1345" i="1"/>
  <c r="J2599" i="2"/>
  <c r="J2600" i="2"/>
  <c r="J2601" i="2"/>
  <c r="J2602" i="2"/>
  <c r="J2603" i="2"/>
  <c r="J2604" i="2"/>
  <c r="J2605" i="2"/>
  <c r="J2606" i="2"/>
  <c r="J2607" i="2"/>
  <c r="J2608" i="2"/>
  <c r="J2609" i="2"/>
  <c r="J2610" i="2"/>
  <c r="J2611" i="2"/>
  <c r="J2612" i="2"/>
  <c r="J2613" i="2"/>
  <c r="J2614" i="2"/>
  <c r="J2615" i="2"/>
  <c r="J2616" i="2"/>
  <c r="J2617" i="2"/>
  <c r="J2618" i="2"/>
  <c r="J2619" i="2"/>
  <c r="J2620" i="2"/>
  <c r="J2621" i="2"/>
  <c r="J2622" i="2"/>
  <c r="J2623" i="2"/>
  <c r="J2624" i="2"/>
  <c r="J2625" i="2"/>
  <c r="J2626" i="2"/>
  <c r="J2627" i="2"/>
  <c r="J2628" i="2"/>
  <c r="J2629" i="2"/>
  <c r="J2630" i="2"/>
  <c r="J2631" i="2"/>
  <c r="J2632" i="2"/>
  <c r="J2633" i="2"/>
  <c r="J2634" i="2"/>
  <c r="J2635" i="2"/>
  <c r="J2636" i="2"/>
  <c r="J2637" i="2"/>
  <c r="J2638" i="2"/>
  <c r="J2639" i="2"/>
  <c r="J2640" i="2"/>
  <c r="J2641" i="2"/>
  <c r="J2642" i="2"/>
  <c r="J2643" i="2"/>
  <c r="J2644" i="2"/>
  <c r="J2645" i="2"/>
  <c r="J2646" i="2"/>
  <c r="J2647" i="2"/>
  <c r="J2648" i="2"/>
  <c r="J2649" i="2"/>
  <c r="J2650" i="2"/>
  <c r="J2651" i="2"/>
  <c r="J2652" i="2"/>
  <c r="J2653" i="2"/>
  <c r="J2654" i="2"/>
  <c r="J2655" i="2"/>
  <c r="J2656" i="2"/>
  <c r="J2657" i="2"/>
  <c r="J2658" i="2"/>
  <c r="J2659" i="2"/>
  <c r="J2660" i="2"/>
  <c r="J2661" i="2"/>
  <c r="J2662" i="2"/>
  <c r="J2663" i="2"/>
  <c r="J2664" i="2"/>
  <c r="J2665" i="2"/>
  <c r="J2666" i="2"/>
  <c r="J2667" i="2"/>
  <c r="J2668" i="2"/>
  <c r="J2669" i="2"/>
  <c r="J2670" i="2"/>
  <c r="J2671" i="2"/>
  <c r="J2672" i="2"/>
  <c r="J2673" i="2"/>
  <c r="J2674" i="2"/>
  <c r="J2675" i="2"/>
  <c r="J2676" i="2"/>
  <c r="J2677" i="2"/>
  <c r="J2678" i="2"/>
  <c r="J2679" i="2"/>
  <c r="J2680" i="2"/>
  <c r="J2681" i="2"/>
  <c r="J2682" i="2"/>
  <c r="J2683" i="2"/>
  <c r="J2684" i="2"/>
  <c r="J2685" i="2"/>
  <c r="J2686" i="2"/>
  <c r="J2687" i="2"/>
  <c r="J2688" i="2"/>
  <c r="J2689" i="2"/>
  <c r="J2690" i="2"/>
  <c r="J2691" i="2"/>
  <c r="J2692" i="2"/>
  <c r="J2693" i="2"/>
  <c r="J2694" i="2"/>
  <c r="J2695" i="2"/>
  <c r="J2696" i="2"/>
  <c r="J2697" i="2"/>
  <c r="J2698" i="2"/>
  <c r="J2699" i="2"/>
  <c r="J2700" i="2"/>
  <c r="J2701" i="2"/>
  <c r="J2702" i="2"/>
  <c r="J2703" i="2"/>
  <c r="J2704" i="2"/>
  <c r="J2705" i="2"/>
  <c r="J2706" i="2"/>
  <c r="J2707" i="2"/>
  <c r="J2708" i="2"/>
  <c r="J2709" i="2"/>
  <c r="J2710" i="2"/>
  <c r="J2711" i="2"/>
  <c r="J2712" i="2"/>
  <c r="BB1307" i="1"/>
  <c r="BC1307" i="1" s="1"/>
  <c r="BD1307" i="1" s="1"/>
  <c r="BF1307" i="1" a="1"/>
  <c r="BB1308" i="1"/>
  <c r="BC1308" i="1" s="1"/>
  <c r="BD1308" i="1" s="1"/>
  <c r="BF1308" i="1" a="1"/>
  <c r="BB1309" i="1"/>
  <c r="BF1309" i="1" a="1"/>
  <c r="BB1310" i="1"/>
  <c r="BF1310" i="1" a="1"/>
  <c r="BB1311" i="1"/>
  <c r="BF1311" i="1" a="1"/>
  <c r="BB1312" i="1"/>
  <c r="BF1312" i="1" a="1"/>
  <c r="BB1313" i="1"/>
  <c r="BF1313" i="1" a="1"/>
  <c r="BB1314" i="1"/>
  <c r="BF1314" i="1" a="1"/>
  <c r="BB1315" i="1"/>
  <c r="BF1315" i="1" a="1"/>
  <c r="BB1316" i="1"/>
  <c r="BF1316" i="1" a="1"/>
  <c r="BB1317" i="1"/>
  <c r="BF1317" i="1" a="1"/>
  <c r="BB1318" i="1"/>
  <c r="BF1318" i="1" a="1"/>
  <c r="BB1319" i="1"/>
  <c r="BF1319" i="1" a="1"/>
  <c r="BB1320" i="1"/>
  <c r="BF1320" i="1" a="1"/>
  <c r="BB1321" i="1"/>
  <c r="BF1321" i="1" a="1"/>
  <c r="BB1322" i="1"/>
  <c r="BF1322" i="1" a="1"/>
  <c r="BB1323" i="1"/>
  <c r="BF1323" i="1" a="1"/>
  <c r="BB1324" i="1"/>
  <c r="BF1324" i="1" a="1"/>
  <c r="BB1325" i="1"/>
  <c r="BF1325" i="1" a="1"/>
  <c r="BB1326" i="1"/>
  <c r="BF1326" i="1" a="1"/>
  <c r="BB1327" i="1"/>
  <c r="BF1327" i="1" a="1"/>
  <c r="BB1328" i="1"/>
  <c r="BF1328" i="1" a="1"/>
  <c r="BB1329" i="1"/>
  <c r="BF1329" i="1" a="1"/>
  <c r="BB1330" i="1"/>
  <c r="BF1330" i="1" a="1"/>
  <c r="BB1331" i="1"/>
  <c r="BF1331" i="1" a="1"/>
  <c r="BB1332" i="1"/>
  <c r="BF1332" i="1" a="1"/>
  <c r="BB1333" i="1"/>
  <c r="BF1333" i="1" a="1"/>
  <c r="BB1334" i="1"/>
  <c r="BF1334" i="1" a="1"/>
  <c r="BB1335" i="1"/>
  <c r="BF1335" i="1" a="1"/>
  <c r="BB1336" i="1"/>
  <c r="BF1336" i="1" a="1"/>
  <c r="BB1337" i="1"/>
  <c r="BF1337" i="1" a="1"/>
  <c r="BB1338" i="1"/>
  <c r="BF1338" i="1" a="1"/>
  <c r="BB1339" i="1"/>
  <c r="BF1339" i="1" a="1"/>
  <c r="BB1340" i="1"/>
  <c r="BF1340" i="1" a="1"/>
  <c r="BB1341" i="1"/>
  <c r="BF1341" i="1" a="1"/>
  <c r="BB1342" i="1"/>
  <c r="BF1342" i="1" a="1"/>
  <c r="BB1343" i="1"/>
  <c r="BF1343" i="1" a="1"/>
  <c r="BB1344" i="1"/>
  <c r="BF1344" i="1" a="1"/>
  <c r="T1308" i="1"/>
  <c r="T1309" i="1"/>
  <c r="T1310" i="1"/>
  <c r="T1311" i="1"/>
  <c r="T1312" i="1"/>
  <c r="T1313" i="1"/>
  <c r="T1314" i="1"/>
  <c r="T1315" i="1"/>
  <c r="T1316" i="1"/>
  <c r="T1317" i="1"/>
  <c r="T1318" i="1"/>
  <c r="T1319" i="1"/>
  <c r="T1320" i="1"/>
  <c r="T1321" i="1"/>
  <c r="T1322" i="1"/>
  <c r="T1323" i="1"/>
  <c r="T1324" i="1"/>
  <c r="T1325" i="1"/>
  <c r="T1326" i="1"/>
  <c r="T1327" i="1"/>
  <c r="T1328" i="1"/>
  <c r="T1329" i="1"/>
  <c r="T1330" i="1"/>
  <c r="T1331" i="1"/>
  <c r="T1332" i="1"/>
  <c r="T1333" i="1"/>
  <c r="T1334" i="1"/>
  <c r="T1335" i="1"/>
  <c r="T1336" i="1"/>
  <c r="T1337" i="1"/>
  <c r="T1338" i="1"/>
  <c r="T1339" i="1"/>
  <c r="T1340" i="1"/>
  <c r="T1341" i="1"/>
  <c r="T1342" i="1"/>
  <c r="T1343" i="1"/>
  <c r="T1344" i="1"/>
  <c r="T1307" i="1"/>
  <c r="AV1307" i="1"/>
  <c r="AW1307" i="1"/>
  <c r="AZ1307" i="1"/>
  <c r="AV1343" i="1"/>
  <c r="AW1343" i="1"/>
  <c r="AZ1343" i="1"/>
  <c r="AV1344" i="1"/>
  <c r="AW1344" i="1"/>
  <c r="AZ1344" i="1"/>
  <c r="AV1335" i="1"/>
  <c r="AW1335" i="1"/>
  <c r="AZ1335" i="1"/>
  <c r="AV1336" i="1"/>
  <c r="AW1336" i="1"/>
  <c r="AZ1336" i="1"/>
  <c r="AV1337" i="1"/>
  <c r="AW1337" i="1"/>
  <c r="AZ1337" i="1"/>
  <c r="AV1338" i="1"/>
  <c r="AW1338" i="1"/>
  <c r="AZ1338" i="1"/>
  <c r="AV1339" i="1"/>
  <c r="AW1339" i="1"/>
  <c r="AZ1339" i="1"/>
  <c r="AV1340" i="1"/>
  <c r="AW1340" i="1"/>
  <c r="AZ1340" i="1"/>
  <c r="AV1341" i="1"/>
  <c r="AW1341" i="1"/>
  <c r="AZ1341" i="1"/>
  <c r="AV1342" i="1"/>
  <c r="AW1342" i="1"/>
  <c r="AZ1342" i="1"/>
  <c r="AV1334" i="1"/>
  <c r="AW1334" i="1"/>
  <c r="AZ1334" i="1"/>
  <c r="AV1332" i="1"/>
  <c r="AW1332" i="1"/>
  <c r="AZ1332" i="1"/>
  <c r="AV1333" i="1"/>
  <c r="AW1333" i="1"/>
  <c r="AZ1333" i="1"/>
  <c r="AV1330" i="1"/>
  <c r="AW1330" i="1"/>
  <c r="AZ1330" i="1"/>
  <c r="AV1331" i="1"/>
  <c r="AW1331" i="1"/>
  <c r="AZ1331" i="1"/>
  <c r="AV1329" i="1"/>
  <c r="AW1329" i="1"/>
  <c r="AZ1329" i="1"/>
  <c r="AV1328" i="1"/>
  <c r="AW1328" i="1"/>
  <c r="AZ1328" i="1"/>
  <c r="AV1323" i="1"/>
  <c r="AW1323" i="1"/>
  <c r="AZ1323" i="1"/>
  <c r="AV1324" i="1"/>
  <c r="AW1324" i="1"/>
  <c r="AZ1324" i="1"/>
  <c r="AV1325" i="1"/>
  <c r="AW1325" i="1"/>
  <c r="AZ1325" i="1"/>
  <c r="AV1326" i="1"/>
  <c r="AW1326" i="1"/>
  <c r="AZ1326" i="1"/>
  <c r="AV1327" i="1"/>
  <c r="AW1327" i="1"/>
  <c r="AZ1327" i="1"/>
  <c r="AV1313" i="1"/>
  <c r="AW1313" i="1"/>
  <c r="AZ1313" i="1"/>
  <c r="AV1314" i="1"/>
  <c r="AW1314" i="1"/>
  <c r="AZ1314" i="1"/>
  <c r="AV1315" i="1"/>
  <c r="AW1315" i="1"/>
  <c r="AZ1315" i="1"/>
  <c r="AV1316" i="1"/>
  <c r="AW1316" i="1"/>
  <c r="AZ1316" i="1"/>
  <c r="AV1317" i="1"/>
  <c r="AW1317" i="1"/>
  <c r="AZ1317" i="1"/>
  <c r="AV1318" i="1"/>
  <c r="AW1318" i="1"/>
  <c r="AZ1318" i="1"/>
  <c r="AV1319" i="1"/>
  <c r="AW1319" i="1"/>
  <c r="AZ1319" i="1"/>
  <c r="AV1320" i="1"/>
  <c r="AW1320" i="1"/>
  <c r="AZ1320" i="1"/>
  <c r="AV1321" i="1"/>
  <c r="AW1321" i="1"/>
  <c r="AZ1321" i="1"/>
  <c r="AV1322" i="1"/>
  <c r="AW1322" i="1"/>
  <c r="AZ1322" i="1"/>
  <c r="AV1309" i="1"/>
  <c r="AW1309" i="1"/>
  <c r="AZ1309" i="1"/>
  <c r="AV1310" i="1"/>
  <c r="AW1310" i="1"/>
  <c r="AZ1310" i="1"/>
  <c r="AV1311" i="1"/>
  <c r="AW1311" i="1"/>
  <c r="AZ1311" i="1"/>
  <c r="AV1312" i="1"/>
  <c r="AW1312" i="1"/>
  <c r="AZ1312" i="1"/>
  <c r="AV1304" i="1"/>
  <c r="AW1304" i="1"/>
  <c r="AZ1304" i="1"/>
  <c r="BB1304" i="1"/>
  <c r="BF1304" i="1" a="1"/>
  <c r="AV1305" i="1"/>
  <c r="AW1305" i="1"/>
  <c r="AZ1305" i="1"/>
  <c r="BB1305" i="1"/>
  <c r="BF1305" i="1" a="1"/>
  <c r="AV1306" i="1"/>
  <c r="AW1306" i="1"/>
  <c r="AZ1306" i="1"/>
  <c r="BB1306" i="1"/>
  <c r="BF1306" i="1" a="1"/>
  <c r="AV1308" i="1"/>
  <c r="AW1308" i="1"/>
  <c r="AZ1308" i="1"/>
  <c r="T1304" i="1"/>
  <c r="T1305" i="1"/>
  <c r="T1306" i="1"/>
  <c r="T1302" i="1"/>
  <c r="AV1302" i="1"/>
  <c r="AW1302" i="1"/>
  <c r="AZ1302" i="1"/>
  <c r="BB1302" i="1"/>
  <c r="BF1302" i="1" a="1"/>
  <c r="T1303" i="1"/>
  <c r="AV1303" i="1"/>
  <c r="AW1303" i="1"/>
  <c r="AZ1303" i="1"/>
  <c r="BB1303" i="1"/>
  <c r="BF1303" i="1" a="1"/>
  <c r="BB1298" i="1"/>
  <c r="BC1298" i="1" s="1"/>
  <c r="BD1298" i="1" s="1"/>
  <c r="BF1298" i="1" a="1"/>
  <c r="BB1299" i="1"/>
  <c r="BF1299" i="1" a="1"/>
  <c r="BB1300" i="1"/>
  <c r="BF1300" i="1" a="1"/>
  <c r="BB1301" i="1"/>
  <c r="BF1301" i="1" a="1"/>
  <c r="T1299" i="1"/>
  <c r="AV1299" i="1"/>
  <c r="AW1299" i="1"/>
  <c r="AZ1299" i="1"/>
  <c r="T1300" i="1"/>
  <c r="AV1300" i="1"/>
  <c r="AW1300" i="1"/>
  <c r="AZ1300" i="1"/>
  <c r="T1301" i="1"/>
  <c r="AV1301" i="1"/>
  <c r="AW1301" i="1"/>
  <c r="AZ1301" i="1"/>
  <c r="T1298" i="1"/>
  <c r="AV1298" i="1"/>
  <c r="AW1298" i="1"/>
  <c r="AZ1298" i="1"/>
  <c r="BC1379" i="1" l="1"/>
  <c r="BC1354" i="1"/>
  <c r="BC1351" i="1"/>
  <c r="BC1353" i="1"/>
  <c r="BE1353" i="1" s="1"/>
  <c r="U1353" i="1" s="1"/>
  <c r="BC1348" i="1"/>
  <c r="BE1348" i="1" s="1"/>
  <c r="U1348" i="1" s="1"/>
  <c r="BC1362" i="1"/>
  <c r="BC1352" i="1"/>
  <c r="BD1352" i="1" s="1"/>
  <c r="BC1364" i="1"/>
  <c r="BC1376" i="1"/>
  <c r="BD1376" i="1" s="1"/>
  <c r="BC1358" i="1"/>
  <c r="BC1368" i="1"/>
  <c r="BC1373" i="1"/>
  <c r="BD1373" i="1" s="1"/>
  <c r="BE1373" i="1" s="1"/>
  <c r="U1373" i="1" s="1"/>
  <c r="BC1386" i="1"/>
  <c r="BE1386" i="1" s="1"/>
  <c r="U1386" i="1" s="1"/>
  <c r="BC1349" i="1"/>
  <c r="BE1349" i="1" s="1"/>
  <c r="U1349" i="1" s="1"/>
  <c r="BC1350" i="1"/>
  <c r="BD1350" i="1" s="1"/>
  <c r="BC1346" i="1"/>
  <c r="BC1361" i="1"/>
  <c r="BE1361" i="1" s="1"/>
  <c r="U1361" i="1" s="1"/>
  <c r="BC1367" i="1"/>
  <c r="BE1367" i="1" s="1"/>
  <c r="U1367" i="1" s="1"/>
  <c r="BC1365" i="1"/>
  <c r="BC1371" i="1"/>
  <c r="BD1371" i="1" s="1"/>
  <c r="BC1380" i="1"/>
  <c r="BC1388" i="1"/>
  <c r="BD1388" i="1" s="1"/>
  <c r="BC1369" i="1"/>
  <c r="BE1369" i="1" s="1"/>
  <c r="U1369" i="1" s="1"/>
  <c r="BC1347" i="1"/>
  <c r="BE1347" i="1" s="1"/>
  <c r="U1347" i="1" s="1"/>
  <c r="BC1366" i="1"/>
  <c r="BD1366" i="1" s="1"/>
  <c r="BC1372" i="1"/>
  <c r="BC1359" i="1"/>
  <c r="BD1359" i="1" s="1"/>
  <c r="BC1385" i="1"/>
  <c r="BE1385" i="1" s="1"/>
  <c r="U1385" i="1" s="1"/>
  <c r="BC1383" i="1"/>
  <c r="BE1383" i="1" s="1"/>
  <c r="U1383" i="1" s="1"/>
  <c r="BC1360" i="1"/>
  <c r="BE1360" i="1" s="1"/>
  <c r="U1360" i="1" s="1"/>
  <c r="BC1378" i="1"/>
  <c r="BE1378" i="1" s="1"/>
  <c r="U1378" i="1" s="1"/>
  <c r="BC1377" i="1"/>
  <c r="BD1377" i="1" s="1"/>
  <c r="BE1377" i="1" s="1"/>
  <c r="U1377" i="1" s="1"/>
  <c r="BD1387" i="1"/>
  <c r="BE1387" i="1"/>
  <c r="U1387" i="1" s="1"/>
  <c r="BE1388" i="1"/>
  <c r="U1388" i="1" s="1"/>
  <c r="BD1384" i="1"/>
  <c r="BE1384" i="1"/>
  <c r="U1384" i="1" s="1"/>
  <c r="BC1381" i="1"/>
  <c r="BC1382" i="1"/>
  <c r="BD1379" i="1"/>
  <c r="BE1379" i="1"/>
  <c r="U1379" i="1" s="1"/>
  <c r="BD1380" i="1"/>
  <c r="BE1380" i="1"/>
  <c r="U1380" i="1" s="1"/>
  <c r="BE1376" i="1"/>
  <c r="U1376" i="1" s="1"/>
  <c r="BC1375" i="1"/>
  <c r="BC1374" i="1"/>
  <c r="BE1371" i="1"/>
  <c r="U1371" i="1" s="1"/>
  <c r="BD1372" i="1"/>
  <c r="BE1372" i="1"/>
  <c r="U1372" i="1" s="1"/>
  <c r="BD1370" i="1"/>
  <c r="BE1370" i="1"/>
  <c r="U1370" i="1" s="1"/>
  <c r="BD1368" i="1"/>
  <c r="BE1368" i="1"/>
  <c r="U1368" i="1" s="1"/>
  <c r="BD1362" i="1"/>
  <c r="BE1362" i="1"/>
  <c r="U1362" i="1" s="1"/>
  <c r="BE1363" i="1"/>
  <c r="U1363" i="1" s="1"/>
  <c r="BD1363" i="1"/>
  <c r="BD1364" i="1"/>
  <c r="BE1364" i="1"/>
  <c r="U1364" i="1" s="1"/>
  <c r="BD1365" i="1"/>
  <c r="BE1365" i="1"/>
  <c r="U1365" i="1" s="1"/>
  <c r="BE1366" i="1"/>
  <c r="U1366" i="1" s="1"/>
  <c r="BD1369" i="1"/>
  <c r="BD1353" i="1"/>
  <c r="BD1354" i="1"/>
  <c r="BE1354" i="1"/>
  <c r="U1354" i="1" s="1"/>
  <c r="BD1355" i="1"/>
  <c r="BE1355" i="1"/>
  <c r="U1355" i="1" s="1"/>
  <c r="BD1356" i="1"/>
  <c r="BE1356" i="1"/>
  <c r="U1356" i="1" s="1"/>
  <c r="BE1357" i="1"/>
  <c r="U1357" i="1" s="1"/>
  <c r="BD1357" i="1"/>
  <c r="BD1358" i="1"/>
  <c r="BE1358" i="1"/>
  <c r="U1358" i="1" s="1"/>
  <c r="BD1360" i="1"/>
  <c r="BD1345" i="1"/>
  <c r="BE1345" i="1"/>
  <c r="U1345" i="1" s="1"/>
  <c r="BD1346" i="1"/>
  <c r="BE1346" i="1"/>
  <c r="U1346" i="1" s="1"/>
  <c r="BD1351" i="1"/>
  <c r="BE1351" i="1"/>
  <c r="U1351" i="1" s="1"/>
  <c r="BD1348" i="1"/>
  <c r="BC1329" i="1"/>
  <c r="BD1329" i="1" s="1"/>
  <c r="BE1329" i="1" s="1"/>
  <c r="U1329" i="1" s="1"/>
  <c r="BC1309" i="1"/>
  <c r="BC1331" i="1"/>
  <c r="BE1331" i="1" s="1"/>
  <c r="U1331" i="1" s="1"/>
  <c r="BC1310" i="1"/>
  <c r="BE1310" i="1" s="1"/>
  <c r="U1310" i="1" s="1"/>
  <c r="BC1344" i="1"/>
  <c r="BD1344" i="1" s="1"/>
  <c r="BE1344" i="1" s="1"/>
  <c r="U1344" i="1" s="1"/>
  <c r="BC1303" i="1"/>
  <c r="BC1312" i="1"/>
  <c r="BE1312" i="1" s="1"/>
  <c r="U1312" i="1" s="1"/>
  <c r="BC1327" i="1"/>
  <c r="BD1327" i="1" s="1"/>
  <c r="BC1317" i="1"/>
  <c r="BD1317" i="1" s="1"/>
  <c r="BC1302" i="1"/>
  <c r="BE1302" i="1" s="1"/>
  <c r="U1302" i="1" s="1"/>
  <c r="BC1300" i="1"/>
  <c r="BE1300" i="1" s="1"/>
  <c r="U1300" i="1" s="1"/>
  <c r="BC1304" i="1"/>
  <c r="BD1304" i="1" s="1"/>
  <c r="BC1332" i="1"/>
  <c r="BD1332" i="1" s="1"/>
  <c r="BC1337" i="1"/>
  <c r="BE1337" i="1" s="1"/>
  <c r="U1337" i="1" s="1"/>
  <c r="BC1340" i="1"/>
  <c r="BC1335" i="1"/>
  <c r="BC1330" i="1"/>
  <c r="BC1325" i="1"/>
  <c r="BC1320" i="1"/>
  <c r="BC1315" i="1"/>
  <c r="BE1308" i="1"/>
  <c r="U1308" i="1" s="1"/>
  <c r="BC1343" i="1"/>
  <c r="BC1338" i="1"/>
  <c r="BC1333" i="1"/>
  <c r="BC1328" i="1"/>
  <c r="BC1323" i="1"/>
  <c r="BC1318" i="1"/>
  <c r="BC1313" i="1"/>
  <c r="BC1341" i="1"/>
  <c r="BC1336" i="1"/>
  <c r="BC1326" i="1"/>
  <c r="BC1321" i="1"/>
  <c r="BC1316" i="1"/>
  <c r="BC1311" i="1"/>
  <c r="BC1339" i="1"/>
  <c r="BC1334" i="1"/>
  <c r="BC1324" i="1"/>
  <c r="BC1319" i="1"/>
  <c r="BC1314" i="1"/>
  <c r="BE1307" i="1"/>
  <c r="U1307" i="1" s="1"/>
  <c r="BC1342" i="1"/>
  <c r="BC1322" i="1"/>
  <c r="BC1299" i="1"/>
  <c r="BD1299" i="1" s="1"/>
  <c r="BC1305" i="1"/>
  <c r="BE1305" i="1" s="1"/>
  <c r="U1305" i="1" s="1"/>
  <c r="BC1301" i="1"/>
  <c r="BD1301" i="1" s="1"/>
  <c r="BC1306" i="1"/>
  <c r="BD1306" i="1" s="1"/>
  <c r="BE1298" i="1"/>
  <c r="U1298" i="1" s="1"/>
  <c r="BE1350" i="1" l="1"/>
  <c r="U1350" i="1" s="1"/>
  <c r="BD1385" i="1"/>
  <c r="BD1349" i="1"/>
  <c r="BE1352" i="1"/>
  <c r="U1352" i="1" s="1"/>
  <c r="BD1386" i="1"/>
  <c r="BD1367" i="1"/>
  <c r="BD1347" i="1"/>
  <c r="BE1359" i="1"/>
  <c r="U1359" i="1" s="1"/>
  <c r="BD1361" i="1"/>
  <c r="BD1378" i="1"/>
  <c r="BD1383" i="1"/>
  <c r="BE1381" i="1"/>
  <c r="U1381" i="1" s="1"/>
  <c r="BD1381" i="1"/>
  <c r="BE1382" i="1"/>
  <c r="U1382" i="1" s="1"/>
  <c r="BD1382" i="1"/>
  <c r="BD1375" i="1"/>
  <c r="BE1375" i="1" s="1"/>
  <c r="U1375" i="1" s="1"/>
  <c r="BD1374" i="1"/>
  <c r="BE1374" i="1" s="1"/>
  <c r="U1374" i="1" s="1"/>
  <c r="BD1303" i="1"/>
  <c r="BE1303" i="1"/>
  <c r="U1303" i="1" s="1"/>
  <c r="BE1309" i="1"/>
  <c r="U1309" i="1" s="1"/>
  <c r="BD1309" i="1"/>
  <c r="BD1331" i="1"/>
  <c r="BD1310" i="1"/>
  <c r="BE1327" i="1"/>
  <c r="U1327" i="1" s="1"/>
  <c r="BD1312" i="1"/>
  <c r="BE1299" i="1"/>
  <c r="U1299" i="1" s="1"/>
  <c r="BD1302" i="1"/>
  <c r="BE1304" i="1"/>
  <c r="U1304" i="1" s="1"/>
  <c r="BD1300" i="1"/>
  <c r="BE1317" i="1"/>
  <c r="U1317" i="1" s="1"/>
  <c r="BE1332" i="1"/>
  <c r="U1332" i="1" s="1"/>
  <c r="BD1337" i="1"/>
  <c r="BD1334" i="1"/>
  <c r="BE1334" i="1"/>
  <c r="U1334" i="1" s="1"/>
  <c r="BD1323" i="1"/>
  <c r="BE1323" i="1"/>
  <c r="U1323" i="1" s="1"/>
  <c r="BE1335" i="1"/>
  <c r="U1335" i="1" s="1"/>
  <c r="BD1335" i="1"/>
  <c r="BD1319" i="1"/>
  <c r="BE1319" i="1"/>
  <c r="U1319" i="1" s="1"/>
  <c r="BD1328" i="1"/>
  <c r="BE1328" i="1"/>
  <c r="U1328" i="1" s="1"/>
  <c r="BE1340" i="1"/>
  <c r="U1340" i="1" s="1"/>
  <c r="BD1340" i="1"/>
  <c r="BD1318" i="1"/>
  <c r="BE1318" i="1"/>
  <c r="U1318" i="1" s="1"/>
  <c r="BD1333" i="1"/>
  <c r="BE1333" i="1"/>
  <c r="U1333" i="1" s="1"/>
  <c r="BD1325" i="1"/>
  <c r="BE1325" i="1"/>
  <c r="U1325" i="1" s="1"/>
  <c r="BD1311" i="1"/>
  <c r="BE1311" i="1"/>
  <c r="U1311" i="1" s="1"/>
  <c r="BD1316" i="1"/>
  <c r="BE1316" i="1"/>
  <c r="U1316" i="1" s="1"/>
  <c r="BD1338" i="1"/>
  <c r="BE1338" i="1"/>
  <c r="U1338" i="1" s="1"/>
  <c r="BD1322" i="1"/>
  <c r="BE1322" i="1"/>
  <c r="U1322" i="1" s="1"/>
  <c r="BD1321" i="1"/>
  <c r="BE1321" i="1"/>
  <c r="U1321" i="1" s="1"/>
  <c r="BD1343" i="1"/>
  <c r="BE1343" i="1"/>
  <c r="U1343" i="1" s="1"/>
  <c r="BD1313" i="1"/>
  <c r="BE1313" i="1"/>
  <c r="U1313" i="1" s="1"/>
  <c r="BE1330" i="1"/>
  <c r="U1330" i="1" s="1"/>
  <c r="BD1330" i="1"/>
  <c r="BD1339" i="1"/>
  <c r="BE1339" i="1"/>
  <c r="U1339" i="1" s="1"/>
  <c r="BD1305" i="1"/>
  <c r="BD1342" i="1"/>
  <c r="BE1342" i="1"/>
  <c r="U1342" i="1" s="1"/>
  <c r="BD1326" i="1"/>
  <c r="BE1326" i="1"/>
  <c r="U1326" i="1" s="1"/>
  <c r="BD1324" i="1"/>
  <c r="BE1324" i="1"/>
  <c r="U1324" i="1" s="1"/>
  <c r="BD1336" i="1"/>
  <c r="BE1336" i="1"/>
  <c r="U1336" i="1" s="1"/>
  <c r="BD1315" i="1"/>
  <c r="BE1315" i="1"/>
  <c r="U1315" i="1" s="1"/>
  <c r="BD1314" i="1"/>
  <c r="BE1314" i="1"/>
  <c r="U1314" i="1" s="1"/>
  <c r="BD1341" i="1"/>
  <c r="BE1341" i="1"/>
  <c r="U1341" i="1" s="1"/>
  <c r="BE1320" i="1"/>
  <c r="U1320" i="1" s="1"/>
  <c r="BD1320" i="1"/>
  <c r="BE1301" i="1"/>
  <c r="U1301" i="1" s="1"/>
  <c r="BE1306" i="1"/>
  <c r="U1306" i="1" s="1"/>
  <c r="J2503" i="2" l="1"/>
  <c r="J2504" i="2"/>
  <c r="J2505" i="2"/>
  <c r="J2506" i="2"/>
  <c r="J2507" i="2"/>
  <c r="J2508" i="2"/>
  <c r="J2509" i="2"/>
  <c r="J2510" i="2"/>
  <c r="J2511" i="2"/>
  <c r="J2512" i="2"/>
  <c r="J2513" i="2"/>
  <c r="J2514" i="2"/>
  <c r="J2515" i="2"/>
  <c r="J2516" i="2"/>
  <c r="J2517" i="2"/>
  <c r="J2518" i="2"/>
  <c r="J2519" i="2"/>
  <c r="J2520" i="2"/>
  <c r="J2521" i="2"/>
  <c r="J2522" i="2"/>
  <c r="J2523" i="2"/>
  <c r="J2524" i="2"/>
  <c r="J2525" i="2"/>
  <c r="J2526" i="2"/>
  <c r="J2527" i="2"/>
  <c r="J2528" i="2"/>
  <c r="J2529" i="2"/>
  <c r="J2530" i="2"/>
  <c r="J2531" i="2"/>
  <c r="J2532" i="2"/>
  <c r="J2533" i="2"/>
  <c r="J2534" i="2"/>
  <c r="J2535" i="2"/>
  <c r="J2536" i="2"/>
  <c r="J2537" i="2"/>
  <c r="J2538" i="2"/>
  <c r="J2539" i="2"/>
  <c r="J2540" i="2"/>
  <c r="J2541" i="2"/>
  <c r="J2542" i="2"/>
  <c r="J2543" i="2"/>
  <c r="J2544" i="2"/>
  <c r="J2545" i="2"/>
  <c r="J2546" i="2"/>
  <c r="J2547" i="2"/>
  <c r="J2548" i="2"/>
  <c r="J2549" i="2"/>
  <c r="J2550" i="2"/>
  <c r="J2551" i="2"/>
  <c r="J2552" i="2"/>
  <c r="J2553" i="2"/>
  <c r="J2554" i="2"/>
  <c r="J2555" i="2"/>
  <c r="J2556" i="2"/>
  <c r="J2557" i="2"/>
  <c r="J2558" i="2"/>
  <c r="J2559" i="2"/>
  <c r="J2560" i="2"/>
  <c r="J2561" i="2"/>
  <c r="J2562" i="2"/>
  <c r="J2563" i="2"/>
  <c r="J2564" i="2"/>
  <c r="J2565" i="2"/>
  <c r="J2566" i="2"/>
  <c r="J2567" i="2"/>
  <c r="J2568" i="2"/>
  <c r="J2569" i="2"/>
  <c r="J2570" i="2"/>
  <c r="J2571" i="2"/>
  <c r="J2572" i="2"/>
  <c r="J2573" i="2"/>
  <c r="J2574" i="2"/>
  <c r="J2575" i="2"/>
  <c r="J2576" i="2"/>
  <c r="J2577" i="2"/>
  <c r="J2578" i="2"/>
  <c r="J2579" i="2"/>
  <c r="J2580" i="2"/>
  <c r="J2581" i="2"/>
  <c r="J2582" i="2"/>
  <c r="J2583" i="2"/>
  <c r="J2584" i="2"/>
  <c r="J2585" i="2"/>
  <c r="J2586" i="2"/>
  <c r="J2587" i="2"/>
  <c r="J2588" i="2"/>
  <c r="J2589" i="2"/>
  <c r="J2590" i="2"/>
  <c r="J2591" i="2"/>
  <c r="J2592" i="2"/>
  <c r="J2593" i="2"/>
  <c r="J2594" i="2"/>
  <c r="J2595" i="2"/>
  <c r="J2596" i="2"/>
  <c r="J2597" i="2"/>
  <c r="J2598" i="2"/>
  <c r="T1294" i="1"/>
  <c r="AV1294" i="1"/>
  <c r="AW1294" i="1"/>
  <c r="AZ1294" i="1"/>
  <c r="BB1294" i="1"/>
  <c r="BC1296" i="1" s="1"/>
  <c r="BE1296" i="1" s="1"/>
  <c r="U1296" i="1" s="1"/>
  <c r="BF1294" i="1" a="1"/>
  <c r="T1295" i="1"/>
  <c r="AV1295" i="1"/>
  <c r="AW1295" i="1"/>
  <c r="AZ1295" i="1"/>
  <c r="BB1295" i="1"/>
  <c r="BF1295" i="1" a="1"/>
  <c r="T1296" i="1"/>
  <c r="AV1296" i="1"/>
  <c r="AW1296" i="1"/>
  <c r="AZ1296" i="1"/>
  <c r="BB1296" i="1"/>
  <c r="BF1296" i="1" a="1"/>
  <c r="T1297" i="1"/>
  <c r="AV1297" i="1"/>
  <c r="AW1297" i="1"/>
  <c r="AZ1297" i="1"/>
  <c r="BB1297" i="1"/>
  <c r="BF1297" i="1" a="1"/>
  <c r="BC1295" i="1" l="1"/>
  <c r="BD1295" i="1" s="1"/>
  <c r="BC1297" i="1"/>
  <c r="BD1297" i="1" s="1"/>
  <c r="BC1294" i="1"/>
  <c r="BD1294" i="1" s="1"/>
  <c r="BD1296" i="1"/>
  <c r="BE1295" i="1" l="1"/>
  <c r="U1295" i="1" s="1"/>
  <c r="BE1294" i="1"/>
  <c r="U1294" i="1" s="1"/>
  <c r="BE1297" i="1"/>
  <c r="U1297" i="1" s="1"/>
  <c r="T1289" i="1"/>
  <c r="AV1289" i="1"/>
  <c r="AW1289" i="1"/>
  <c r="AZ1289" i="1"/>
  <c r="BB1289" i="1"/>
  <c r="BF1289" i="1" a="1"/>
  <c r="T1290" i="1"/>
  <c r="AV1290" i="1"/>
  <c r="AW1290" i="1"/>
  <c r="AZ1290" i="1"/>
  <c r="BB1290" i="1"/>
  <c r="BF1290" i="1" a="1"/>
  <c r="T1291" i="1"/>
  <c r="AV1291" i="1"/>
  <c r="AW1291" i="1"/>
  <c r="AZ1291" i="1"/>
  <c r="BB1291" i="1"/>
  <c r="BF1291" i="1" a="1"/>
  <c r="T1292" i="1"/>
  <c r="AV1292" i="1"/>
  <c r="AW1292" i="1"/>
  <c r="AZ1292" i="1"/>
  <c r="BB1292" i="1"/>
  <c r="BF1292" i="1" a="1"/>
  <c r="T1293" i="1"/>
  <c r="AV1293" i="1"/>
  <c r="AW1293" i="1"/>
  <c r="AZ1293" i="1"/>
  <c r="BB1293" i="1"/>
  <c r="BF1293" i="1" a="1"/>
  <c r="T1288" i="1"/>
  <c r="AV1288" i="1"/>
  <c r="AW1288" i="1"/>
  <c r="AZ1288" i="1"/>
  <c r="BB1288" i="1"/>
  <c r="BC1288" i="1"/>
  <c r="BD1288" i="1" s="1"/>
  <c r="BF1288" i="1" a="1"/>
  <c r="T1276" i="1"/>
  <c r="AV1276" i="1"/>
  <c r="AW1276" i="1"/>
  <c r="AZ1276" i="1"/>
  <c r="BB1276" i="1"/>
  <c r="BF1276" i="1" a="1"/>
  <c r="T1277" i="1"/>
  <c r="AV1277" i="1"/>
  <c r="AW1277" i="1"/>
  <c r="AZ1277" i="1"/>
  <c r="BB1277" i="1"/>
  <c r="BF1277" i="1" a="1"/>
  <c r="T1278" i="1"/>
  <c r="AV1278" i="1"/>
  <c r="AW1278" i="1"/>
  <c r="AZ1278" i="1"/>
  <c r="BB1278" i="1"/>
  <c r="BF1278" i="1" a="1"/>
  <c r="T1279" i="1"/>
  <c r="AV1279" i="1"/>
  <c r="AW1279" i="1"/>
  <c r="AZ1279" i="1"/>
  <c r="BB1279" i="1"/>
  <c r="BF1279" i="1" a="1"/>
  <c r="T1280" i="1"/>
  <c r="AV1280" i="1"/>
  <c r="AW1280" i="1"/>
  <c r="AZ1280" i="1"/>
  <c r="BB1280" i="1"/>
  <c r="BF1280" i="1" a="1"/>
  <c r="T1281" i="1"/>
  <c r="AV1281" i="1"/>
  <c r="AW1281" i="1"/>
  <c r="AZ1281" i="1"/>
  <c r="BB1281" i="1"/>
  <c r="BF1281" i="1" a="1"/>
  <c r="T1282" i="1"/>
  <c r="AV1282" i="1"/>
  <c r="AW1282" i="1"/>
  <c r="AZ1282" i="1"/>
  <c r="BB1282" i="1"/>
  <c r="BF1282" i="1" a="1"/>
  <c r="T1283" i="1"/>
  <c r="AV1283" i="1"/>
  <c r="AW1283" i="1"/>
  <c r="AZ1283" i="1"/>
  <c r="BB1283" i="1"/>
  <c r="BF1283" i="1" a="1"/>
  <c r="T1284" i="1"/>
  <c r="AV1284" i="1"/>
  <c r="AW1284" i="1"/>
  <c r="AZ1284" i="1"/>
  <c r="BB1284" i="1"/>
  <c r="BF1284" i="1" a="1"/>
  <c r="T1285" i="1"/>
  <c r="AV1285" i="1"/>
  <c r="AW1285" i="1"/>
  <c r="AZ1285" i="1"/>
  <c r="BB1285" i="1"/>
  <c r="BF1285" i="1" a="1"/>
  <c r="T1286" i="1"/>
  <c r="AV1286" i="1"/>
  <c r="AW1286" i="1"/>
  <c r="AZ1286" i="1"/>
  <c r="BB1286" i="1"/>
  <c r="BF1286" i="1" a="1"/>
  <c r="T1287" i="1"/>
  <c r="AV1287" i="1"/>
  <c r="AW1287" i="1"/>
  <c r="AZ1287" i="1"/>
  <c r="BB1287" i="1"/>
  <c r="BF1287" i="1" a="1"/>
  <c r="T1274" i="1"/>
  <c r="AV1274" i="1"/>
  <c r="AW1274" i="1"/>
  <c r="AZ1274" i="1"/>
  <c r="BB1274" i="1"/>
  <c r="BF1274" i="1" a="1"/>
  <c r="T1275" i="1"/>
  <c r="AV1275" i="1"/>
  <c r="AW1275" i="1"/>
  <c r="AZ1275" i="1"/>
  <c r="BB1275" i="1"/>
  <c r="BC1275" i="1"/>
  <c r="BD1275" i="1" s="1"/>
  <c r="BF1275" i="1" a="1"/>
  <c r="T1273" i="1"/>
  <c r="AV1273" i="1"/>
  <c r="AW1273" i="1"/>
  <c r="AZ1273" i="1"/>
  <c r="BB1273" i="1"/>
  <c r="BF1273" i="1" a="1"/>
  <c r="T1270" i="1"/>
  <c r="AV1270" i="1"/>
  <c r="AW1270" i="1"/>
  <c r="AZ1270" i="1"/>
  <c r="BB1270" i="1"/>
  <c r="BF1270" i="1" a="1"/>
  <c r="T1271" i="1"/>
  <c r="AV1271" i="1"/>
  <c r="AW1271" i="1"/>
  <c r="AZ1271" i="1"/>
  <c r="BB1271" i="1"/>
  <c r="BF1271" i="1" a="1"/>
  <c r="T1272" i="1"/>
  <c r="AV1272" i="1"/>
  <c r="AW1272" i="1"/>
  <c r="AZ1272" i="1"/>
  <c r="BB1272" i="1"/>
  <c r="BF1272" i="1" a="1"/>
  <c r="AV1261" i="1"/>
  <c r="AW1261" i="1"/>
  <c r="AZ1261" i="1"/>
  <c r="BB1261" i="1"/>
  <c r="BF1261" i="1" a="1"/>
  <c r="AV1262" i="1"/>
  <c r="AW1262" i="1"/>
  <c r="AZ1262" i="1"/>
  <c r="BB1262" i="1"/>
  <c r="BF1262" i="1" a="1"/>
  <c r="AV1263" i="1"/>
  <c r="AW1263" i="1"/>
  <c r="AZ1263" i="1"/>
  <c r="BB1263" i="1"/>
  <c r="BF1263" i="1" a="1"/>
  <c r="AV1264" i="1"/>
  <c r="AW1264" i="1"/>
  <c r="AZ1264" i="1"/>
  <c r="BB1264" i="1"/>
  <c r="BF1264" i="1" a="1"/>
  <c r="AV1265" i="1"/>
  <c r="AW1265" i="1"/>
  <c r="AZ1265" i="1"/>
  <c r="BB1265" i="1"/>
  <c r="BF1265" i="1" a="1"/>
  <c r="AV1266" i="1"/>
  <c r="AW1266" i="1"/>
  <c r="AZ1266" i="1"/>
  <c r="BB1266" i="1"/>
  <c r="BF1266" i="1" a="1"/>
  <c r="AV1267" i="1"/>
  <c r="AW1267" i="1"/>
  <c r="AZ1267" i="1"/>
  <c r="BB1267" i="1"/>
  <c r="BF1267" i="1" a="1"/>
  <c r="AV1268" i="1"/>
  <c r="AW1268" i="1"/>
  <c r="AZ1268" i="1"/>
  <c r="BB1268" i="1"/>
  <c r="BF1268" i="1" a="1"/>
  <c r="AV1269" i="1"/>
  <c r="AW1269" i="1"/>
  <c r="AZ1269" i="1"/>
  <c r="BB1269" i="1"/>
  <c r="BF1269" i="1" a="1"/>
  <c r="T1261" i="1"/>
  <c r="T1262" i="1"/>
  <c r="T1263" i="1"/>
  <c r="T1264" i="1"/>
  <c r="T1265" i="1"/>
  <c r="T1266" i="1"/>
  <c r="T1267" i="1"/>
  <c r="T1268" i="1"/>
  <c r="T1269" i="1"/>
  <c r="T1254" i="1"/>
  <c r="AV1254" i="1"/>
  <c r="AW1254" i="1"/>
  <c r="AZ1254" i="1"/>
  <c r="BB1254" i="1"/>
  <c r="BF1254" i="1" a="1"/>
  <c r="T1255" i="1"/>
  <c r="AV1255" i="1"/>
  <c r="AW1255" i="1"/>
  <c r="AZ1255" i="1"/>
  <c r="BB1255" i="1"/>
  <c r="BF1255" i="1" a="1"/>
  <c r="T1256" i="1"/>
  <c r="AV1256" i="1"/>
  <c r="AW1256" i="1"/>
  <c r="AZ1256" i="1"/>
  <c r="BB1256" i="1"/>
  <c r="BF1256" i="1" a="1"/>
  <c r="T1257" i="1"/>
  <c r="AV1257" i="1"/>
  <c r="AW1257" i="1"/>
  <c r="AZ1257" i="1"/>
  <c r="BB1257" i="1"/>
  <c r="BF1257" i="1" a="1"/>
  <c r="T1258" i="1"/>
  <c r="AV1258" i="1"/>
  <c r="AW1258" i="1"/>
  <c r="AZ1258" i="1"/>
  <c r="BB1258" i="1"/>
  <c r="BF1258" i="1" a="1"/>
  <c r="T1259" i="1"/>
  <c r="AV1259" i="1"/>
  <c r="AW1259" i="1"/>
  <c r="AZ1259" i="1"/>
  <c r="BB1259" i="1"/>
  <c r="BF1259" i="1" a="1"/>
  <c r="T1260" i="1"/>
  <c r="AV1260" i="1"/>
  <c r="AW1260" i="1"/>
  <c r="AZ1260" i="1"/>
  <c r="BB1260" i="1"/>
  <c r="BF1260" i="1" a="1"/>
  <c r="T1253" i="1"/>
  <c r="AV1253" i="1"/>
  <c r="AW1253" i="1"/>
  <c r="AZ1253" i="1"/>
  <c r="BB1253" i="1"/>
  <c r="BC1253" i="1" s="1"/>
  <c r="BD1253" i="1" s="1"/>
  <c r="BF1253" i="1" a="1"/>
  <c r="T1245" i="1"/>
  <c r="AV1245" i="1"/>
  <c r="AW1245" i="1"/>
  <c r="AZ1245" i="1"/>
  <c r="BB1245" i="1"/>
  <c r="BF1245" i="1" a="1"/>
  <c r="T1246" i="1"/>
  <c r="AV1246" i="1"/>
  <c r="AW1246" i="1"/>
  <c r="AZ1246" i="1"/>
  <c r="BB1246" i="1"/>
  <c r="BF1246" i="1" a="1"/>
  <c r="T1247" i="1"/>
  <c r="AV1247" i="1"/>
  <c r="AW1247" i="1"/>
  <c r="AZ1247" i="1"/>
  <c r="BB1247" i="1"/>
  <c r="BF1247" i="1" a="1"/>
  <c r="T1248" i="1"/>
  <c r="AV1248" i="1"/>
  <c r="AW1248" i="1"/>
  <c r="AZ1248" i="1"/>
  <c r="BB1248" i="1"/>
  <c r="BF1248" i="1" a="1"/>
  <c r="T1249" i="1"/>
  <c r="AV1249" i="1"/>
  <c r="AW1249" i="1"/>
  <c r="AZ1249" i="1"/>
  <c r="BB1249" i="1"/>
  <c r="BF1249" i="1" a="1"/>
  <c r="T1250" i="1"/>
  <c r="AV1250" i="1"/>
  <c r="AW1250" i="1"/>
  <c r="AZ1250" i="1"/>
  <c r="BB1250" i="1"/>
  <c r="BF1250" i="1" a="1"/>
  <c r="T1251" i="1"/>
  <c r="AV1251" i="1"/>
  <c r="AW1251" i="1"/>
  <c r="AZ1251" i="1"/>
  <c r="BB1251" i="1"/>
  <c r="BF1251" i="1" a="1"/>
  <c r="T1252" i="1"/>
  <c r="AV1252" i="1"/>
  <c r="AW1252" i="1"/>
  <c r="AZ1252" i="1"/>
  <c r="BB1252" i="1"/>
  <c r="BF1252" i="1" a="1"/>
  <c r="T1244" i="1"/>
  <c r="AV1244" i="1"/>
  <c r="AW1244" i="1"/>
  <c r="AZ1244" i="1"/>
  <c r="BB1244" i="1"/>
  <c r="BC1244" i="1" s="1"/>
  <c r="BD1244" i="1" s="1"/>
  <c r="BF1244" i="1" a="1"/>
  <c r="AV1239" i="1"/>
  <c r="AW1239" i="1"/>
  <c r="AZ1239" i="1"/>
  <c r="BB1239" i="1"/>
  <c r="BF1239" i="1" a="1"/>
  <c r="AV1240" i="1"/>
  <c r="AW1240" i="1"/>
  <c r="AZ1240" i="1"/>
  <c r="BB1240" i="1"/>
  <c r="BF1240" i="1" a="1"/>
  <c r="AV1241" i="1"/>
  <c r="AW1241" i="1"/>
  <c r="AZ1241" i="1"/>
  <c r="BB1241" i="1"/>
  <c r="BF1241" i="1" a="1"/>
  <c r="AV1242" i="1"/>
  <c r="AW1242" i="1"/>
  <c r="AZ1242" i="1"/>
  <c r="BB1242" i="1"/>
  <c r="BF1242" i="1" a="1"/>
  <c r="AV1243" i="1"/>
  <c r="AW1243" i="1"/>
  <c r="AZ1243" i="1"/>
  <c r="BB1243" i="1"/>
  <c r="BF1243" i="1" a="1"/>
  <c r="T1239" i="1"/>
  <c r="T1240" i="1"/>
  <c r="T1241" i="1"/>
  <c r="T1242" i="1"/>
  <c r="T1243" i="1"/>
  <c r="AV1231" i="1"/>
  <c r="AW1231" i="1"/>
  <c r="AZ1231" i="1"/>
  <c r="BB1231" i="1"/>
  <c r="BC1231" i="1" s="1"/>
  <c r="BD1231" i="1" s="1"/>
  <c r="BF1231" i="1" a="1"/>
  <c r="AV1232" i="1"/>
  <c r="AW1232" i="1"/>
  <c r="AZ1232" i="1"/>
  <c r="BB1232" i="1"/>
  <c r="BF1232" i="1" a="1"/>
  <c r="AV1233" i="1"/>
  <c r="AW1233" i="1"/>
  <c r="AZ1233" i="1"/>
  <c r="BB1233" i="1"/>
  <c r="BF1233" i="1" a="1"/>
  <c r="AV1234" i="1"/>
  <c r="AW1234" i="1"/>
  <c r="AZ1234" i="1"/>
  <c r="BB1234" i="1"/>
  <c r="BF1234" i="1" a="1"/>
  <c r="AV1235" i="1"/>
  <c r="AW1235" i="1"/>
  <c r="AZ1235" i="1"/>
  <c r="BB1235" i="1"/>
  <c r="BF1235" i="1" a="1"/>
  <c r="AV1236" i="1"/>
  <c r="AW1236" i="1"/>
  <c r="AZ1236" i="1"/>
  <c r="BB1236" i="1"/>
  <c r="BF1236" i="1" a="1"/>
  <c r="AV1237" i="1"/>
  <c r="AW1237" i="1"/>
  <c r="AZ1237" i="1"/>
  <c r="BB1237" i="1"/>
  <c r="BF1237" i="1" a="1"/>
  <c r="AV1238" i="1"/>
  <c r="AW1238" i="1"/>
  <c r="AZ1238" i="1"/>
  <c r="BB1238" i="1"/>
  <c r="BF1238" i="1" a="1"/>
  <c r="T1231" i="1"/>
  <c r="T1232" i="1"/>
  <c r="T1233" i="1"/>
  <c r="T1234" i="1"/>
  <c r="T1235" i="1"/>
  <c r="T1236" i="1"/>
  <c r="T1237" i="1"/>
  <c r="T1238" i="1"/>
  <c r="T1229" i="1"/>
  <c r="AV1229" i="1"/>
  <c r="AW1229" i="1"/>
  <c r="AZ1229" i="1"/>
  <c r="BB1229" i="1"/>
  <c r="BF1229" i="1" a="1"/>
  <c r="T1230" i="1"/>
  <c r="AV1230" i="1"/>
  <c r="AW1230" i="1"/>
  <c r="AZ1230" i="1"/>
  <c r="BB1230" i="1"/>
  <c r="BF1230" i="1" a="1"/>
  <c r="AV1227" i="1"/>
  <c r="AW1227" i="1"/>
  <c r="AZ1227" i="1"/>
  <c r="BB1227" i="1"/>
  <c r="BF1227" i="1" a="1"/>
  <c r="AV1228" i="1"/>
  <c r="AW1228" i="1"/>
  <c r="AZ1228" i="1"/>
  <c r="BB1228" i="1"/>
  <c r="BF1228" i="1" a="1"/>
  <c r="T1227" i="1"/>
  <c r="T1228" i="1"/>
  <c r="J2377" i="2"/>
  <c r="J2378" i="2"/>
  <c r="J2379" i="2"/>
  <c r="J2380" i="2"/>
  <c r="J2381" i="2"/>
  <c r="J2382" i="2"/>
  <c r="J2383" i="2"/>
  <c r="J2384" i="2"/>
  <c r="J2385" i="2"/>
  <c r="J2386" i="2"/>
  <c r="J2387" i="2"/>
  <c r="J2388" i="2"/>
  <c r="J2389" i="2"/>
  <c r="J2390" i="2"/>
  <c r="J2391" i="2"/>
  <c r="J2392" i="2"/>
  <c r="J2393" i="2"/>
  <c r="J2394" i="2"/>
  <c r="J2395" i="2"/>
  <c r="J2396" i="2"/>
  <c r="J2397" i="2"/>
  <c r="J2398" i="2"/>
  <c r="J2399" i="2"/>
  <c r="J2400" i="2"/>
  <c r="J2401" i="2"/>
  <c r="J2402" i="2"/>
  <c r="J2403" i="2"/>
  <c r="J2404" i="2"/>
  <c r="J2405" i="2"/>
  <c r="J2406" i="2"/>
  <c r="J2407" i="2"/>
  <c r="J2408" i="2"/>
  <c r="J2409" i="2"/>
  <c r="J2410" i="2"/>
  <c r="J2411" i="2"/>
  <c r="J2412" i="2"/>
  <c r="J2413" i="2"/>
  <c r="J2414" i="2"/>
  <c r="J2415" i="2"/>
  <c r="J2416" i="2"/>
  <c r="J2417" i="2"/>
  <c r="J2418" i="2"/>
  <c r="J2419" i="2"/>
  <c r="J2420" i="2"/>
  <c r="J2421" i="2"/>
  <c r="J2422" i="2"/>
  <c r="J2423" i="2"/>
  <c r="J2424" i="2"/>
  <c r="J2425" i="2"/>
  <c r="J2426" i="2"/>
  <c r="J2427" i="2"/>
  <c r="J2428" i="2"/>
  <c r="J2429" i="2"/>
  <c r="J2430" i="2"/>
  <c r="J2431" i="2"/>
  <c r="J2432" i="2"/>
  <c r="J2433" i="2"/>
  <c r="J2434" i="2"/>
  <c r="J2435" i="2"/>
  <c r="J2436" i="2"/>
  <c r="J2437" i="2"/>
  <c r="J2438" i="2"/>
  <c r="J2439" i="2"/>
  <c r="J2440" i="2"/>
  <c r="J2441" i="2"/>
  <c r="J2442" i="2"/>
  <c r="J2443" i="2"/>
  <c r="J2444" i="2"/>
  <c r="J2445" i="2"/>
  <c r="J2446" i="2"/>
  <c r="J2447" i="2"/>
  <c r="J2448" i="2"/>
  <c r="J2449" i="2"/>
  <c r="J2450" i="2"/>
  <c r="J2451" i="2"/>
  <c r="J2452" i="2"/>
  <c r="J2453" i="2"/>
  <c r="J2454" i="2"/>
  <c r="J2455" i="2"/>
  <c r="J2456" i="2"/>
  <c r="J2457" i="2"/>
  <c r="J2458" i="2"/>
  <c r="J2459" i="2"/>
  <c r="J2460" i="2"/>
  <c r="J2461" i="2"/>
  <c r="J2462" i="2"/>
  <c r="J2463" i="2"/>
  <c r="J2464" i="2"/>
  <c r="J2465" i="2"/>
  <c r="J2466" i="2"/>
  <c r="J2467" i="2"/>
  <c r="J2468" i="2"/>
  <c r="J2469" i="2"/>
  <c r="J2470" i="2"/>
  <c r="J2471" i="2"/>
  <c r="J2472" i="2"/>
  <c r="J2473" i="2"/>
  <c r="J2474" i="2"/>
  <c r="J2475" i="2"/>
  <c r="J2476" i="2"/>
  <c r="J2477" i="2"/>
  <c r="J2478" i="2"/>
  <c r="J2479" i="2"/>
  <c r="J2480" i="2"/>
  <c r="J2481" i="2"/>
  <c r="J2482" i="2"/>
  <c r="J2483" i="2"/>
  <c r="J2484" i="2"/>
  <c r="J2485" i="2"/>
  <c r="J2486" i="2"/>
  <c r="J2487" i="2"/>
  <c r="J2488" i="2"/>
  <c r="J2489" i="2"/>
  <c r="J2490" i="2"/>
  <c r="J2491" i="2"/>
  <c r="J2492" i="2"/>
  <c r="J2493" i="2"/>
  <c r="J2494" i="2"/>
  <c r="J2495" i="2"/>
  <c r="J2496" i="2"/>
  <c r="J2497" i="2"/>
  <c r="J2498" i="2"/>
  <c r="J2499" i="2"/>
  <c r="J2500" i="2"/>
  <c r="J2501" i="2"/>
  <c r="J2502" i="2"/>
  <c r="BC1289" i="1" l="1"/>
  <c r="BC1272" i="1"/>
  <c r="BE1272" i="1" s="1"/>
  <c r="U1272" i="1" s="1"/>
  <c r="BC1260" i="1"/>
  <c r="BC1271" i="1"/>
  <c r="BD1271" i="1" s="1"/>
  <c r="BC1229" i="1"/>
  <c r="BD1229" i="1" s="1"/>
  <c r="BC1230" i="1"/>
  <c r="BD1230" i="1" s="1"/>
  <c r="BC1232" i="1"/>
  <c r="BE1232" i="1" s="1"/>
  <c r="U1232" i="1" s="1"/>
  <c r="BC1236" i="1"/>
  <c r="BD1236" i="1" s="1"/>
  <c r="BC1242" i="1"/>
  <c r="BD1242" i="1" s="1"/>
  <c r="BC1273" i="1"/>
  <c r="BD1273" i="1" s="1"/>
  <c r="BC1270" i="1"/>
  <c r="BD1270" i="1" s="1"/>
  <c r="BC1241" i="1"/>
  <c r="BD1241" i="1" s="1"/>
  <c r="BC1262" i="1"/>
  <c r="BD1262" i="1" s="1"/>
  <c r="BC1237" i="1"/>
  <c r="BD1237" i="1" s="1"/>
  <c r="BC1228" i="1"/>
  <c r="BE1228" i="1" s="1"/>
  <c r="U1228" i="1" s="1"/>
  <c r="BC1268" i="1"/>
  <c r="BD1268" i="1" s="1"/>
  <c r="BC1274" i="1"/>
  <c r="BD1274" i="1" s="1"/>
  <c r="BC1263" i="1"/>
  <c r="BD1263" i="1" s="1"/>
  <c r="BC1227" i="1"/>
  <c r="BD1227" i="1" s="1"/>
  <c r="BC1238" i="1"/>
  <c r="BD1238" i="1" s="1"/>
  <c r="BC1234" i="1"/>
  <c r="BE1234" i="1" s="1"/>
  <c r="U1234" i="1" s="1"/>
  <c r="BC1243" i="1"/>
  <c r="BD1243" i="1" s="1"/>
  <c r="BC1239" i="1"/>
  <c r="BD1239" i="1" s="1"/>
  <c r="BC1247" i="1"/>
  <c r="BD1247" i="1" s="1"/>
  <c r="BC1254" i="1"/>
  <c r="BD1254" i="1" s="1"/>
  <c r="BC1276" i="1"/>
  <c r="BD1276" i="1" s="1"/>
  <c r="BC1264" i="1"/>
  <c r="BD1264" i="1" s="1"/>
  <c r="BC1235" i="1"/>
  <c r="BD1235" i="1" s="1"/>
  <c r="BC1240" i="1"/>
  <c r="BD1240" i="1" s="1"/>
  <c r="BC1265" i="1"/>
  <c r="BD1265" i="1" s="1"/>
  <c r="BC1261" i="1"/>
  <c r="BD1261" i="1" s="1"/>
  <c r="BC1233" i="1"/>
  <c r="BD1233" i="1" s="1"/>
  <c r="BC1245" i="1"/>
  <c r="BE1245" i="1" s="1"/>
  <c r="U1245" i="1" s="1"/>
  <c r="BC1292" i="1"/>
  <c r="BC1290" i="1"/>
  <c r="BC1293" i="1"/>
  <c r="BC1291" i="1"/>
  <c r="BE1288" i="1"/>
  <c r="U1288" i="1" s="1"/>
  <c r="BC1284" i="1"/>
  <c r="BC1279" i="1"/>
  <c r="BC1287" i="1"/>
  <c r="BC1282" i="1"/>
  <c r="BC1277" i="1"/>
  <c r="BC1285" i="1"/>
  <c r="BC1280" i="1"/>
  <c r="BC1283" i="1"/>
  <c r="BC1278" i="1"/>
  <c r="BC1286" i="1"/>
  <c r="BC1281" i="1"/>
  <c r="BE1275" i="1"/>
  <c r="U1275" i="1" s="1"/>
  <c r="BC1266" i="1"/>
  <c r="BC1269" i="1"/>
  <c r="BC1267" i="1"/>
  <c r="BC1257" i="1"/>
  <c r="BC1255" i="1"/>
  <c r="BC1258" i="1"/>
  <c r="BC1256" i="1"/>
  <c r="BC1259" i="1"/>
  <c r="BE1253" i="1"/>
  <c r="U1253" i="1" s="1"/>
  <c r="BC1248" i="1"/>
  <c r="BC1251" i="1"/>
  <c r="BC1246" i="1"/>
  <c r="BC1249" i="1"/>
  <c r="BC1252" i="1"/>
  <c r="BC1250" i="1"/>
  <c r="BE1244" i="1"/>
  <c r="U1244" i="1" s="1"/>
  <c r="BE1231" i="1"/>
  <c r="U1231" i="1" s="1"/>
  <c r="BD1289" i="1" l="1"/>
  <c r="BE1289" i="1"/>
  <c r="U1289" i="1" s="1"/>
  <c r="BD1260" i="1"/>
  <c r="BE1260" i="1"/>
  <c r="U1260" i="1" s="1"/>
  <c r="BD1272" i="1"/>
  <c r="BE1264" i="1"/>
  <c r="U1264" i="1" s="1"/>
  <c r="BE1229" i="1"/>
  <c r="U1229" i="1" s="1"/>
  <c r="BE1271" i="1"/>
  <c r="U1271" i="1" s="1"/>
  <c r="BE1238" i="1"/>
  <c r="U1238" i="1" s="1"/>
  <c r="BE1273" i="1"/>
  <c r="U1273" i="1" s="1"/>
  <c r="BE1235" i="1"/>
  <c r="U1235" i="1" s="1"/>
  <c r="BE1241" i="1"/>
  <c r="U1241" i="1" s="1"/>
  <c r="BE1263" i="1"/>
  <c r="U1263" i="1" s="1"/>
  <c r="BE1276" i="1"/>
  <c r="U1276" i="1" s="1"/>
  <c r="BE1227" i="1"/>
  <c r="U1227" i="1" s="1"/>
  <c r="BE1262" i="1"/>
  <c r="U1262" i="1" s="1"/>
  <c r="BE1230" i="1"/>
  <c r="U1230" i="1" s="1"/>
  <c r="BE1268" i="1"/>
  <c r="U1268" i="1" s="1"/>
  <c r="BD1232" i="1"/>
  <c r="BD1228" i="1"/>
  <c r="BE1236" i="1"/>
  <c r="U1236" i="1" s="1"/>
  <c r="BE1270" i="1"/>
  <c r="U1270" i="1" s="1"/>
  <c r="BE1254" i="1"/>
  <c r="U1254" i="1" s="1"/>
  <c r="BE1239" i="1"/>
  <c r="U1239" i="1" s="1"/>
  <c r="BD1245" i="1"/>
  <c r="BE1265" i="1"/>
  <c r="U1265" i="1" s="1"/>
  <c r="BE1237" i="1"/>
  <c r="U1237" i="1" s="1"/>
  <c r="BE1242" i="1"/>
  <c r="U1242" i="1" s="1"/>
  <c r="BE1274" i="1"/>
  <c r="U1274" i="1" s="1"/>
  <c r="BE1233" i="1"/>
  <c r="U1233" i="1" s="1"/>
  <c r="BE1240" i="1"/>
  <c r="U1240" i="1" s="1"/>
  <c r="BE1261" i="1"/>
  <c r="U1261" i="1" s="1"/>
  <c r="BE1243" i="1"/>
  <c r="U1243" i="1" s="1"/>
  <c r="BE1247" i="1"/>
  <c r="U1247" i="1" s="1"/>
  <c r="BD1234" i="1"/>
  <c r="BD1291" i="1"/>
  <c r="BE1291" i="1" s="1"/>
  <c r="U1291" i="1" s="1"/>
  <c r="BD1293" i="1"/>
  <c r="BE1293" i="1"/>
  <c r="U1293" i="1" s="1"/>
  <c r="BD1290" i="1"/>
  <c r="BE1290" i="1"/>
  <c r="U1290" i="1" s="1"/>
  <c r="BE1292" i="1"/>
  <c r="U1292" i="1" s="1"/>
  <c r="BD1292" i="1"/>
  <c r="BD1280" i="1"/>
  <c r="BE1280" i="1"/>
  <c r="U1280" i="1" s="1"/>
  <c r="BD1285" i="1"/>
  <c r="BE1285" i="1"/>
  <c r="U1285" i="1" s="1"/>
  <c r="BD1277" i="1"/>
  <c r="BE1277" i="1"/>
  <c r="U1277" i="1" s="1"/>
  <c r="BD1282" i="1"/>
  <c r="BE1282" i="1"/>
  <c r="U1282" i="1" s="1"/>
  <c r="BD1287" i="1"/>
  <c r="BE1287" i="1"/>
  <c r="U1287" i="1" s="1"/>
  <c r="BE1279" i="1"/>
  <c r="U1279" i="1" s="1"/>
  <c r="BD1279" i="1"/>
  <c r="BE1284" i="1"/>
  <c r="U1284" i="1" s="1"/>
  <c r="BD1284" i="1"/>
  <c r="BE1286" i="1"/>
  <c r="U1286" i="1" s="1"/>
  <c r="BD1286" i="1"/>
  <c r="BD1283" i="1"/>
  <c r="BE1283" i="1"/>
  <c r="U1283" i="1" s="1"/>
  <c r="BD1281" i="1"/>
  <c r="BE1281" i="1"/>
  <c r="U1281" i="1" s="1"/>
  <c r="BD1278" i="1"/>
  <c r="BE1278" i="1"/>
  <c r="U1278" i="1" s="1"/>
  <c r="BE1267" i="1"/>
  <c r="U1267" i="1" s="1"/>
  <c r="BD1267" i="1"/>
  <c r="BE1269" i="1"/>
  <c r="U1269" i="1" s="1"/>
  <c r="BD1269" i="1"/>
  <c r="BD1266" i="1"/>
  <c r="BE1266" i="1" s="1"/>
  <c r="U1266" i="1" s="1"/>
  <c r="BD1259" i="1"/>
  <c r="BE1259" i="1"/>
  <c r="U1259" i="1" s="1"/>
  <c r="BD1256" i="1"/>
  <c r="BE1256" i="1"/>
  <c r="U1256" i="1" s="1"/>
  <c r="BD1258" i="1"/>
  <c r="BE1258" i="1"/>
  <c r="U1258" i="1" s="1"/>
  <c r="BD1255" i="1"/>
  <c r="BE1255" i="1"/>
  <c r="U1255" i="1" s="1"/>
  <c r="BE1257" i="1"/>
  <c r="U1257" i="1" s="1"/>
  <c r="BD1257" i="1"/>
  <c r="BE1252" i="1"/>
  <c r="U1252" i="1" s="1"/>
  <c r="BD1252" i="1"/>
  <c r="BD1249" i="1"/>
  <c r="BE1249" i="1"/>
  <c r="U1249" i="1" s="1"/>
  <c r="BD1246" i="1"/>
  <c r="BE1246" i="1"/>
  <c r="U1246" i="1" s="1"/>
  <c r="BD1251" i="1"/>
  <c r="BE1251" i="1"/>
  <c r="U1251" i="1" s="1"/>
  <c r="BD1250" i="1"/>
  <c r="BE1250" i="1"/>
  <c r="U1250" i="1" s="1"/>
  <c r="BE1248" i="1"/>
  <c r="U1248" i="1" s="1"/>
  <c r="BD1248" i="1"/>
  <c r="AV1198" i="1" l="1"/>
  <c r="AW1198" i="1"/>
  <c r="AZ1198" i="1"/>
  <c r="BB1198" i="1"/>
  <c r="BC1198" i="1"/>
  <c r="BD1198" i="1" s="1"/>
  <c r="BF1198" i="1" a="1"/>
  <c r="AV1199" i="1"/>
  <c r="AW1199" i="1"/>
  <c r="AZ1199" i="1"/>
  <c r="BB1199" i="1"/>
  <c r="BF1199" i="1" a="1"/>
  <c r="AV1200" i="1"/>
  <c r="AW1200" i="1"/>
  <c r="AZ1200" i="1"/>
  <c r="BB1200" i="1"/>
  <c r="BF1200" i="1" a="1"/>
  <c r="AV1201" i="1"/>
  <c r="AW1201" i="1"/>
  <c r="AZ1201" i="1"/>
  <c r="BB1201" i="1"/>
  <c r="BF1201" i="1" a="1"/>
  <c r="AV1202" i="1"/>
  <c r="AW1202" i="1"/>
  <c r="AZ1202" i="1"/>
  <c r="BB1202" i="1"/>
  <c r="BF1202" i="1" a="1"/>
  <c r="AV1203" i="1"/>
  <c r="AW1203" i="1"/>
  <c r="AZ1203" i="1"/>
  <c r="BB1203" i="1"/>
  <c r="BF1203" i="1" a="1"/>
  <c r="AV1204" i="1"/>
  <c r="AW1204" i="1"/>
  <c r="AZ1204" i="1"/>
  <c r="BB1204" i="1"/>
  <c r="BF1204" i="1" a="1"/>
  <c r="AV1205" i="1"/>
  <c r="AW1205" i="1"/>
  <c r="AZ1205" i="1"/>
  <c r="BB1205" i="1"/>
  <c r="BF1205" i="1" a="1"/>
  <c r="AV1206" i="1"/>
  <c r="AW1206" i="1"/>
  <c r="AZ1206" i="1"/>
  <c r="BB1206" i="1"/>
  <c r="BF1206" i="1" a="1"/>
  <c r="AV1207" i="1"/>
  <c r="AW1207" i="1"/>
  <c r="AZ1207" i="1"/>
  <c r="BB1207" i="1"/>
  <c r="BF1207" i="1" a="1"/>
  <c r="AV1208" i="1"/>
  <c r="AW1208" i="1"/>
  <c r="AZ1208" i="1"/>
  <c r="BB1208" i="1"/>
  <c r="BF1208" i="1" a="1"/>
  <c r="AV1209" i="1"/>
  <c r="AW1209" i="1"/>
  <c r="AZ1209" i="1"/>
  <c r="BB1209" i="1"/>
  <c r="BF1209" i="1" a="1"/>
  <c r="AV1210" i="1"/>
  <c r="AW1210" i="1"/>
  <c r="AZ1210" i="1"/>
  <c r="BB1210" i="1"/>
  <c r="BF1210" i="1" a="1"/>
  <c r="AV1211" i="1"/>
  <c r="AW1211" i="1"/>
  <c r="AZ1211" i="1"/>
  <c r="BB1211" i="1"/>
  <c r="BF1211" i="1" a="1"/>
  <c r="AV1212" i="1"/>
  <c r="AW1212" i="1"/>
  <c r="AZ1212" i="1"/>
  <c r="BB1212" i="1"/>
  <c r="BF1212" i="1" a="1"/>
  <c r="AV1213" i="1"/>
  <c r="AW1213" i="1"/>
  <c r="AZ1213" i="1"/>
  <c r="BB1213" i="1"/>
  <c r="BF1213" i="1" a="1"/>
  <c r="AV1214" i="1"/>
  <c r="AW1214" i="1"/>
  <c r="AZ1214" i="1"/>
  <c r="BB1214" i="1"/>
  <c r="BF1214" i="1" a="1"/>
  <c r="AV1215" i="1"/>
  <c r="AW1215" i="1"/>
  <c r="AZ1215" i="1"/>
  <c r="BB1215" i="1"/>
  <c r="BF1215" i="1" a="1"/>
  <c r="AV1216" i="1"/>
  <c r="AW1216" i="1"/>
  <c r="AZ1216" i="1"/>
  <c r="BB1216" i="1"/>
  <c r="BF1216" i="1" a="1"/>
  <c r="AV1217" i="1"/>
  <c r="AW1217" i="1"/>
  <c r="AZ1217" i="1"/>
  <c r="BB1217" i="1"/>
  <c r="BF1217" i="1" a="1"/>
  <c r="AV1218" i="1"/>
  <c r="AW1218" i="1"/>
  <c r="AZ1218" i="1"/>
  <c r="BB1218" i="1"/>
  <c r="BF1218" i="1" a="1"/>
  <c r="AV1219" i="1"/>
  <c r="AW1219" i="1"/>
  <c r="AZ1219" i="1"/>
  <c r="BB1219" i="1"/>
  <c r="BF1219" i="1" a="1"/>
  <c r="AV1220" i="1"/>
  <c r="AW1220" i="1"/>
  <c r="AZ1220" i="1"/>
  <c r="BB1220" i="1"/>
  <c r="BF1220" i="1" a="1"/>
  <c r="AV1221" i="1"/>
  <c r="AW1221" i="1"/>
  <c r="AZ1221" i="1"/>
  <c r="BB1221" i="1"/>
  <c r="BF1221" i="1" a="1"/>
  <c r="AV1222" i="1"/>
  <c r="AW1222" i="1"/>
  <c r="AZ1222" i="1"/>
  <c r="BB1222" i="1"/>
  <c r="BF1222" i="1" a="1"/>
  <c r="AV1223" i="1"/>
  <c r="AW1223" i="1"/>
  <c r="AZ1223" i="1"/>
  <c r="BB1223" i="1"/>
  <c r="BF1223" i="1" a="1"/>
  <c r="AV1224" i="1"/>
  <c r="AW1224" i="1"/>
  <c r="AZ1224" i="1"/>
  <c r="BB1224" i="1"/>
  <c r="BF1224" i="1" a="1"/>
  <c r="AV1225" i="1"/>
  <c r="AW1225" i="1"/>
  <c r="AZ1225" i="1"/>
  <c r="BB1225" i="1"/>
  <c r="BF1225" i="1" a="1"/>
  <c r="AV1226" i="1"/>
  <c r="AW1226" i="1"/>
  <c r="AZ1226" i="1"/>
  <c r="BB1226" i="1"/>
  <c r="BF1226" i="1" a="1"/>
  <c r="T1198" i="1"/>
  <c r="T1199" i="1"/>
  <c r="T1200" i="1"/>
  <c r="T1201" i="1"/>
  <c r="T1202" i="1"/>
  <c r="T1203" i="1"/>
  <c r="T1204" i="1"/>
  <c r="T1205" i="1"/>
  <c r="T1206" i="1"/>
  <c r="T1207" i="1"/>
  <c r="T1208" i="1"/>
  <c r="T1209" i="1"/>
  <c r="T1210" i="1"/>
  <c r="T1211" i="1"/>
  <c r="T1212" i="1"/>
  <c r="T1213" i="1"/>
  <c r="T1214" i="1"/>
  <c r="T1215" i="1"/>
  <c r="T1216" i="1"/>
  <c r="T1217" i="1"/>
  <c r="T1218" i="1"/>
  <c r="T1219" i="1"/>
  <c r="T1220" i="1"/>
  <c r="T1221" i="1"/>
  <c r="T1222" i="1"/>
  <c r="T1223" i="1"/>
  <c r="T1224" i="1"/>
  <c r="T1225" i="1"/>
  <c r="T1226" i="1"/>
  <c r="J2324" i="2"/>
  <c r="J2325" i="2"/>
  <c r="J2326" i="2"/>
  <c r="J2327" i="2"/>
  <c r="J2328" i="2"/>
  <c r="J2329" i="2"/>
  <c r="J2330" i="2"/>
  <c r="J2331" i="2"/>
  <c r="J2332" i="2"/>
  <c r="J2333" i="2"/>
  <c r="J2334" i="2"/>
  <c r="J2335" i="2"/>
  <c r="J2336" i="2"/>
  <c r="J2337" i="2"/>
  <c r="J2338" i="2"/>
  <c r="J2339" i="2"/>
  <c r="J2340" i="2"/>
  <c r="J2341" i="2"/>
  <c r="J2342" i="2"/>
  <c r="J2343" i="2"/>
  <c r="J2344" i="2"/>
  <c r="J2345" i="2"/>
  <c r="J2346" i="2"/>
  <c r="J2347" i="2"/>
  <c r="J2348" i="2"/>
  <c r="J2349" i="2"/>
  <c r="J2350" i="2"/>
  <c r="J2351" i="2"/>
  <c r="J2352" i="2"/>
  <c r="J2353" i="2"/>
  <c r="J2354" i="2"/>
  <c r="J2355" i="2"/>
  <c r="J2356" i="2"/>
  <c r="J2357" i="2"/>
  <c r="J2358" i="2"/>
  <c r="J2359" i="2"/>
  <c r="J2360" i="2"/>
  <c r="J2361" i="2"/>
  <c r="J2362" i="2"/>
  <c r="J2363" i="2"/>
  <c r="J2364" i="2"/>
  <c r="J2365" i="2"/>
  <c r="J2366" i="2"/>
  <c r="J2367" i="2"/>
  <c r="J2368" i="2"/>
  <c r="J2369" i="2"/>
  <c r="J2370" i="2"/>
  <c r="J2371" i="2"/>
  <c r="J2372" i="2"/>
  <c r="J2373" i="2"/>
  <c r="J2374" i="2"/>
  <c r="J2375" i="2"/>
  <c r="J2376" i="2"/>
  <c r="BC1220" i="1" l="1"/>
  <c r="BD1220" i="1" s="1"/>
  <c r="BC1200" i="1"/>
  <c r="BD1200" i="1" s="1"/>
  <c r="BC1218" i="1"/>
  <c r="BD1218" i="1" s="1"/>
  <c r="BC1208" i="1"/>
  <c r="BD1208" i="1" s="1"/>
  <c r="BC1205" i="1"/>
  <c r="BD1205" i="1" s="1"/>
  <c r="BC1226" i="1"/>
  <c r="BD1226" i="1" s="1"/>
  <c r="BC1199" i="1"/>
  <c r="BD1199" i="1" s="1"/>
  <c r="BC1211" i="1"/>
  <c r="BD1211" i="1" s="1"/>
  <c r="BC1209" i="1"/>
  <c r="BD1209" i="1" s="1"/>
  <c r="BC1217" i="1"/>
  <c r="BD1217" i="1" s="1"/>
  <c r="BC1216" i="1"/>
  <c r="BD1216" i="1" s="1"/>
  <c r="BC1202" i="1"/>
  <c r="BE1202" i="1" s="1"/>
  <c r="U1202" i="1" s="1"/>
  <c r="BC1206" i="1"/>
  <c r="BD1206" i="1" s="1"/>
  <c r="BC1225" i="1"/>
  <c r="BD1225" i="1" s="1"/>
  <c r="BC1222" i="1"/>
  <c r="BE1222" i="1" s="1"/>
  <c r="U1222" i="1" s="1"/>
  <c r="BC1215" i="1"/>
  <c r="BD1215" i="1" s="1"/>
  <c r="BC1213" i="1"/>
  <c r="BD1213" i="1" s="1"/>
  <c r="BC1212" i="1"/>
  <c r="BD1212" i="1" s="1"/>
  <c r="BE1220" i="1"/>
  <c r="U1220" i="1" s="1"/>
  <c r="BE1200" i="1"/>
  <c r="U1200" i="1" s="1"/>
  <c r="BC1223" i="1"/>
  <c r="BC1203" i="1"/>
  <c r="BC1221" i="1"/>
  <c r="BC1224" i="1"/>
  <c r="BC1214" i="1"/>
  <c r="BC1204" i="1"/>
  <c r="BE1198" i="1"/>
  <c r="U1198" i="1" s="1"/>
  <c r="BC1207" i="1"/>
  <c r="BC1219" i="1"/>
  <c r="BC1210" i="1"/>
  <c r="BC1201" i="1"/>
  <c r="BE1218" i="1" l="1"/>
  <c r="U1218" i="1" s="1"/>
  <c r="BE1205" i="1"/>
  <c r="U1205" i="1" s="1"/>
  <c r="BE1208" i="1"/>
  <c r="U1208" i="1" s="1"/>
  <c r="BE1226" i="1"/>
  <c r="U1226" i="1" s="1"/>
  <c r="BE1211" i="1"/>
  <c r="U1211" i="1" s="1"/>
  <c r="BE1213" i="1"/>
  <c r="U1213" i="1" s="1"/>
  <c r="BE1209" i="1"/>
  <c r="U1209" i="1" s="1"/>
  <c r="BE1199" i="1"/>
  <c r="U1199" i="1" s="1"/>
  <c r="BE1217" i="1"/>
  <c r="U1217" i="1" s="1"/>
  <c r="BE1216" i="1"/>
  <c r="U1216" i="1" s="1"/>
  <c r="BD1202" i="1"/>
  <c r="BE1215" i="1"/>
  <c r="U1215" i="1" s="1"/>
  <c r="BD1222" i="1"/>
  <c r="BE1212" i="1"/>
  <c r="U1212" i="1" s="1"/>
  <c r="BE1206" i="1"/>
  <c r="U1206" i="1" s="1"/>
  <c r="BE1225" i="1"/>
  <c r="U1225" i="1" s="1"/>
  <c r="BE1204" i="1"/>
  <c r="U1204" i="1" s="1"/>
  <c r="BD1204" i="1"/>
  <c r="BD1210" i="1"/>
  <c r="BE1210" i="1"/>
  <c r="U1210" i="1" s="1"/>
  <c r="BD1201" i="1"/>
  <c r="BE1201" i="1"/>
  <c r="U1201" i="1" s="1"/>
  <c r="BD1219" i="1"/>
  <c r="BE1219" i="1"/>
  <c r="U1219" i="1" s="1"/>
  <c r="BE1214" i="1"/>
  <c r="U1214" i="1" s="1"/>
  <c r="BD1214" i="1"/>
  <c r="BD1203" i="1"/>
  <c r="BE1203" i="1"/>
  <c r="U1203" i="1" s="1"/>
  <c r="BE1224" i="1"/>
  <c r="U1224" i="1" s="1"/>
  <c r="BD1224" i="1"/>
  <c r="BD1223" i="1"/>
  <c r="BE1223" i="1"/>
  <c r="U1223" i="1" s="1"/>
  <c r="BD1221" i="1"/>
  <c r="BE1221" i="1"/>
  <c r="U1221" i="1" s="1"/>
  <c r="BD1207" i="1"/>
  <c r="BE1207" i="1"/>
  <c r="U1207" i="1" s="1"/>
  <c r="A40" i="4" l="1"/>
  <c r="B40" i="4" s="1" a="1"/>
  <c r="B39" i="4" a="1"/>
  <c r="B43" i="4" a="1"/>
  <c r="B44" i="4" a="1"/>
  <c r="B45" i="4" a="1"/>
  <c r="B46" i="4" a="1"/>
  <c r="B47" i="4" a="1"/>
  <c r="B48" i="4" a="1"/>
  <c r="B49" i="4" a="1"/>
  <c r="B50" i="4" a="1"/>
  <c r="B51" i="4" a="1"/>
  <c r="B52" i="4" a="1"/>
  <c r="B53" i="4" a="1"/>
  <c r="B54" i="4" a="1"/>
  <c r="A78" i="4"/>
  <c r="AV1141" i="1"/>
  <c r="AW1141" i="1"/>
  <c r="AZ1141" i="1"/>
  <c r="BB1141" i="1"/>
  <c r="BF1141" i="1" a="1"/>
  <c r="AV1142" i="1"/>
  <c r="AW1142" i="1"/>
  <c r="AZ1142" i="1"/>
  <c r="BB1142" i="1"/>
  <c r="BF1142" i="1" a="1"/>
  <c r="AV1143" i="1"/>
  <c r="AW1143" i="1"/>
  <c r="AZ1143" i="1"/>
  <c r="BB1143" i="1"/>
  <c r="BF1143" i="1" a="1"/>
  <c r="AV1144" i="1"/>
  <c r="AW1144" i="1"/>
  <c r="AZ1144" i="1"/>
  <c r="BB1144" i="1"/>
  <c r="BF1144" i="1" a="1"/>
  <c r="AV1145" i="1"/>
  <c r="AW1145" i="1"/>
  <c r="AZ1145" i="1"/>
  <c r="BB1145" i="1"/>
  <c r="BF1145" i="1" a="1"/>
  <c r="AV1146" i="1"/>
  <c r="AW1146" i="1"/>
  <c r="AZ1146" i="1"/>
  <c r="BB1146" i="1"/>
  <c r="BF1146" i="1" a="1"/>
  <c r="AV1147" i="1"/>
  <c r="AW1147" i="1"/>
  <c r="AZ1147" i="1"/>
  <c r="BB1147" i="1"/>
  <c r="BF1147" i="1" a="1"/>
  <c r="AV1148" i="1"/>
  <c r="AW1148" i="1"/>
  <c r="AZ1148" i="1"/>
  <c r="BB1148" i="1"/>
  <c r="BF1148" i="1" a="1"/>
  <c r="AV1149" i="1"/>
  <c r="AW1149" i="1"/>
  <c r="AZ1149" i="1"/>
  <c r="BB1149" i="1"/>
  <c r="BF1149" i="1" a="1"/>
  <c r="AV1150" i="1"/>
  <c r="AW1150" i="1"/>
  <c r="AZ1150" i="1"/>
  <c r="BB1150" i="1"/>
  <c r="BF1150" i="1" a="1"/>
  <c r="AV1151" i="1"/>
  <c r="AW1151" i="1"/>
  <c r="AZ1151" i="1"/>
  <c r="BB1151" i="1"/>
  <c r="BF1151" i="1" a="1"/>
  <c r="AV1152" i="1"/>
  <c r="AW1152" i="1"/>
  <c r="AZ1152" i="1"/>
  <c r="BB1152" i="1"/>
  <c r="BF1152" i="1" a="1"/>
  <c r="AV1153" i="1"/>
  <c r="AW1153" i="1"/>
  <c r="AZ1153" i="1"/>
  <c r="BB1153" i="1"/>
  <c r="BF1153" i="1" a="1"/>
  <c r="AV1154" i="1"/>
  <c r="AW1154" i="1"/>
  <c r="AZ1154" i="1"/>
  <c r="BB1154" i="1"/>
  <c r="BF1154" i="1" a="1"/>
  <c r="AV1155" i="1"/>
  <c r="AW1155" i="1"/>
  <c r="AZ1155" i="1"/>
  <c r="BB1155" i="1"/>
  <c r="BF1155" i="1" a="1"/>
  <c r="AV1156" i="1"/>
  <c r="AW1156" i="1"/>
  <c r="AZ1156" i="1"/>
  <c r="BB1156" i="1"/>
  <c r="BF1156" i="1" a="1"/>
  <c r="AV1157" i="1"/>
  <c r="AW1157" i="1"/>
  <c r="AZ1157" i="1"/>
  <c r="BB1157" i="1"/>
  <c r="BF1157" i="1" a="1"/>
  <c r="AV1158" i="1"/>
  <c r="AW1158" i="1"/>
  <c r="AZ1158" i="1"/>
  <c r="BB1158" i="1"/>
  <c r="BC1158" i="1" s="1"/>
  <c r="BD1158" i="1" s="1"/>
  <c r="BF1158" i="1" a="1"/>
  <c r="AV1159" i="1"/>
  <c r="AW1159" i="1"/>
  <c r="AZ1159" i="1"/>
  <c r="BB1159" i="1"/>
  <c r="BF1159" i="1" a="1"/>
  <c r="AV1160" i="1"/>
  <c r="AW1160" i="1"/>
  <c r="AZ1160" i="1"/>
  <c r="BB1160" i="1"/>
  <c r="BF1160" i="1" a="1"/>
  <c r="AV1161" i="1"/>
  <c r="AW1161" i="1"/>
  <c r="AZ1161" i="1"/>
  <c r="BB1161" i="1"/>
  <c r="BF1161" i="1" a="1"/>
  <c r="AV1162" i="1"/>
  <c r="AW1162" i="1"/>
  <c r="AZ1162" i="1"/>
  <c r="BB1162" i="1"/>
  <c r="BC1162" i="1" s="1"/>
  <c r="BF1162" i="1" a="1"/>
  <c r="AV1163" i="1"/>
  <c r="AW1163" i="1"/>
  <c r="AZ1163" i="1"/>
  <c r="BB1163" i="1"/>
  <c r="BF1163" i="1" a="1"/>
  <c r="AV1164" i="1"/>
  <c r="AW1164" i="1"/>
  <c r="AZ1164" i="1"/>
  <c r="BB1164" i="1"/>
  <c r="BF1164" i="1" a="1"/>
  <c r="AV1165" i="1"/>
  <c r="AW1165" i="1"/>
  <c r="AZ1165" i="1"/>
  <c r="BB1165" i="1"/>
  <c r="BF1165" i="1" a="1"/>
  <c r="AV1166" i="1"/>
  <c r="AW1166" i="1"/>
  <c r="AZ1166" i="1"/>
  <c r="BB1166" i="1"/>
  <c r="BF1166" i="1" a="1"/>
  <c r="AV1167" i="1"/>
  <c r="AW1167" i="1"/>
  <c r="AZ1167" i="1"/>
  <c r="BB1167" i="1"/>
  <c r="BF1167" i="1" a="1"/>
  <c r="AV1168" i="1"/>
  <c r="AW1168" i="1"/>
  <c r="AZ1168" i="1"/>
  <c r="BB1168" i="1"/>
  <c r="BF1168" i="1" a="1"/>
  <c r="AV1169" i="1"/>
  <c r="AW1169" i="1"/>
  <c r="AZ1169" i="1"/>
  <c r="BB1169" i="1"/>
  <c r="BF1169" i="1" a="1"/>
  <c r="AV1170" i="1"/>
  <c r="AW1170" i="1"/>
  <c r="AZ1170" i="1"/>
  <c r="BB1170" i="1"/>
  <c r="BF1170" i="1" a="1"/>
  <c r="AV1171" i="1"/>
  <c r="AW1171" i="1"/>
  <c r="AZ1171" i="1"/>
  <c r="BB1171" i="1"/>
  <c r="BF1171" i="1" a="1"/>
  <c r="AV1172" i="1"/>
  <c r="AW1172" i="1"/>
  <c r="AZ1172" i="1"/>
  <c r="BB1172" i="1"/>
  <c r="BF1172" i="1" a="1"/>
  <c r="AV1173" i="1"/>
  <c r="AW1173" i="1"/>
  <c r="AZ1173" i="1"/>
  <c r="BB1173" i="1"/>
  <c r="BF1173" i="1" a="1"/>
  <c r="AV1174" i="1"/>
  <c r="AW1174" i="1"/>
  <c r="AZ1174" i="1"/>
  <c r="BB1174" i="1"/>
  <c r="BF1174" i="1" a="1"/>
  <c r="AV1175" i="1"/>
  <c r="AW1175" i="1"/>
  <c r="AZ1175" i="1"/>
  <c r="BB1175" i="1"/>
  <c r="BF1175" i="1" a="1"/>
  <c r="AV1176" i="1"/>
  <c r="AW1176" i="1"/>
  <c r="AZ1176" i="1"/>
  <c r="BB1176" i="1"/>
  <c r="BF1176" i="1" a="1"/>
  <c r="AV1177" i="1"/>
  <c r="AW1177" i="1"/>
  <c r="AZ1177" i="1"/>
  <c r="BB1177" i="1"/>
  <c r="BF1177" i="1" a="1"/>
  <c r="AV1178" i="1"/>
  <c r="AW1178" i="1"/>
  <c r="AZ1178" i="1"/>
  <c r="BB1178" i="1"/>
  <c r="BF1178" i="1" a="1"/>
  <c r="AV1179" i="1"/>
  <c r="AW1179" i="1"/>
  <c r="AZ1179" i="1"/>
  <c r="BB1179" i="1"/>
  <c r="BF1179" i="1" a="1"/>
  <c r="AV1180" i="1"/>
  <c r="AW1180" i="1"/>
  <c r="AZ1180" i="1"/>
  <c r="BB1180" i="1"/>
  <c r="BF1180" i="1" a="1"/>
  <c r="AV1181" i="1"/>
  <c r="AW1181" i="1"/>
  <c r="AZ1181" i="1"/>
  <c r="BB1181" i="1"/>
  <c r="BF1181" i="1" a="1"/>
  <c r="AV1182" i="1"/>
  <c r="AW1182" i="1"/>
  <c r="AZ1182" i="1"/>
  <c r="BB1182" i="1"/>
  <c r="BF1182" i="1" a="1"/>
  <c r="AV1183" i="1"/>
  <c r="AW1183" i="1"/>
  <c r="AZ1183" i="1"/>
  <c r="BB1183" i="1"/>
  <c r="BF1183" i="1" a="1"/>
  <c r="AV1184" i="1"/>
  <c r="AW1184" i="1"/>
  <c r="AZ1184" i="1"/>
  <c r="BB1184" i="1"/>
  <c r="BF1184" i="1" a="1"/>
  <c r="AV1185" i="1"/>
  <c r="AW1185" i="1"/>
  <c r="AZ1185" i="1"/>
  <c r="BB1185" i="1"/>
  <c r="BF1185" i="1" a="1"/>
  <c r="AV1186" i="1"/>
  <c r="AW1186" i="1"/>
  <c r="AZ1186" i="1"/>
  <c r="BB1186" i="1"/>
  <c r="BF1186" i="1" a="1"/>
  <c r="AV1187" i="1"/>
  <c r="AW1187" i="1"/>
  <c r="AZ1187" i="1"/>
  <c r="BB1187" i="1"/>
  <c r="BF1187" i="1" a="1"/>
  <c r="AV1188" i="1"/>
  <c r="AW1188" i="1"/>
  <c r="AZ1188" i="1"/>
  <c r="BB1188" i="1"/>
  <c r="BC1188" i="1" s="1"/>
  <c r="BD1188" i="1" s="1"/>
  <c r="BF1188" i="1" a="1"/>
  <c r="AV1189" i="1"/>
  <c r="AW1189" i="1"/>
  <c r="AZ1189" i="1"/>
  <c r="BB1189" i="1"/>
  <c r="BF1189" i="1" a="1"/>
  <c r="AV1190" i="1"/>
  <c r="AW1190" i="1"/>
  <c r="AZ1190" i="1"/>
  <c r="BB1190" i="1"/>
  <c r="BF1190" i="1" a="1"/>
  <c r="AV1191" i="1"/>
  <c r="AW1191" i="1"/>
  <c r="AZ1191" i="1"/>
  <c r="BB1191" i="1"/>
  <c r="BF1191" i="1" a="1"/>
  <c r="AV1192" i="1"/>
  <c r="AW1192" i="1"/>
  <c r="AZ1192" i="1"/>
  <c r="BB1192" i="1"/>
  <c r="BF1192" i="1" a="1"/>
  <c r="AV1193" i="1"/>
  <c r="AW1193" i="1"/>
  <c r="AZ1193" i="1"/>
  <c r="BB1193" i="1"/>
  <c r="BF1193" i="1" a="1"/>
  <c r="AV1194" i="1"/>
  <c r="AW1194" i="1"/>
  <c r="AZ1194" i="1"/>
  <c r="BB1194" i="1"/>
  <c r="BF1194" i="1" a="1"/>
  <c r="AV1195" i="1"/>
  <c r="AW1195" i="1"/>
  <c r="AZ1195" i="1"/>
  <c r="BB1195" i="1"/>
  <c r="BF1195" i="1" a="1"/>
  <c r="AV1196" i="1"/>
  <c r="AW1196" i="1"/>
  <c r="AZ1196" i="1"/>
  <c r="BB1196" i="1"/>
  <c r="BF1196" i="1" a="1"/>
  <c r="AV1197" i="1"/>
  <c r="AW1197" i="1"/>
  <c r="AZ1197" i="1"/>
  <c r="BB1197" i="1"/>
  <c r="BF1197" i="1" a="1"/>
  <c r="T1141" i="1"/>
  <c r="T1142" i="1"/>
  <c r="T1143" i="1"/>
  <c r="T1144" i="1"/>
  <c r="T1145" i="1"/>
  <c r="T1146" i="1"/>
  <c r="T1147" i="1"/>
  <c r="T1148" i="1"/>
  <c r="T1149" i="1"/>
  <c r="T1150" i="1"/>
  <c r="T1151" i="1"/>
  <c r="T1152" i="1"/>
  <c r="T1153" i="1"/>
  <c r="T1154" i="1"/>
  <c r="T1155" i="1"/>
  <c r="T1156" i="1"/>
  <c r="T1157" i="1"/>
  <c r="T1158" i="1"/>
  <c r="T1159" i="1"/>
  <c r="T1160" i="1"/>
  <c r="T1161" i="1"/>
  <c r="T1162" i="1"/>
  <c r="T1163" i="1"/>
  <c r="T1164" i="1"/>
  <c r="T1165" i="1"/>
  <c r="T1166" i="1"/>
  <c r="T1167" i="1"/>
  <c r="T1168" i="1"/>
  <c r="T1169" i="1"/>
  <c r="T1170" i="1"/>
  <c r="T1171" i="1"/>
  <c r="T1172" i="1"/>
  <c r="T1173" i="1"/>
  <c r="T1174" i="1"/>
  <c r="T1175" i="1"/>
  <c r="T1176" i="1"/>
  <c r="T1177" i="1"/>
  <c r="T1178" i="1"/>
  <c r="T1179" i="1"/>
  <c r="T1180" i="1"/>
  <c r="T1181" i="1"/>
  <c r="T1182" i="1"/>
  <c r="T1183" i="1"/>
  <c r="T1184" i="1"/>
  <c r="T1185" i="1"/>
  <c r="T1186" i="1"/>
  <c r="T1187" i="1"/>
  <c r="T1188" i="1"/>
  <c r="T1189" i="1"/>
  <c r="T1190" i="1"/>
  <c r="T1191" i="1"/>
  <c r="T1192" i="1"/>
  <c r="T1193" i="1"/>
  <c r="T1194" i="1"/>
  <c r="T1195" i="1"/>
  <c r="T1196" i="1"/>
  <c r="T1197" i="1"/>
  <c r="BC1142" i="1" l="1"/>
  <c r="BC1197" i="1"/>
  <c r="BE1197" i="1" s="1"/>
  <c r="U1197" i="1" s="1"/>
  <c r="BC1152" i="1"/>
  <c r="BD1152" i="1" s="1"/>
  <c r="BC1141" i="1"/>
  <c r="BD1141" i="1" s="1"/>
  <c r="A41" i="4"/>
  <c r="BC1179" i="1"/>
  <c r="BD1179" i="1" s="1"/>
  <c r="BC1164" i="1"/>
  <c r="BD1164" i="1" s="1"/>
  <c r="BC1153" i="1"/>
  <c r="BD1153" i="1" s="1"/>
  <c r="BC1148" i="1"/>
  <c r="BD1148" i="1" s="1"/>
  <c r="BC1168" i="1"/>
  <c r="BD1168" i="1" s="1"/>
  <c r="BC1192" i="1"/>
  <c r="BD1192" i="1" s="1"/>
  <c r="BC1151" i="1"/>
  <c r="BC1166" i="1"/>
  <c r="BD1166" i="1" s="1"/>
  <c r="BC1184" i="1"/>
  <c r="BD1184" i="1" s="1"/>
  <c r="BC1161" i="1"/>
  <c r="BD1161" i="1" s="1"/>
  <c r="BC1155" i="1"/>
  <c r="BD1155" i="1" s="1"/>
  <c r="BC1178" i="1"/>
  <c r="BD1178" i="1" s="1"/>
  <c r="BC1159" i="1"/>
  <c r="BC1150" i="1"/>
  <c r="BC1196" i="1"/>
  <c r="BE1196" i="1" s="1"/>
  <c r="U1196" i="1" s="1"/>
  <c r="BC1195" i="1"/>
  <c r="BE1195" i="1" s="1"/>
  <c r="U1195" i="1" s="1"/>
  <c r="BC1165" i="1"/>
  <c r="BE1165" i="1" s="1"/>
  <c r="U1165" i="1" s="1"/>
  <c r="BC1187" i="1"/>
  <c r="BE1187" i="1" s="1"/>
  <c r="U1187" i="1" s="1"/>
  <c r="BC1183" i="1"/>
  <c r="BD1183" i="1" s="1"/>
  <c r="BC1160" i="1"/>
  <c r="BC1157" i="1"/>
  <c r="BE1157" i="1" s="1"/>
  <c r="U1157" i="1" s="1"/>
  <c r="BC1163" i="1"/>
  <c r="BD1163" i="1" s="1"/>
  <c r="BC1176" i="1"/>
  <c r="BE1176" i="1" s="1"/>
  <c r="U1176" i="1" s="1"/>
  <c r="BC1174" i="1"/>
  <c r="BD1174" i="1" s="1"/>
  <c r="BC1193" i="1"/>
  <c r="BE1193" i="1" s="1"/>
  <c r="U1193" i="1" s="1"/>
  <c r="BC1149" i="1"/>
  <c r="BE1149" i="1" s="1"/>
  <c r="U1149" i="1" s="1"/>
  <c r="BC1189" i="1"/>
  <c r="BC1185" i="1"/>
  <c r="BE1185" i="1" s="1"/>
  <c r="U1185" i="1" s="1"/>
  <c r="BC1182" i="1"/>
  <c r="BD1182" i="1" s="1"/>
  <c r="BC1175" i="1"/>
  <c r="BE1175" i="1" s="1"/>
  <c r="U1175" i="1" s="1"/>
  <c r="BC1169" i="1"/>
  <c r="BC1154" i="1"/>
  <c r="BD1154" i="1" s="1"/>
  <c r="BC1145" i="1"/>
  <c r="BD1145" i="1" s="1"/>
  <c r="BD1162" i="1"/>
  <c r="BE1162" i="1"/>
  <c r="U1162" i="1" s="1"/>
  <c r="BE1188" i="1"/>
  <c r="U1188" i="1" s="1"/>
  <c r="BC1186" i="1"/>
  <c r="BE1158" i="1"/>
  <c r="U1158" i="1" s="1"/>
  <c r="BC1156" i="1"/>
  <c r="BC1146" i="1"/>
  <c r="BC1177" i="1"/>
  <c r="BC1167" i="1"/>
  <c r="BC1147" i="1"/>
  <c r="BC1190" i="1"/>
  <c r="BC1180" i="1"/>
  <c r="BC1170" i="1"/>
  <c r="BC1191" i="1"/>
  <c r="BC1181" i="1"/>
  <c r="BC1171" i="1"/>
  <c r="BC1172" i="1"/>
  <c r="BC1173" i="1"/>
  <c r="BC1143" i="1"/>
  <c r="BC1144" i="1"/>
  <c r="BC1194" i="1"/>
  <c r="J2204" i="2"/>
  <c r="J2205" i="2"/>
  <c r="J2206" i="2"/>
  <c r="J2207" i="2"/>
  <c r="J2208" i="2"/>
  <c r="J2209" i="2"/>
  <c r="J2210" i="2"/>
  <c r="J2211" i="2"/>
  <c r="J2212" i="2"/>
  <c r="J2213" i="2"/>
  <c r="J2214" i="2"/>
  <c r="J2215" i="2"/>
  <c r="J2216" i="2"/>
  <c r="J2217" i="2"/>
  <c r="J2218" i="2"/>
  <c r="J2219" i="2"/>
  <c r="J2220" i="2"/>
  <c r="J2221" i="2"/>
  <c r="J2222" i="2"/>
  <c r="J2223" i="2"/>
  <c r="J2224" i="2"/>
  <c r="J2225" i="2"/>
  <c r="J2226" i="2"/>
  <c r="J2227" i="2"/>
  <c r="J2228" i="2"/>
  <c r="J2229" i="2"/>
  <c r="J2230" i="2"/>
  <c r="J2231" i="2"/>
  <c r="J2232" i="2"/>
  <c r="J2233" i="2"/>
  <c r="J2234" i="2"/>
  <c r="J2235" i="2"/>
  <c r="J2236" i="2"/>
  <c r="J2237" i="2"/>
  <c r="J2238" i="2"/>
  <c r="J2239" i="2"/>
  <c r="J2240" i="2"/>
  <c r="J2241" i="2"/>
  <c r="J2242" i="2"/>
  <c r="J2243" i="2"/>
  <c r="J2244" i="2"/>
  <c r="J2245" i="2"/>
  <c r="J2246" i="2"/>
  <c r="J2247" i="2"/>
  <c r="J2248" i="2"/>
  <c r="J2249" i="2"/>
  <c r="J2250" i="2"/>
  <c r="J2251" i="2"/>
  <c r="J2252" i="2"/>
  <c r="J2253" i="2"/>
  <c r="J2254" i="2"/>
  <c r="J2255" i="2"/>
  <c r="J2256" i="2"/>
  <c r="J2257" i="2"/>
  <c r="J2258" i="2"/>
  <c r="J2259" i="2"/>
  <c r="J2260" i="2"/>
  <c r="J2261" i="2"/>
  <c r="J2262" i="2"/>
  <c r="J2263" i="2"/>
  <c r="J2264" i="2"/>
  <c r="J2265" i="2"/>
  <c r="J2266" i="2"/>
  <c r="J2267" i="2"/>
  <c r="J2268" i="2"/>
  <c r="J2269" i="2"/>
  <c r="J2270" i="2"/>
  <c r="J2271" i="2"/>
  <c r="J2272" i="2"/>
  <c r="J2273" i="2"/>
  <c r="J2274" i="2"/>
  <c r="J2275" i="2"/>
  <c r="J2276" i="2"/>
  <c r="J2277" i="2"/>
  <c r="J2278" i="2"/>
  <c r="J2279" i="2"/>
  <c r="J2280" i="2"/>
  <c r="J2281" i="2"/>
  <c r="J2282" i="2"/>
  <c r="J2283" i="2"/>
  <c r="J2284" i="2"/>
  <c r="J2285" i="2"/>
  <c r="J2286" i="2"/>
  <c r="J2287" i="2"/>
  <c r="J2288" i="2"/>
  <c r="J2289" i="2"/>
  <c r="J2290" i="2"/>
  <c r="J2291" i="2"/>
  <c r="J2292" i="2"/>
  <c r="J2293" i="2"/>
  <c r="J2294" i="2"/>
  <c r="J2295" i="2"/>
  <c r="J2296" i="2"/>
  <c r="J2297" i="2"/>
  <c r="J2298" i="2"/>
  <c r="J2299" i="2"/>
  <c r="J2300" i="2"/>
  <c r="J2301" i="2"/>
  <c r="J2302" i="2"/>
  <c r="J2303" i="2"/>
  <c r="J2304" i="2"/>
  <c r="J2305" i="2"/>
  <c r="J2306" i="2"/>
  <c r="J2307" i="2"/>
  <c r="J2308" i="2"/>
  <c r="J2309" i="2"/>
  <c r="J2310" i="2"/>
  <c r="J2311" i="2"/>
  <c r="J2312" i="2"/>
  <c r="J2313" i="2"/>
  <c r="J2314" i="2"/>
  <c r="J2315" i="2"/>
  <c r="J2316" i="2"/>
  <c r="J2317" i="2"/>
  <c r="J2318" i="2"/>
  <c r="J2319" i="2"/>
  <c r="J2320" i="2"/>
  <c r="J2321" i="2"/>
  <c r="J2322" i="2"/>
  <c r="J2323" i="2"/>
  <c r="AV1123" i="1"/>
  <c r="AW1123" i="1"/>
  <c r="AZ1123" i="1"/>
  <c r="BB1123" i="1"/>
  <c r="BF1123" i="1" a="1"/>
  <c r="AV1124" i="1"/>
  <c r="AW1124" i="1"/>
  <c r="AZ1124" i="1"/>
  <c r="BB1124" i="1"/>
  <c r="BF1124" i="1" a="1"/>
  <c r="AV1125" i="1"/>
  <c r="AW1125" i="1"/>
  <c r="AZ1125" i="1"/>
  <c r="BB1125" i="1"/>
  <c r="BF1125" i="1" a="1"/>
  <c r="AV1126" i="1"/>
  <c r="AW1126" i="1"/>
  <c r="AZ1126" i="1"/>
  <c r="BB1126" i="1"/>
  <c r="BF1126" i="1" a="1"/>
  <c r="AV1127" i="1"/>
  <c r="AW1127" i="1"/>
  <c r="AZ1127" i="1"/>
  <c r="BB1127" i="1"/>
  <c r="BF1127" i="1" a="1"/>
  <c r="AV1128" i="1"/>
  <c r="AW1128" i="1"/>
  <c r="AZ1128" i="1"/>
  <c r="BB1128" i="1"/>
  <c r="BC1128" i="1" s="1"/>
  <c r="BE1128" i="1" s="1"/>
  <c r="U1128" i="1" s="1"/>
  <c r="BF1128" i="1" a="1"/>
  <c r="AV1129" i="1"/>
  <c r="AW1129" i="1"/>
  <c r="AZ1129" i="1"/>
  <c r="BB1129" i="1"/>
  <c r="BF1129" i="1" a="1"/>
  <c r="AV1130" i="1"/>
  <c r="AW1130" i="1"/>
  <c r="AZ1130" i="1"/>
  <c r="BB1130" i="1"/>
  <c r="BF1130" i="1" a="1"/>
  <c r="AV1131" i="1"/>
  <c r="AW1131" i="1"/>
  <c r="AZ1131" i="1"/>
  <c r="BB1131" i="1"/>
  <c r="BF1131" i="1" a="1"/>
  <c r="AV1132" i="1"/>
  <c r="AW1132" i="1"/>
  <c r="AZ1132" i="1"/>
  <c r="BB1132" i="1"/>
  <c r="BF1132" i="1" a="1"/>
  <c r="AV1133" i="1"/>
  <c r="AW1133" i="1"/>
  <c r="AZ1133" i="1"/>
  <c r="BB1133" i="1"/>
  <c r="BF1133" i="1" a="1"/>
  <c r="AV1134" i="1"/>
  <c r="AW1134" i="1"/>
  <c r="AZ1134" i="1"/>
  <c r="BB1134" i="1"/>
  <c r="BF1134" i="1" a="1"/>
  <c r="AV1135" i="1"/>
  <c r="AW1135" i="1"/>
  <c r="AZ1135" i="1"/>
  <c r="BB1135" i="1"/>
  <c r="BC1135" i="1" s="1"/>
  <c r="BD1135" i="1" s="1"/>
  <c r="BF1135" i="1" a="1"/>
  <c r="AV1136" i="1"/>
  <c r="AW1136" i="1"/>
  <c r="AZ1136" i="1"/>
  <c r="BB1136" i="1"/>
  <c r="BF1136" i="1" a="1"/>
  <c r="AV1137" i="1"/>
  <c r="AW1137" i="1"/>
  <c r="AZ1137" i="1"/>
  <c r="BB1137" i="1"/>
  <c r="BF1137" i="1" a="1"/>
  <c r="AV1138" i="1"/>
  <c r="AW1138" i="1"/>
  <c r="AZ1138" i="1"/>
  <c r="BB1138" i="1"/>
  <c r="BF1138" i="1" a="1"/>
  <c r="AV1139" i="1"/>
  <c r="AW1139" i="1"/>
  <c r="AZ1139" i="1"/>
  <c r="BB1139" i="1"/>
  <c r="BF1139" i="1" a="1"/>
  <c r="AV1140" i="1"/>
  <c r="AW1140" i="1"/>
  <c r="AZ1140" i="1"/>
  <c r="BB1140" i="1"/>
  <c r="BF1140" i="1" a="1"/>
  <c r="T1123" i="1"/>
  <c r="T1124" i="1"/>
  <c r="T1125" i="1"/>
  <c r="T1126" i="1"/>
  <c r="T1127" i="1"/>
  <c r="T1128" i="1"/>
  <c r="T1129" i="1"/>
  <c r="T1130" i="1"/>
  <c r="T1131" i="1"/>
  <c r="T1132" i="1"/>
  <c r="T1133" i="1"/>
  <c r="T1134" i="1"/>
  <c r="T1135" i="1"/>
  <c r="T1136" i="1"/>
  <c r="T1137" i="1"/>
  <c r="T1138" i="1"/>
  <c r="T1139" i="1"/>
  <c r="T1140" i="1"/>
  <c r="J2158" i="2"/>
  <c r="J2159" i="2"/>
  <c r="J2160" i="2"/>
  <c r="J2161" i="2"/>
  <c r="J2162" i="2"/>
  <c r="J2163" i="2"/>
  <c r="J2164" i="2"/>
  <c r="J2165" i="2"/>
  <c r="J2166" i="2"/>
  <c r="J2167" i="2"/>
  <c r="J2168" i="2"/>
  <c r="J2169" i="2"/>
  <c r="J2170" i="2"/>
  <c r="J2171" i="2"/>
  <c r="J2172" i="2"/>
  <c r="J2173" i="2"/>
  <c r="J2174" i="2"/>
  <c r="J2175" i="2"/>
  <c r="J2176" i="2"/>
  <c r="J2177" i="2"/>
  <c r="J2178" i="2"/>
  <c r="J2179" i="2"/>
  <c r="J2180" i="2"/>
  <c r="J2181" i="2"/>
  <c r="J2182" i="2"/>
  <c r="J2183" i="2"/>
  <c r="J2184" i="2"/>
  <c r="J2185" i="2"/>
  <c r="J2186" i="2"/>
  <c r="J2187" i="2"/>
  <c r="J2188" i="2"/>
  <c r="J2189" i="2"/>
  <c r="J2190" i="2"/>
  <c r="J2191" i="2"/>
  <c r="J2192" i="2"/>
  <c r="J2193" i="2"/>
  <c r="J2194" i="2"/>
  <c r="J2195" i="2"/>
  <c r="J2196" i="2"/>
  <c r="J2197" i="2"/>
  <c r="J2198" i="2"/>
  <c r="J2199" i="2"/>
  <c r="J2200" i="2"/>
  <c r="J2201" i="2"/>
  <c r="J2202" i="2"/>
  <c r="J2203" i="2"/>
  <c r="C39" i="4"/>
  <c r="I4" i="4" a="1"/>
  <c r="I3" i="4" a="1"/>
  <c r="I2" i="4" a="1"/>
  <c r="A3" i="4"/>
  <c r="C3" i="4" s="1"/>
  <c r="B2" i="4" a="1"/>
  <c r="C2" i="4"/>
  <c r="BD1142" i="1" l="1"/>
  <c r="BE1142" i="1"/>
  <c r="U1142" i="1" s="1"/>
  <c r="BE1141" i="1"/>
  <c r="U1141" i="1" s="1"/>
  <c r="BE1153" i="1"/>
  <c r="U1153" i="1" s="1"/>
  <c r="BE1179" i="1"/>
  <c r="U1179" i="1" s="1"/>
  <c r="BD1193" i="1"/>
  <c r="BD1197" i="1"/>
  <c r="BE1183" i="1"/>
  <c r="U1183" i="1" s="1"/>
  <c r="BD1196" i="1"/>
  <c r="BE1152" i="1"/>
  <c r="U1152" i="1" s="1"/>
  <c r="BE1148" i="1"/>
  <c r="U1148" i="1" s="1"/>
  <c r="B41" i="4" a="1"/>
  <c r="A42" i="4"/>
  <c r="B42" i="4" s="1" a="1"/>
  <c r="BE1164" i="1"/>
  <c r="U1164" i="1" s="1"/>
  <c r="BE1182" i="1"/>
  <c r="U1182" i="1" s="1"/>
  <c r="BD1175" i="1"/>
  <c r="BD1165" i="1"/>
  <c r="BE1163" i="1"/>
  <c r="U1163" i="1" s="1"/>
  <c r="BE1154" i="1"/>
  <c r="U1154" i="1" s="1"/>
  <c r="BE1178" i="1"/>
  <c r="U1178" i="1" s="1"/>
  <c r="BD1187" i="1"/>
  <c r="BD1176" i="1"/>
  <c r="BD1149" i="1"/>
  <c r="BE1166" i="1"/>
  <c r="U1166" i="1" s="1"/>
  <c r="BE1155" i="1"/>
  <c r="U1155" i="1" s="1"/>
  <c r="BE1168" i="1"/>
  <c r="U1168" i="1" s="1"/>
  <c r="BD1151" i="1"/>
  <c r="BE1151" i="1"/>
  <c r="U1151" i="1" s="1"/>
  <c r="BE1161" i="1"/>
  <c r="U1161" i="1" s="1"/>
  <c r="BE1192" i="1"/>
  <c r="U1192" i="1" s="1"/>
  <c r="BD1185" i="1"/>
  <c r="BE1184" i="1"/>
  <c r="U1184" i="1" s="1"/>
  <c r="BD1157" i="1"/>
  <c r="BD1195" i="1"/>
  <c r="BE1189" i="1"/>
  <c r="U1189" i="1" s="1"/>
  <c r="BD1189" i="1"/>
  <c r="BD1150" i="1"/>
  <c r="BE1150" i="1"/>
  <c r="U1150" i="1" s="1"/>
  <c r="BE1159" i="1"/>
  <c r="U1159" i="1" s="1"/>
  <c r="BD1159" i="1"/>
  <c r="BE1145" i="1"/>
  <c r="U1145" i="1" s="1"/>
  <c r="BE1174" i="1"/>
  <c r="U1174" i="1" s="1"/>
  <c r="BE1169" i="1"/>
  <c r="U1169" i="1" s="1"/>
  <c r="BD1169" i="1"/>
  <c r="BD1160" i="1"/>
  <c r="BE1160" i="1"/>
  <c r="U1160" i="1" s="1"/>
  <c r="BE1147" i="1"/>
  <c r="U1147" i="1" s="1"/>
  <c r="BD1147" i="1"/>
  <c r="BE1167" i="1"/>
  <c r="U1167" i="1" s="1"/>
  <c r="BD1167" i="1"/>
  <c r="BE1177" i="1"/>
  <c r="U1177" i="1" s="1"/>
  <c r="BD1177" i="1"/>
  <c r="BD1173" i="1"/>
  <c r="BE1173" i="1"/>
  <c r="U1173" i="1" s="1"/>
  <c r="BD1171" i="1"/>
  <c r="BE1171" i="1"/>
  <c r="U1171" i="1" s="1"/>
  <c r="BD1181" i="1"/>
  <c r="BE1181" i="1"/>
  <c r="U1181" i="1" s="1"/>
  <c r="BD1146" i="1"/>
  <c r="BE1146" i="1"/>
  <c r="U1146" i="1" s="1"/>
  <c r="BD1191" i="1"/>
  <c r="BE1191" i="1"/>
  <c r="U1191" i="1" s="1"/>
  <c r="BD1170" i="1"/>
  <c r="BE1170" i="1"/>
  <c r="U1170" i="1" s="1"/>
  <c r="BD1156" i="1"/>
  <c r="BE1156" i="1"/>
  <c r="U1156" i="1" s="1"/>
  <c r="BD1194" i="1"/>
  <c r="BE1194" i="1"/>
  <c r="U1194" i="1" s="1"/>
  <c r="BD1180" i="1"/>
  <c r="BE1180" i="1"/>
  <c r="U1180" i="1" s="1"/>
  <c r="BD1144" i="1"/>
  <c r="BE1144" i="1"/>
  <c r="U1144" i="1" s="1"/>
  <c r="BE1190" i="1"/>
  <c r="U1190" i="1" s="1"/>
  <c r="BD1190" i="1"/>
  <c r="BD1172" i="1"/>
  <c r="BE1172" i="1"/>
  <c r="U1172" i="1" s="1"/>
  <c r="BD1143" i="1"/>
  <c r="BE1143" i="1"/>
  <c r="U1143" i="1" s="1"/>
  <c r="BD1186" i="1"/>
  <c r="BE1186" i="1"/>
  <c r="U1186" i="1" s="1"/>
  <c r="BC1132" i="1"/>
  <c r="BD1132" i="1" s="1"/>
  <c r="BC1130" i="1"/>
  <c r="BD1130" i="1" s="1"/>
  <c r="BC1124" i="1"/>
  <c r="BD1124" i="1" s="1"/>
  <c r="BC1139" i="1"/>
  <c r="BD1139" i="1" s="1"/>
  <c r="BC1127" i="1"/>
  <c r="BD1127" i="1" s="1"/>
  <c r="BC1125" i="1"/>
  <c r="BE1125" i="1" s="1"/>
  <c r="U1125" i="1" s="1"/>
  <c r="BC1138" i="1"/>
  <c r="BE1138" i="1" s="1"/>
  <c r="U1138" i="1" s="1"/>
  <c r="BC1123" i="1"/>
  <c r="BD1123" i="1" s="1"/>
  <c r="BC1126" i="1"/>
  <c r="BD1126" i="1" s="1"/>
  <c r="BC1137" i="1"/>
  <c r="BD1137" i="1" s="1"/>
  <c r="BC1134" i="1"/>
  <c r="BD1134" i="1" s="1"/>
  <c r="BC1140" i="1"/>
  <c r="BD1140" i="1" s="1"/>
  <c r="BC1136" i="1"/>
  <c r="BD1136" i="1" s="1"/>
  <c r="BC1129" i="1"/>
  <c r="BE1129" i="1" s="1"/>
  <c r="U1129" i="1" s="1"/>
  <c r="BD1128" i="1"/>
  <c r="BC1131" i="1"/>
  <c r="BE1135" i="1"/>
  <c r="U1135" i="1" s="1"/>
  <c r="BC1133" i="1"/>
  <c r="A4" i="4"/>
  <c r="C4" i="4" s="1"/>
  <c r="B3" i="4" a="1"/>
  <c r="BE1124" i="1" l="1"/>
  <c r="U1124" i="1" s="1"/>
  <c r="BE1130" i="1"/>
  <c r="U1130" i="1" s="1"/>
  <c r="BE1132" i="1"/>
  <c r="U1132" i="1" s="1"/>
  <c r="BE1126" i="1"/>
  <c r="U1126" i="1" s="1"/>
  <c r="BD1125" i="1"/>
  <c r="BE1139" i="1"/>
  <c r="U1139" i="1" s="1"/>
  <c r="BE1127" i="1"/>
  <c r="U1127" i="1" s="1"/>
  <c r="BD1138" i="1"/>
  <c r="BE1123" i="1"/>
  <c r="U1123" i="1" s="1"/>
  <c r="BE1137" i="1"/>
  <c r="U1137" i="1" s="1"/>
  <c r="BE1134" i="1"/>
  <c r="U1134" i="1" s="1"/>
  <c r="BE1136" i="1"/>
  <c r="U1136" i="1" s="1"/>
  <c r="BE1140" i="1"/>
  <c r="U1140" i="1" s="1"/>
  <c r="BD1129" i="1"/>
  <c r="BD1133" i="1"/>
  <c r="BE1133" i="1"/>
  <c r="U1133" i="1" s="1"/>
  <c r="BE1131" i="1"/>
  <c r="U1131" i="1" s="1"/>
  <c r="BD1131" i="1"/>
  <c r="B4" i="4" a="1"/>
  <c r="A5" i="4"/>
  <c r="B5" i="4" s="1" a="1"/>
  <c r="E39" i="4" l="1"/>
  <c r="D39" i="4" s="1"/>
  <c r="A6" i="4"/>
  <c r="C6" i="4" s="1"/>
  <c r="C5" i="4"/>
  <c r="F39" i="4" l="1"/>
  <c r="B6" i="4" a="1"/>
  <c r="A7" i="4"/>
  <c r="A8" i="4" s="1"/>
  <c r="C7" i="4" l="1"/>
  <c r="B7" i="4" a="1"/>
  <c r="A9" i="4"/>
  <c r="B8" i="4" a="1"/>
  <c r="C8" i="4"/>
  <c r="A10" i="4" l="1"/>
  <c r="B9" i="4" a="1"/>
  <c r="C9" i="4"/>
  <c r="A11" i="4" l="1"/>
  <c r="B10" i="4" a="1"/>
  <c r="C10" i="4"/>
  <c r="A12" i="4" l="1"/>
  <c r="C11" i="4"/>
  <c r="B11" i="4" a="1"/>
  <c r="B12" i="4" l="1" a="1"/>
  <c r="C12" i="4"/>
  <c r="A13" i="4"/>
  <c r="A14" i="4" l="1"/>
  <c r="B13" i="4" a="1"/>
  <c r="C13" i="4"/>
  <c r="B14" i="4" l="1" a="1"/>
  <c r="C14" i="4"/>
  <c r="A15" i="4"/>
  <c r="B15" i="4" l="1" a="1"/>
  <c r="C15" i="4"/>
  <c r="A16" i="4"/>
  <c r="C16" i="4" l="1"/>
  <c r="B16" i="4" a="1"/>
  <c r="A17" i="4"/>
  <c r="C17" i="4" l="1"/>
  <c r="B17" i="4" a="1"/>
  <c r="A18" i="4"/>
  <c r="C18" i="4" l="1"/>
  <c r="B18" i="4" a="1"/>
  <c r="A19" i="4"/>
  <c r="C19" i="4" l="1"/>
  <c r="B19" i="4" a="1"/>
  <c r="D19" i="4"/>
  <c r="E19" i="4"/>
  <c r="F19" i="4"/>
  <c r="A20" i="4"/>
  <c r="C20" i="4" l="1"/>
  <c r="A21" i="4"/>
  <c r="B20" i="4" a="1"/>
  <c r="A22" i="4" l="1"/>
  <c r="B21" i="4" a="1"/>
  <c r="C21" i="4"/>
  <c r="A23" i="4" l="1"/>
  <c r="B22" i="4" a="1"/>
  <c r="C22" i="4"/>
  <c r="A24" i="4" l="1"/>
  <c r="B23" i="4" a="1"/>
  <c r="C23" i="4"/>
  <c r="C24" i="4" l="1"/>
  <c r="A25" i="4"/>
  <c r="B24" i="4" a="1"/>
  <c r="C25" i="4" l="1"/>
  <c r="A26" i="4"/>
  <c r="B25" i="4" a="1"/>
  <c r="C26" i="4" l="1"/>
  <c r="A27" i="4"/>
  <c r="B26" i="4" a="1"/>
  <c r="B27" i="4" l="1" a="1"/>
  <c r="A28" i="4"/>
  <c r="C27" i="4"/>
  <c r="A29" i="4" l="1"/>
  <c r="B28" i="4" a="1"/>
  <c r="C28" i="4"/>
  <c r="A30" i="4" l="1"/>
  <c r="B29" i="4" a="1"/>
  <c r="C29" i="4"/>
  <c r="C30" i="4" l="1"/>
  <c r="B30" i="4" a="1"/>
  <c r="A31" i="4"/>
  <c r="C31" i="4" l="1"/>
  <c r="B31" i="4" a="1"/>
  <c r="A32" i="4"/>
  <c r="B32" i="4" l="1" a="1"/>
  <c r="C32" i="4"/>
  <c r="A33" i="4"/>
  <c r="B33" i="4" l="1" a="1"/>
  <c r="C33" i="4"/>
  <c r="A34" i="4"/>
  <c r="B34" i="4" l="1" a="1"/>
  <c r="E34" i="4"/>
  <c r="C34" i="4"/>
  <c r="D34" i="4"/>
  <c r="A35" i="4"/>
  <c r="F34" i="4"/>
  <c r="B35" i="4" l="1" a="1"/>
  <c r="A36" i="4"/>
  <c r="C35" i="4"/>
  <c r="A37" i="4" l="1"/>
  <c r="B36" i="4" a="1"/>
  <c r="C36" i="4"/>
  <c r="A38" i="4" l="1"/>
  <c r="B37" i="4" a="1"/>
  <c r="C37" i="4"/>
  <c r="C38" i="4" l="1"/>
  <c r="B38" i="4" a="1"/>
  <c r="C40" i="4" l="1"/>
  <c r="D40" i="4" s="1"/>
  <c r="E40" i="4"/>
  <c r="F40" i="4" s="1"/>
  <c r="C41" i="4" l="1"/>
  <c r="E41" i="4"/>
  <c r="D41" i="4" l="1"/>
  <c r="F41" i="4"/>
  <c r="E42" i="4"/>
  <c r="C42" i="4"/>
  <c r="D42" i="4" l="1"/>
  <c r="F42" i="4"/>
  <c r="C43" i="4"/>
  <c r="D43" i="4" s="1"/>
  <c r="E43" i="4"/>
  <c r="F43" i="4" s="1"/>
  <c r="D44" i="4" l="1"/>
  <c r="C44" i="4"/>
  <c r="E44" i="4"/>
  <c r="F44" i="4"/>
  <c r="E45" i="4" l="1"/>
  <c r="C45" i="4"/>
  <c r="D45" i="4" s="1"/>
  <c r="F45" i="4"/>
  <c r="F46" i="4" l="1"/>
  <c r="E46" i="4"/>
  <c r="C46" i="4"/>
  <c r="D46" i="4"/>
  <c r="C47" i="4" l="1"/>
  <c r="D47" i="4" s="1"/>
  <c r="E47" i="4"/>
  <c r="F47" i="4" s="1"/>
  <c r="C48" i="4" l="1"/>
  <c r="D48" i="4"/>
  <c r="E48" i="4"/>
  <c r="F48" i="4"/>
  <c r="E49" i="4" l="1"/>
  <c r="F49" i="4" s="1"/>
  <c r="C49" i="4"/>
  <c r="D49" i="4" s="1"/>
  <c r="F50" i="4" l="1"/>
  <c r="E50" i="4"/>
  <c r="C50" i="4"/>
  <c r="D50" i="4"/>
  <c r="C51" i="4" l="1"/>
  <c r="D51" i="4" s="1"/>
  <c r="E51" i="4"/>
  <c r="F51" i="4" s="1"/>
  <c r="D52" i="4" l="1"/>
  <c r="C52" i="4"/>
  <c r="E52" i="4"/>
  <c r="F52" i="4"/>
  <c r="C53" i="4" l="1"/>
  <c r="D53" i="4"/>
  <c r="E53" i="4"/>
  <c r="F53" i="4"/>
  <c r="E54" i="4" l="1"/>
  <c r="F54" i="4" s="1"/>
  <c r="C54" i="4"/>
  <c r="D54" i="4" s="1"/>
  <c r="C55" i="4" l="1"/>
  <c r="D55" i="4"/>
  <c r="F55" i="4"/>
  <c r="E55" i="4"/>
  <c r="C56" i="4" l="1"/>
  <c r="D56" i="4"/>
  <c r="E56" i="4"/>
  <c r="F56" i="4"/>
  <c r="B56" i="4" a="1"/>
  <c r="B57" i="4" l="1" a="1"/>
  <c r="E57" i="4"/>
  <c r="C57" i="4"/>
  <c r="D57" i="4"/>
  <c r="F57" i="4"/>
  <c r="F58" i="4" l="1"/>
  <c r="B58" i="4" a="1"/>
  <c r="E58" i="4"/>
  <c r="C58" i="4"/>
  <c r="D58" i="4"/>
  <c r="D59" i="4" l="1"/>
  <c r="F59" i="4"/>
  <c r="C59" i="4"/>
  <c r="B59" i="4" a="1"/>
  <c r="E59" i="4"/>
  <c r="B60" i="4" l="1" a="1"/>
  <c r="C60" i="4"/>
  <c r="D60" i="4"/>
  <c r="E60" i="4"/>
  <c r="F60" i="4"/>
  <c r="B61" i="4" l="1" a="1"/>
  <c r="E61" i="4"/>
  <c r="C61" i="4"/>
  <c r="D61" i="4"/>
  <c r="F61" i="4"/>
  <c r="F62" i="4" l="1"/>
  <c r="B62" i="4" a="1"/>
  <c r="E62" i="4"/>
  <c r="C62" i="4"/>
  <c r="D62" i="4"/>
  <c r="B63" i="4" l="1" a="1"/>
  <c r="C63" i="4"/>
  <c r="D63" i="4"/>
  <c r="E63" i="4"/>
  <c r="F63" i="4"/>
  <c r="D64" i="4" l="1"/>
  <c r="C64" i="4"/>
  <c r="B64" i="4" a="1"/>
  <c r="E64" i="4"/>
  <c r="F64" i="4"/>
  <c r="D65" i="4" l="1"/>
  <c r="F65" i="4"/>
  <c r="B65" i="4" a="1"/>
  <c r="C65" i="4"/>
  <c r="E65" i="4"/>
  <c r="F66" i="4" l="1"/>
  <c r="B66" i="4" a="1"/>
  <c r="C66" i="4"/>
  <c r="D66" i="4"/>
  <c r="E66" i="4"/>
  <c r="C67" i="4" l="1"/>
  <c r="D67" i="4" s="1"/>
  <c r="E67" i="4"/>
  <c r="F67" i="4" s="1"/>
  <c r="B67" i="4" a="1"/>
  <c r="C68" i="4" l="1"/>
  <c r="D68" i="4"/>
  <c r="E68" i="4"/>
  <c r="F68" i="4"/>
  <c r="B68" i="4" a="1"/>
  <c r="E69" i="4" l="1"/>
  <c r="F69" i="4" s="1"/>
  <c r="C69" i="4"/>
  <c r="D69" i="4" s="1"/>
  <c r="B69" i="4" a="1"/>
  <c r="F70" i="4" l="1"/>
  <c r="E70" i="4"/>
  <c r="D70" i="4"/>
  <c r="C70" i="4"/>
  <c r="B70" i="4" a="1"/>
  <c r="C71" i="4" l="1"/>
  <c r="D71" i="4" s="1"/>
  <c r="E71" i="4"/>
  <c r="F71" i="4" s="1"/>
  <c r="B71" i="4" a="1"/>
  <c r="B72" i="4" l="1" a="1"/>
  <c r="C72" i="4"/>
  <c r="D72" i="4"/>
  <c r="E72" i="4"/>
  <c r="F72" i="4"/>
  <c r="B73" i="4" l="1" a="1"/>
  <c r="C73" i="4"/>
  <c r="D73" i="4" s="1"/>
  <c r="E73" i="4"/>
  <c r="F73" i="4" s="1"/>
  <c r="F74" i="4" l="1"/>
  <c r="B74" i="4" a="1"/>
  <c r="D74" i="4"/>
  <c r="E74" i="4"/>
  <c r="C74" i="4"/>
  <c r="C75" i="4" l="1"/>
  <c r="D75" i="4" s="1"/>
  <c r="B75" i="4" a="1"/>
  <c r="E75" i="4"/>
  <c r="F75" i="4" s="1"/>
  <c r="D76" i="4" l="1"/>
  <c r="C76" i="4"/>
  <c r="B76" i="4" a="1"/>
  <c r="E76" i="4"/>
  <c r="F76" i="4"/>
  <c r="B77" i="4" l="1" a="1"/>
  <c r="E77" i="4"/>
  <c r="F77" i="4" s="1"/>
  <c r="C77" i="4"/>
  <c r="D77" i="4" s="1"/>
  <c r="F78" i="4" l="1"/>
  <c r="B78" i="4" a="1"/>
  <c r="E78" i="4"/>
  <c r="C78" i="4"/>
  <c r="D78" i="4"/>
  <c r="B8" i="3" l="1" a="1"/>
  <c r="T1122" i="1"/>
  <c r="AV1122" i="1"/>
  <c r="AW1122" i="1"/>
  <c r="AZ1122" i="1"/>
  <c r="BB1122" i="1"/>
  <c r="BC1122" i="1"/>
  <c r="BD1122" i="1" s="1"/>
  <c r="BF1122" i="1" a="1"/>
  <c r="T1118" i="1"/>
  <c r="AV1118" i="1"/>
  <c r="AW1118" i="1"/>
  <c r="AZ1118" i="1"/>
  <c r="BB1118" i="1"/>
  <c r="BF1118" i="1" a="1"/>
  <c r="T1119" i="1"/>
  <c r="AV1119" i="1"/>
  <c r="AW1119" i="1"/>
  <c r="AZ1119" i="1"/>
  <c r="BB1119" i="1"/>
  <c r="BF1119" i="1" a="1"/>
  <c r="T1120" i="1"/>
  <c r="AV1120" i="1"/>
  <c r="AW1120" i="1"/>
  <c r="AZ1120" i="1"/>
  <c r="BB1120" i="1"/>
  <c r="BF1120" i="1" a="1"/>
  <c r="T1121" i="1"/>
  <c r="AV1121" i="1"/>
  <c r="AW1121" i="1"/>
  <c r="AZ1121" i="1"/>
  <c r="BB1121" i="1"/>
  <c r="BF1121" i="1" a="1"/>
  <c r="BC1119" i="1" l="1"/>
  <c r="BD1119" i="1" s="1"/>
  <c r="BC1118" i="1"/>
  <c r="BD1118" i="1" s="1"/>
  <c r="BC1121" i="1"/>
  <c r="BD1121" i="1" s="1"/>
  <c r="BC1120" i="1"/>
  <c r="BE1120" i="1" s="1"/>
  <c r="U1120" i="1" s="1"/>
  <c r="BE1122" i="1"/>
  <c r="U1122" i="1" s="1"/>
  <c r="T1115" i="1"/>
  <c r="AV1115" i="1"/>
  <c r="AW1115" i="1"/>
  <c r="AZ1115" i="1"/>
  <c r="BB1115" i="1"/>
  <c r="BF1115" i="1" a="1"/>
  <c r="T1116" i="1"/>
  <c r="AV1116" i="1"/>
  <c r="AW1116" i="1"/>
  <c r="AZ1116" i="1"/>
  <c r="BB1116" i="1"/>
  <c r="BF1116" i="1" a="1"/>
  <c r="T1117" i="1"/>
  <c r="AV1117" i="1"/>
  <c r="AW1117" i="1"/>
  <c r="AZ1117" i="1"/>
  <c r="BB1117" i="1"/>
  <c r="BF1117" i="1" a="1"/>
  <c r="T1104" i="1"/>
  <c r="AV1104" i="1"/>
  <c r="AW1104" i="1"/>
  <c r="AZ1104" i="1"/>
  <c r="BB1104" i="1"/>
  <c r="BF1104" i="1" a="1"/>
  <c r="T1105" i="1"/>
  <c r="AV1105" i="1"/>
  <c r="AW1105" i="1"/>
  <c r="AZ1105" i="1"/>
  <c r="BB1105" i="1"/>
  <c r="BF1105" i="1" a="1"/>
  <c r="T1106" i="1"/>
  <c r="AV1106" i="1"/>
  <c r="AW1106" i="1"/>
  <c r="AZ1106" i="1"/>
  <c r="BB1106" i="1"/>
  <c r="BF1106" i="1" a="1"/>
  <c r="T1107" i="1"/>
  <c r="AV1107" i="1"/>
  <c r="AW1107" i="1"/>
  <c r="AZ1107" i="1"/>
  <c r="BB1107" i="1"/>
  <c r="BF1107" i="1" a="1"/>
  <c r="T1108" i="1"/>
  <c r="AV1108" i="1"/>
  <c r="AW1108" i="1"/>
  <c r="AZ1108" i="1"/>
  <c r="BB1108" i="1"/>
  <c r="BF1108" i="1" a="1"/>
  <c r="T1109" i="1"/>
  <c r="AV1109" i="1"/>
  <c r="AW1109" i="1"/>
  <c r="AZ1109" i="1"/>
  <c r="BB1109" i="1"/>
  <c r="BF1109" i="1" a="1"/>
  <c r="T1110" i="1"/>
  <c r="AV1110" i="1"/>
  <c r="AW1110" i="1"/>
  <c r="AZ1110" i="1"/>
  <c r="BB1110" i="1"/>
  <c r="BF1110" i="1" a="1"/>
  <c r="T1111" i="1"/>
  <c r="AV1111" i="1"/>
  <c r="AW1111" i="1"/>
  <c r="AZ1111" i="1"/>
  <c r="BB1111" i="1"/>
  <c r="BF1111" i="1" a="1"/>
  <c r="T1112" i="1"/>
  <c r="AV1112" i="1"/>
  <c r="AW1112" i="1"/>
  <c r="AZ1112" i="1"/>
  <c r="BB1112" i="1"/>
  <c r="BF1112" i="1" a="1"/>
  <c r="T1113" i="1"/>
  <c r="AV1113" i="1"/>
  <c r="AW1113" i="1"/>
  <c r="AZ1113" i="1"/>
  <c r="BB1113" i="1"/>
  <c r="BF1113" i="1" a="1"/>
  <c r="T1114" i="1"/>
  <c r="AV1114" i="1"/>
  <c r="AW1114" i="1"/>
  <c r="AZ1114" i="1"/>
  <c r="BB1114" i="1"/>
  <c r="BF1114" i="1" a="1"/>
  <c r="T1100" i="1"/>
  <c r="AV1100" i="1"/>
  <c r="AW1100" i="1"/>
  <c r="AZ1100" i="1"/>
  <c r="BB1100" i="1"/>
  <c r="BF1100" i="1" a="1"/>
  <c r="T1101" i="1"/>
  <c r="AV1101" i="1"/>
  <c r="AW1101" i="1"/>
  <c r="AZ1101" i="1"/>
  <c r="BB1101" i="1"/>
  <c r="BF1101" i="1" a="1"/>
  <c r="T1102" i="1"/>
  <c r="AV1102" i="1"/>
  <c r="AW1102" i="1"/>
  <c r="AZ1102" i="1"/>
  <c r="BB1102" i="1"/>
  <c r="BF1102" i="1" a="1"/>
  <c r="T1103" i="1"/>
  <c r="AV1103" i="1"/>
  <c r="AW1103" i="1"/>
  <c r="AZ1103" i="1"/>
  <c r="BB1103" i="1"/>
  <c r="BF1103" i="1" a="1"/>
  <c r="T1098" i="1"/>
  <c r="AV1098" i="1"/>
  <c r="AW1098" i="1"/>
  <c r="AZ1098" i="1"/>
  <c r="BB1098" i="1"/>
  <c r="BF1098" i="1" a="1"/>
  <c r="T1099" i="1"/>
  <c r="AV1099" i="1"/>
  <c r="AW1099" i="1"/>
  <c r="AZ1099" i="1"/>
  <c r="BB1099" i="1"/>
  <c r="BF1099" i="1" a="1"/>
  <c r="T1097" i="1"/>
  <c r="AV1097" i="1"/>
  <c r="AW1097" i="1"/>
  <c r="AZ1097" i="1"/>
  <c r="BB1097" i="1"/>
  <c r="BC1097" i="1" s="1"/>
  <c r="BD1097" i="1" s="1"/>
  <c r="BF1097" i="1" a="1"/>
  <c r="T1091" i="1"/>
  <c r="AV1091" i="1"/>
  <c r="AW1091" i="1"/>
  <c r="AZ1091" i="1"/>
  <c r="BB1091" i="1"/>
  <c r="BF1091" i="1" a="1"/>
  <c r="T1092" i="1"/>
  <c r="AV1092" i="1"/>
  <c r="AW1092" i="1"/>
  <c r="AZ1092" i="1"/>
  <c r="BB1092" i="1"/>
  <c r="BF1092" i="1" a="1"/>
  <c r="T1093" i="1"/>
  <c r="AV1093" i="1"/>
  <c r="AW1093" i="1"/>
  <c r="AZ1093" i="1"/>
  <c r="BB1093" i="1"/>
  <c r="BF1093" i="1" a="1"/>
  <c r="T1094" i="1"/>
  <c r="AV1094" i="1"/>
  <c r="AW1094" i="1"/>
  <c r="AZ1094" i="1"/>
  <c r="BB1094" i="1"/>
  <c r="BF1094" i="1" a="1"/>
  <c r="T1095" i="1"/>
  <c r="AV1095" i="1"/>
  <c r="AW1095" i="1"/>
  <c r="AZ1095" i="1"/>
  <c r="BB1095" i="1"/>
  <c r="BF1095" i="1" a="1"/>
  <c r="T1096" i="1"/>
  <c r="AV1096" i="1"/>
  <c r="AW1096" i="1"/>
  <c r="AZ1096" i="1"/>
  <c r="BB1096" i="1"/>
  <c r="BF1096" i="1" a="1"/>
  <c r="T1088" i="1"/>
  <c r="AV1088" i="1"/>
  <c r="AW1088" i="1"/>
  <c r="AZ1088" i="1"/>
  <c r="BB1088" i="1"/>
  <c r="BF1088" i="1" a="1"/>
  <c r="T1089" i="1"/>
  <c r="AV1089" i="1"/>
  <c r="AW1089" i="1"/>
  <c r="AZ1089" i="1"/>
  <c r="BB1089" i="1"/>
  <c r="BF1089" i="1" a="1"/>
  <c r="T1090" i="1"/>
  <c r="AV1090" i="1"/>
  <c r="AW1090" i="1"/>
  <c r="AZ1090" i="1"/>
  <c r="BB1090" i="1"/>
  <c r="BF1090" i="1" a="1"/>
  <c r="T1087" i="1"/>
  <c r="AV1087" i="1"/>
  <c r="AW1087" i="1"/>
  <c r="AZ1087" i="1"/>
  <c r="BB1087" i="1"/>
  <c r="BC1087" i="1" s="1"/>
  <c r="BD1087" i="1" s="1"/>
  <c r="BF1087" i="1" a="1"/>
  <c r="T1083" i="1"/>
  <c r="AV1083" i="1"/>
  <c r="AW1083" i="1"/>
  <c r="AZ1083" i="1"/>
  <c r="BB1083" i="1"/>
  <c r="BF1083" i="1" a="1"/>
  <c r="T1084" i="1"/>
  <c r="AV1084" i="1"/>
  <c r="AW1084" i="1"/>
  <c r="AZ1084" i="1"/>
  <c r="BB1084" i="1"/>
  <c r="BF1084" i="1" a="1"/>
  <c r="T1085" i="1"/>
  <c r="AV1085" i="1"/>
  <c r="AW1085" i="1"/>
  <c r="AZ1085" i="1"/>
  <c r="BB1085" i="1"/>
  <c r="BF1085" i="1" a="1"/>
  <c r="T1086" i="1"/>
  <c r="AV1086" i="1"/>
  <c r="AW1086" i="1"/>
  <c r="AZ1086" i="1"/>
  <c r="BB1086" i="1"/>
  <c r="BF1086" i="1" a="1"/>
  <c r="J2083" i="2"/>
  <c r="J2084" i="2"/>
  <c r="T1079" i="1"/>
  <c r="AV1079" i="1"/>
  <c r="AW1079" i="1"/>
  <c r="AZ1079" i="1"/>
  <c r="BB1079" i="1"/>
  <c r="BF1079" i="1" a="1"/>
  <c r="T1080" i="1"/>
  <c r="AV1080" i="1"/>
  <c r="AW1080" i="1"/>
  <c r="AZ1080" i="1"/>
  <c r="BB1080" i="1"/>
  <c r="BF1080" i="1" a="1"/>
  <c r="T1081" i="1"/>
  <c r="AV1081" i="1"/>
  <c r="AW1081" i="1"/>
  <c r="AZ1081" i="1"/>
  <c r="BB1081" i="1"/>
  <c r="BF1081" i="1" a="1"/>
  <c r="T1082" i="1"/>
  <c r="AV1082" i="1"/>
  <c r="AW1082" i="1"/>
  <c r="AZ1082" i="1"/>
  <c r="BB1082" i="1"/>
  <c r="BF1082" i="1" a="1"/>
  <c r="BF1078" i="1" a="1"/>
  <c r="T1078" i="1"/>
  <c r="AV1078" i="1"/>
  <c r="AW1078" i="1"/>
  <c r="AZ1078" i="1"/>
  <c r="BB1078" i="1"/>
  <c r="BC1078" i="1" s="1"/>
  <c r="BD1078" i="1" s="1"/>
  <c r="AV1074" i="1"/>
  <c r="AW1074" i="1"/>
  <c r="AZ1074" i="1"/>
  <c r="BB1074" i="1"/>
  <c r="BF1074" i="1" a="1"/>
  <c r="AV1075" i="1"/>
  <c r="AW1075" i="1"/>
  <c r="AZ1075" i="1"/>
  <c r="BB1075" i="1"/>
  <c r="BF1075" i="1" a="1"/>
  <c r="AV1076" i="1"/>
  <c r="AW1076" i="1"/>
  <c r="AZ1076" i="1"/>
  <c r="BB1076" i="1"/>
  <c r="BF1076" i="1" a="1"/>
  <c r="AV1077" i="1"/>
  <c r="AW1077" i="1"/>
  <c r="AZ1077" i="1"/>
  <c r="BB1077" i="1"/>
  <c r="BF1077" i="1" a="1"/>
  <c r="T1074" i="1"/>
  <c r="T1075" i="1"/>
  <c r="T1076" i="1"/>
  <c r="T1077" i="1"/>
  <c r="BE1119" i="1" l="1"/>
  <c r="U1119" i="1" s="1"/>
  <c r="BE1118" i="1"/>
  <c r="U1118" i="1" s="1"/>
  <c r="BC1102" i="1"/>
  <c r="BE1102" i="1" s="1"/>
  <c r="U1102" i="1" s="1"/>
  <c r="BC1099" i="1"/>
  <c r="BD1099" i="1" s="1"/>
  <c r="BC1117" i="1"/>
  <c r="BE1117" i="1" s="1"/>
  <c r="U1117" i="1" s="1"/>
  <c r="BC1116" i="1"/>
  <c r="BD1116" i="1" s="1"/>
  <c r="BC1085" i="1"/>
  <c r="BE1085" i="1" s="1"/>
  <c r="U1085" i="1" s="1"/>
  <c r="BE1121" i="1"/>
  <c r="U1121" i="1" s="1"/>
  <c r="BD1120" i="1"/>
  <c r="BC1090" i="1"/>
  <c r="BE1090" i="1" s="1"/>
  <c r="U1090" i="1" s="1"/>
  <c r="BC1095" i="1"/>
  <c r="BD1095" i="1" s="1"/>
  <c r="BC1086" i="1"/>
  <c r="BE1086" i="1" s="1"/>
  <c r="U1086" i="1" s="1"/>
  <c r="BC1088" i="1"/>
  <c r="BD1088" i="1" s="1"/>
  <c r="BC1081" i="1"/>
  <c r="BE1081" i="1" s="1"/>
  <c r="U1081" i="1" s="1"/>
  <c r="BC1089" i="1"/>
  <c r="BD1089" i="1" s="1"/>
  <c r="BC1077" i="1"/>
  <c r="BE1077" i="1" s="1"/>
  <c r="U1077" i="1" s="1"/>
  <c r="BC1091" i="1"/>
  <c r="BD1091" i="1" s="1"/>
  <c r="BC1098" i="1"/>
  <c r="BD1098" i="1" s="1"/>
  <c r="BC1103" i="1"/>
  <c r="BE1103" i="1" s="1"/>
  <c r="U1103" i="1" s="1"/>
  <c r="BC1075" i="1"/>
  <c r="BE1075" i="1" s="1"/>
  <c r="U1075" i="1" s="1"/>
  <c r="BC1082" i="1"/>
  <c r="BE1082" i="1" s="1"/>
  <c r="U1082" i="1" s="1"/>
  <c r="BC1076" i="1"/>
  <c r="BE1076" i="1" s="1"/>
  <c r="U1076" i="1" s="1"/>
  <c r="BC1079" i="1"/>
  <c r="BD1079" i="1" s="1"/>
  <c r="BC1080" i="1"/>
  <c r="BD1080" i="1" s="1"/>
  <c r="BC1074" i="1"/>
  <c r="BD1074" i="1" s="1"/>
  <c r="BC1100" i="1"/>
  <c r="BD1100" i="1" s="1"/>
  <c r="BC1104" i="1"/>
  <c r="BE1104" i="1" s="1"/>
  <c r="U1104" i="1" s="1"/>
  <c r="BC1083" i="1"/>
  <c r="BE1083" i="1" s="1"/>
  <c r="U1083" i="1" s="1"/>
  <c r="BC1101" i="1"/>
  <c r="BD1101" i="1" s="1"/>
  <c r="BC1115" i="1"/>
  <c r="BD1115" i="1" s="1"/>
  <c r="BC1112" i="1"/>
  <c r="BC1107" i="1"/>
  <c r="BC1110" i="1"/>
  <c r="BC1105" i="1"/>
  <c r="BC1113" i="1"/>
  <c r="BC1108" i="1"/>
  <c r="BC1111" i="1"/>
  <c r="BC1106" i="1"/>
  <c r="BC1114" i="1"/>
  <c r="BC1109" i="1"/>
  <c r="BE1097" i="1"/>
  <c r="U1097" i="1" s="1"/>
  <c r="BC1094" i="1"/>
  <c r="BC1092" i="1"/>
  <c r="BC1093" i="1"/>
  <c r="BC1096" i="1"/>
  <c r="BE1087" i="1"/>
  <c r="U1087" i="1" s="1"/>
  <c r="BC1084" i="1"/>
  <c r="BE1078" i="1"/>
  <c r="U1078" i="1" s="1"/>
  <c r="BE1099" i="1" l="1"/>
  <c r="U1099" i="1" s="1"/>
  <c r="BD1102" i="1"/>
  <c r="BD1117" i="1"/>
  <c r="BE1116" i="1"/>
  <c r="U1116" i="1" s="1"/>
  <c r="BD1085" i="1"/>
  <c r="BD1075" i="1"/>
  <c r="BE1095" i="1"/>
  <c r="U1095" i="1" s="1"/>
  <c r="BD1090" i="1"/>
  <c r="BD1081" i="1"/>
  <c r="BD1086" i="1"/>
  <c r="BE1079" i="1"/>
  <c r="U1079" i="1" s="1"/>
  <c r="BE1080" i="1"/>
  <c r="U1080" i="1" s="1"/>
  <c r="BE1098" i="1"/>
  <c r="U1098" i="1" s="1"/>
  <c r="BE1088" i="1"/>
  <c r="U1088" i="1" s="1"/>
  <c r="BD1077" i="1"/>
  <c r="BD1104" i="1"/>
  <c r="BE1089" i="1"/>
  <c r="U1089" i="1" s="1"/>
  <c r="BE1101" i="1"/>
  <c r="U1101" i="1" s="1"/>
  <c r="BD1082" i="1"/>
  <c r="BE1091" i="1"/>
  <c r="U1091" i="1" s="1"/>
  <c r="BD1103" i="1"/>
  <c r="BE1100" i="1"/>
  <c r="U1100" i="1" s="1"/>
  <c r="BD1083" i="1"/>
  <c r="BD1076" i="1"/>
  <c r="BE1074" i="1"/>
  <c r="U1074" i="1" s="1"/>
  <c r="BE1115" i="1"/>
  <c r="U1115" i="1" s="1"/>
  <c r="BD1106" i="1"/>
  <c r="BE1106" i="1"/>
  <c r="U1106" i="1" s="1"/>
  <c r="BD1111" i="1"/>
  <c r="BE1111" i="1"/>
  <c r="U1111" i="1" s="1"/>
  <c r="BD1108" i="1"/>
  <c r="BE1108" i="1"/>
  <c r="U1108" i="1" s="1"/>
  <c r="BD1105" i="1"/>
  <c r="BE1105" i="1"/>
  <c r="U1105" i="1" s="1"/>
  <c r="BD1110" i="1"/>
  <c r="BE1110" i="1"/>
  <c r="U1110" i="1" s="1"/>
  <c r="BE1107" i="1"/>
  <c r="U1107" i="1" s="1"/>
  <c r="BD1107" i="1"/>
  <c r="BD1112" i="1"/>
  <c r="BE1112" i="1"/>
  <c r="U1112" i="1" s="1"/>
  <c r="BD1113" i="1"/>
  <c r="BE1113" i="1"/>
  <c r="U1113" i="1" s="1"/>
  <c r="BD1109" i="1"/>
  <c r="BE1109" i="1"/>
  <c r="U1109" i="1" s="1"/>
  <c r="BD1114" i="1"/>
  <c r="BE1114" i="1"/>
  <c r="U1114" i="1" s="1"/>
  <c r="BD1096" i="1"/>
  <c r="BE1096" i="1"/>
  <c r="U1096" i="1" s="1"/>
  <c r="BD1093" i="1"/>
  <c r="BE1093" i="1"/>
  <c r="U1093" i="1" s="1"/>
  <c r="BE1094" i="1"/>
  <c r="U1094" i="1" s="1"/>
  <c r="BD1094" i="1"/>
  <c r="BD1092" i="1"/>
  <c r="BE1092" i="1"/>
  <c r="U1092" i="1" s="1"/>
  <c r="BD1084" i="1"/>
  <c r="BE1084" i="1"/>
  <c r="U1084" i="1" s="1"/>
  <c r="J2057" i="2" l="1"/>
  <c r="J2058" i="2"/>
  <c r="J2059" i="2"/>
  <c r="J2060" i="2"/>
  <c r="J2061" i="2"/>
  <c r="J2062" i="2"/>
  <c r="J2063" i="2"/>
  <c r="J2064" i="2"/>
  <c r="J2065" i="2"/>
  <c r="J2066" i="2"/>
  <c r="J2067" i="2"/>
  <c r="J2068" i="2"/>
  <c r="J2069" i="2"/>
  <c r="J2070" i="2"/>
  <c r="J2071" i="2"/>
  <c r="J2072" i="2"/>
  <c r="J2073" i="2"/>
  <c r="J2074" i="2"/>
  <c r="J2075" i="2"/>
  <c r="J2076" i="2"/>
  <c r="J2077" i="2"/>
  <c r="J2078" i="2"/>
  <c r="J2079" i="2"/>
  <c r="J2080" i="2"/>
  <c r="J2081" i="2"/>
  <c r="J2082" i="2"/>
  <c r="J2085" i="2"/>
  <c r="J2086" i="2"/>
  <c r="J2087" i="2"/>
  <c r="J2088" i="2"/>
  <c r="J2089" i="2"/>
  <c r="J2090" i="2"/>
  <c r="J2091" i="2"/>
  <c r="J2092" i="2"/>
  <c r="J2093" i="2"/>
  <c r="J2094" i="2"/>
  <c r="J2095" i="2"/>
  <c r="J2096" i="2"/>
  <c r="J2097" i="2"/>
  <c r="J2098" i="2"/>
  <c r="J2099" i="2"/>
  <c r="J2100" i="2"/>
  <c r="J2101" i="2"/>
  <c r="J2102" i="2"/>
  <c r="J2103" i="2"/>
  <c r="J2104" i="2"/>
  <c r="J2105" i="2"/>
  <c r="J2106" i="2"/>
  <c r="J2107" i="2"/>
  <c r="J2108" i="2"/>
  <c r="J2109" i="2"/>
  <c r="J2110" i="2"/>
  <c r="J2111" i="2"/>
  <c r="J2112" i="2"/>
  <c r="J2113" i="2"/>
  <c r="J2114" i="2"/>
  <c r="J2115" i="2"/>
  <c r="J2116" i="2"/>
  <c r="J2117" i="2"/>
  <c r="J2118" i="2"/>
  <c r="J2119" i="2"/>
  <c r="J2120" i="2"/>
  <c r="J2121" i="2"/>
  <c r="J2122" i="2"/>
  <c r="J2123" i="2"/>
  <c r="J2124" i="2"/>
  <c r="J2125" i="2"/>
  <c r="J2126" i="2"/>
  <c r="J2127" i="2"/>
  <c r="J2128" i="2"/>
  <c r="J2129" i="2"/>
  <c r="J2130" i="2"/>
  <c r="J2131" i="2"/>
  <c r="J2132" i="2"/>
  <c r="J2133" i="2"/>
  <c r="J2134" i="2"/>
  <c r="J2135" i="2"/>
  <c r="J2136" i="2"/>
  <c r="J2137" i="2"/>
  <c r="J2138" i="2"/>
  <c r="J2139" i="2"/>
  <c r="J2140" i="2"/>
  <c r="J2141" i="2"/>
  <c r="J2142" i="2"/>
  <c r="J2143" i="2"/>
  <c r="J2144" i="2"/>
  <c r="J2145" i="2"/>
  <c r="J2146" i="2"/>
  <c r="J2147" i="2"/>
  <c r="J2148" i="2"/>
  <c r="J2149" i="2"/>
  <c r="J2150" i="2"/>
  <c r="J2151" i="2"/>
  <c r="J2152" i="2"/>
  <c r="J2153" i="2"/>
  <c r="J2154" i="2"/>
  <c r="J2155" i="2"/>
  <c r="J2156" i="2"/>
  <c r="J2157" i="2"/>
  <c r="AV1070" i="1"/>
  <c r="AW1070" i="1"/>
  <c r="AZ1070" i="1"/>
  <c r="BB1070" i="1"/>
  <c r="BF1070" i="1" a="1"/>
  <c r="AV1071" i="1"/>
  <c r="AW1071" i="1"/>
  <c r="AZ1071" i="1"/>
  <c r="BB1071" i="1"/>
  <c r="BF1071" i="1" a="1"/>
  <c r="AV1072" i="1"/>
  <c r="AW1072" i="1"/>
  <c r="AZ1072" i="1"/>
  <c r="BB1072" i="1"/>
  <c r="BF1072" i="1" a="1"/>
  <c r="AV1073" i="1"/>
  <c r="AW1073" i="1"/>
  <c r="AZ1073" i="1"/>
  <c r="BB1073" i="1"/>
  <c r="BF1073" i="1" a="1"/>
  <c r="T1070" i="1"/>
  <c r="T1071" i="1"/>
  <c r="T1072" i="1"/>
  <c r="T1073" i="1"/>
  <c r="T1069" i="1"/>
  <c r="AV1069" i="1"/>
  <c r="AW1069" i="1"/>
  <c r="AZ1069" i="1"/>
  <c r="BB1069" i="1"/>
  <c r="BC1069" i="1" s="1"/>
  <c r="BD1069" i="1" s="1"/>
  <c r="BF1069" i="1" a="1"/>
  <c r="T1068" i="1"/>
  <c r="AV1068" i="1"/>
  <c r="AW1068" i="1"/>
  <c r="AZ1068" i="1"/>
  <c r="BB1068" i="1"/>
  <c r="BC1068" i="1"/>
  <c r="BD1068" i="1" s="1"/>
  <c r="BF1068" i="1" a="1"/>
  <c r="BC1071" i="1" l="1"/>
  <c r="BE1071" i="1" s="1"/>
  <c r="U1071" i="1" s="1"/>
  <c r="BC1073" i="1"/>
  <c r="BD1073" i="1" s="1"/>
  <c r="BC1070" i="1"/>
  <c r="BD1070" i="1" s="1"/>
  <c r="BC1072" i="1"/>
  <c r="BD1072" i="1" s="1"/>
  <c r="BE1069" i="1"/>
  <c r="U1069" i="1" s="1"/>
  <c r="BE1068" i="1"/>
  <c r="U1068" i="1" s="1"/>
  <c r="BD1071" i="1" l="1"/>
  <c r="BE1073" i="1"/>
  <c r="U1073" i="1" s="1"/>
  <c r="BE1070" i="1"/>
  <c r="U1070" i="1" s="1"/>
  <c r="BE1072" i="1"/>
  <c r="U1072" i="1" s="1"/>
  <c r="BF1066" i="1" a="1"/>
  <c r="BF1067" i="1" a="1"/>
  <c r="T1066" i="1"/>
  <c r="AV1066" i="1"/>
  <c r="AW1066" i="1"/>
  <c r="AZ1066" i="1"/>
  <c r="BB1066" i="1"/>
  <c r="T1067" i="1"/>
  <c r="AV1067" i="1"/>
  <c r="AW1067" i="1"/>
  <c r="AZ1067" i="1"/>
  <c r="BB1067" i="1"/>
  <c r="T1062" i="1"/>
  <c r="AV1062" i="1"/>
  <c r="AW1062" i="1"/>
  <c r="AZ1062" i="1"/>
  <c r="BB1062" i="1"/>
  <c r="BF1062" i="1" a="1"/>
  <c r="T1063" i="1"/>
  <c r="AV1063" i="1"/>
  <c r="AW1063" i="1"/>
  <c r="AZ1063" i="1"/>
  <c r="BB1063" i="1"/>
  <c r="BF1063" i="1" a="1"/>
  <c r="T1064" i="1"/>
  <c r="AV1064" i="1"/>
  <c r="AW1064" i="1"/>
  <c r="AZ1064" i="1"/>
  <c r="BB1064" i="1"/>
  <c r="BF1064" i="1" a="1"/>
  <c r="T1065" i="1"/>
  <c r="AV1065" i="1"/>
  <c r="AW1065" i="1"/>
  <c r="AZ1065" i="1"/>
  <c r="BB1065" i="1"/>
  <c r="BF1065" i="1" a="1"/>
  <c r="AV1060" i="1"/>
  <c r="AW1060" i="1"/>
  <c r="AZ1060" i="1"/>
  <c r="BB1060" i="1"/>
  <c r="BF1060" i="1" a="1"/>
  <c r="AV1061" i="1"/>
  <c r="AW1061" i="1"/>
  <c r="AZ1061" i="1"/>
  <c r="BB1061" i="1"/>
  <c r="BF1061" i="1" a="1"/>
  <c r="T1060" i="1"/>
  <c r="T1061" i="1"/>
  <c r="BC1067" i="1" l="1"/>
  <c r="BD1067" i="1" s="1"/>
  <c r="BC1065" i="1"/>
  <c r="BD1065" i="1" s="1"/>
  <c r="BC1066" i="1"/>
  <c r="BE1066" i="1" s="1"/>
  <c r="U1066" i="1" s="1"/>
  <c r="BC1061" i="1"/>
  <c r="BE1061" i="1" s="1"/>
  <c r="U1061" i="1" s="1"/>
  <c r="BC1062" i="1"/>
  <c r="BD1062" i="1" s="1"/>
  <c r="BC1064" i="1"/>
  <c r="BE1064" i="1" s="1"/>
  <c r="U1064" i="1" s="1"/>
  <c r="BC1063" i="1"/>
  <c r="BD1063" i="1" s="1"/>
  <c r="BC1060" i="1"/>
  <c r="BD1060" i="1" s="1"/>
  <c r="BE1067" i="1" l="1"/>
  <c r="U1067" i="1" s="1"/>
  <c r="BD1066" i="1"/>
  <c r="BE1065" i="1"/>
  <c r="U1065" i="1" s="1"/>
  <c r="BD1061" i="1"/>
  <c r="BE1062" i="1"/>
  <c r="U1062" i="1" s="1"/>
  <c r="BD1064" i="1"/>
  <c r="BE1063" i="1"/>
  <c r="U1063" i="1" s="1"/>
  <c r="BE1060" i="1"/>
  <c r="U1060" i="1" s="1"/>
  <c r="J2022" i="2"/>
  <c r="J2023" i="2"/>
  <c r="J2024" i="2"/>
  <c r="J2025" i="2"/>
  <c r="J2026" i="2"/>
  <c r="J2027" i="2"/>
  <c r="J2028" i="2"/>
  <c r="J2029" i="2"/>
  <c r="J2030" i="2"/>
  <c r="J2031" i="2"/>
  <c r="J2032" i="2"/>
  <c r="J2033" i="2"/>
  <c r="J2034" i="2"/>
  <c r="J2035" i="2"/>
  <c r="J2036" i="2"/>
  <c r="J2037" i="2"/>
  <c r="J2038" i="2"/>
  <c r="J2039" i="2"/>
  <c r="J2040" i="2"/>
  <c r="J2041" i="2"/>
  <c r="J2042" i="2"/>
  <c r="J2043" i="2"/>
  <c r="J2044" i="2"/>
  <c r="J2045" i="2"/>
  <c r="J2046" i="2"/>
  <c r="J2047" i="2"/>
  <c r="J2048" i="2"/>
  <c r="J2049" i="2"/>
  <c r="J2050" i="2"/>
  <c r="J2051" i="2"/>
  <c r="J2052" i="2"/>
  <c r="J2053" i="2"/>
  <c r="J2054" i="2"/>
  <c r="J2055" i="2"/>
  <c r="J2056" i="2"/>
  <c r="AV1057" i="1"/>
  <c r="AW1057" i="1"/>
  <c r="AZ1057" i="1"/>
  <c r="BB1057" i="1"/>
  <c r="BF1057" i="1" a="1"/>
  <c r="AV1058" i="1"/>
  <c r="AW1058" i="1"/>
  <c r="AZ1058" i="1"/>
  <c r="BB1058" i="1"/>
  <c r="BF1058" i="1" a="1"/>
  <c r="AV1059" i="1"/>
  <c r="AW1059" i="1"/>
  <c r="AZ1059" i="1"/>
  <c r="BB1059" i="1"/>
  <c r="BF1059" i="1" a="1"/>
  <c r="T1057" i="1"/>
  <c r="T1058" i="1"/>
  <c r="T1059" i="1"/>
  <c r="T1053" i="1"/>
  <c r="AV1053" i="1"/>
  <c r="AW1053" i="1"/>
  <c r="AZ1053" i="1"/>
  <c r="BB1053" i="1"/>
  <c r="BF1053" i="1" a="1"/>
  <c r="T1054" i="1"/>
  <c r="AV1054" i="1"/>
  <c r="AW1054" i="1"/>
  <c r="AZ1054" i="1"/>
  <c r="BB1054" i="1"/>
  <c r="BF1054" i="1" a="1"/>
  <c r="T1055" i="1"/>
  <c r="AV1055" i="1"/>
  <c r="AW1055" i="1"/>
  <c r="AZ1055" i="1"/>
  <c r="BB1055" i="1"/>
  <c r="BF1055" i="1" a="1"/>
  <c r="T1056" i="1"/>
  <c r="AV1056" i="1"/>
  <c r="AW1056" i="1"/>
  <c r="AZ1056" i="1"/>
  <c r="BB1056" i="1"/>
  <c r="BF1056" i="1" a="1"/>
  <c r="T1052" i="1"/>
  <c r="AV1052" i="1"/>
  <c r="AW1052" i="1"/>
  <c r="AZ1052" i="1"/>
  <c r="BB1052" i="1"/>
  <c r="BC1052" i="1" s="1"/>
  <c r="BD1052" i="1" s="1"/>
  <c r="BF1052" i="1" a="1"/>
  <c r="T1050" i="1"/>
  <c r="AV1050" i="1"/>
  <c r="AW1050" i="1"/>
  <c r="AZ1050" i="1"/>
  <c r="BB1050" i="1"/>
  <c r="BF1050" i="1" a="1"/>
  <c r="T1051" i="1"/>
  <c r="AV1051" i="1"/>
  <c r="AW1051" i="1"/>
  <c r="AZ1051" i="1"/>
  <c r="BB1051" i="1"/>
  <c r="BF1051" i="1" a="1"/>
  <c r="T1049" i="1"/>
  <c r="AV1049" i="1"/>
  <c r="AW1049" i="1"/>
  <c r="AZ1049" i="1"/>
  <c r="BB1049" i="1"/>
  <c r="BF1049" i="1" a="1"/>
  <c r="T1048" i="1"/>
  <c r="AV1048" i="1"/>
  <c r="AW1048" i="1"/>
  <c r="AZ1048" i="1"/>
  <c r="BB1048" i="1"/>
  <c r="BF1048" i="1" a="1"/>
  <c r="AV1045" i="1"/>
  <c r="AW1045" i="1"/>
  <c r="AZ1045" i="1"/>
  <c r="BB1045" i="1"/>
  <c r="BF1045" i="1" a="1"/>
  <c r="AV1046" i="1"/>
  <c r="AW1046" i="1"/>
  <c r="AZ1046" i="1"/>
  <c r="BB1046" i="1"/>
  <c r="BF1046" i="1" a="1"/>
  <c r="AV1047" i="1"/>
  <c r="AW1047" i="1"/>
  <c r="AZ1047" i="1"/>
  <c r="BB1047" i="1"/>
  <c r="BF1047" i="1" a="1"/>
  <c r="T1045" i="1"/>
  <c r="T1046" i="1"/>
  <c r="T1047" i="1"/>
  <c r="AV1041" i="1"/>
  <c r="AW1041" i="1"/>
  <c r="AZ1041" i="1"/>
  <c r="BB1041" i="1"/>
  <c r="BF1041" i="1" a="1"/>
  <c r="AV1042" i="1"/>
  <c r="AW1042" i="1"/>
  <c r="AZ1042" i="1"/>
  <c r="BB1042" i="1"/>
  <c r="BF1042" i="1" a="1"/>
  <c r="AV1043" i="1"/>
  <c r="AW1043" i="1"/>
  <c r="AZ1043" i="1"/>
  <c r="BB1043" i="1"/>
  <c r="BF1043" i="1" a="1"/>
  <c r="AV1044" i="1"/>
  <c r="AW1044" i="1"/>
  <c r="AZ1044" i="1"/>
  <c r="BB1044" i="1"/>
  <c r="BF1044" i="1" a="1"/>
  <c r="T1041" i="1"/>
  <c r="T1042" i="1"/>
  <c r="T1043" i="1"/>
  <c r="T1044" i="1"/>
  <c r="AV1038" i="1"/>
  <c r="AW1038" i="1"/>
  <c r="AZ1038" i="1"/>
  <c r="BB1038" i="1"/>
  <c r="BF1038" i="1" a="1"/>
  <c r="AV1039" i="1"/>
  <c r="AW1039" i="1"/>
  <c r="AZ1039" i="1"/>
  <c r="BB1039" i="1"/>
  <c r="BF1039" i="1" a="1"/>
  <c r="AV1040" i="1"/>
  <c r="AW1040" i="1"/>
  <c r="AZ1040" i="1"/>
  <c r="BB1040" i="1"/>
  <c r="BF1040" i="1" a="1"/>
  <c r="T1038" i="1"/>
  <c r="T1039" i="1"/>
  <c r="T1040" i="1"/>
  <c r="T1036" i="1"/>
  <c r="AV1036" i="1"/>
  <c r="AW1036" i="1"/>
  <c r="AZ1036" i="1"/>
  <c r="BB1036" i="1"/>
  <c r="BF1036" i="1" a="1"/>
  <c r="T1037" i="1"/>
  <c r="AV1037" i="1"/>
  <c r="AW1037" i="1"/>
  <c r="AZ1037" i="1"/>
  <c r="BB1037" i="1"/>
  <c r="BF1037" i="1" a="1"/>
  <c r="AV1029" i="1"/>
  <c r="AW1029" i="1"/>
  <c r="AZ1029" i="1"/>
  <c r="BB1029" i="1"/>
  <c r="BF1029" i="1" a="1"/>
  <c r="AV1030" i="1"/>
  <c r="AW1030" i="1"/>
  <c r="AZ1030" i="1"/>
  <c r="BB1030" i="1"/>
  <c r="BF1030" i="1" a="1"/>
  <c r="AV1031" i="1"/>
  <c r="AW1031" i="1"/>
  <c r="AZ1031" i="1"/>
  <c r="BB1031" i="1"/>
  <c r="BF1031" i="1" a="1"/>
  <c r="AV1032" i="1"/>
  <c r="AW1032" i="1"/>
  <c r="AZ1032" i="1"/>
  <c r="BB1032" i="1"/>
  <c r="BF1032" i="1" a="1"/>
  <c r="AV1033" i="1"/>
  <c r="AW1033" i="1"/>
  <c r="AZ1033" i="1"/>
  <c r="BB1033" i="1"/>
  <c r="BF1033" i="1" a="1"/>
  <c r="AV1034" i="1"/>
  <c r="AW1034" i="1"/>
  <c r="AZ1034" i="1"/>
  <c r="BB1034" i="1"/>
  <c r="BF1034" i="1" a="1"/>
  <c r="AV1035" i="1"/>
  <c r="AW1035" i="1"/>
  <c r="AZ1035" i="1"/>
  <c r="BB1035" i="1"/>
  <c r="BF1035" i="1" a="1"/>
  <c r="T1029" i="1"/>
  <c r="T1030" i="1"/>
  <c r="T1031" i="1"/>
  <c r="T1032" i="1"/>
  <c r="T1033" i="1"/>
  <c r="T1034" i="1"/>
  <c r="T1035" i="1"/>
  <c r="T1028" i="1"/>
  <c r="AV1028" i="1"/>
  <c r="AW1028" i="1"/>
  <c r="AZ1028" i="1"/>
  <c r="BB1028" i="1"/>
  <c r="BC1028" i="1" s="1"/>
  <c r="BD1028" i="1" s="1"/>
  <c r="BF1028" i="1" a="1"/>
  <c r="AV1022" i="1"/>
  <c r="AW1022" i="1"/>
  <c r="AZ1022" i="1"/>
  <c r="BB1022" i="1"/>
  <c r="BF1022" i="1" a="1"/>
  <c r="AV1023" i="1"/>
  <c r="AW1023" i="1"/>
  <c r="AZ1023" i="1"/>
  <c r="BB1023" i="1"/>
  <c r="BF1023" i="1" a="1"/>
  <c r="AV1024" i="1"/>
  <c r="AW1024" i="1"/>
  <c r="AZ1024" i="1"/>
  <c r="BB1024" i="1"/>
  <c r="BF1024" i="1" a="1"/>
  <c r="AV1025" i="1"/>
  <c r="AW1025" i="1"/>
  <c r="AZ1025" i="1"/>
  <c r="BB1025" i="1"/>
  <c r="BF1025" i="1" a="1"/>
  <c r="AV1026" i="1"/>
  <c r="AW1026" i="1"/>
  <c r="AZ1026" i="1"/>
  <c r="BB1026" i="1"/>
  <c r="BF1026" i="1" a="1"/>
  <c r="AV1027" i="1"/>
  <c r="AW1027" i="1"/>
  <c r="AZ1027" i="1"/>
  <c r="BB1027" i="1"/>
  <c r="BF1027" i="1" a="1"/>
  <c r="T1022" i="1"/>
  <c r="T1023" i="1"/>
  <c r="T1024" i="1"/>
  <c r="T1025" i="1"/>
  <c r="T1026" i="1"/>
  <c r="T1027" i="1"/>
  <c r="E38" i="4" l="1"/>
  <c r="F38" i="4" s="1"/>
  <c r="BC1059" i="1"/>
  <c r="BD1059" i="1" s="1"/>
  <c r="BE1059" i="1" s="1"/>
  <c r="U1059" i="1" s="1"/>
  <c r="BC1050" i="1"/>
  <c r="BD1050" i="1" s="1"/>
  <c r="BC1057" i="1"/>
  <c r="BD1057" i="1" s="1"/>
  <c r="BC1058" i="1"/>
  <c r="BD1058" i="1" s="1"/>
  <c r="BC1037" i="1"/>
  <c r="BD1037" i="1" s="1"/>
  <c r="BE1037" i="1" s="1"/>
  <c r="U1037" i="1" s="1"/>
  <c r="BC1048" i="1"/>
  <c r="BD1048" i="1" s="1"/>
  <c r="BC1043" i="1"/>
  <c r="BD1043" i="1" s="1"/>
  <c r="BE1043" i="1" s="1"/>
  <c r="U1043" i="1" s="1"/>
  <c r="BC1022" i="1"/>
  <c r="BD1022" i="1" s="1"/>
  <c r="BC1047" i="1"/>
  <c r="BE1047" i="1" s="1"/>
  <c r="U1047" i="1" s="1"/>
  <c r="BC1029" i="1"/>
  <c r="BD1029" i="1" s="1"/>
  <c r="BC1023" i="1"/>
  <c r="BE1023" i="1" s="1"/>
  <c r="U1023" i="1" s="1"/>
  <c r="BC1056" i="1"/>
  <c r="BE1056" i="1" s="1"/>
  <c r="U1056" i="1" s="1"/>
  <c r="BC1036" i="1"/>
  <c r="BD1036" i="1" s="1"/>
  <c r="BC1039" i="1"/>
  <c r="BD1039" i="1" s="1"/>
  <c r="BC1054" i="1"/>
  <c r="BD1054" i="1" s="1"/>
  <c r="BC1024" i="1"/>
  <c r="BD1024" i="1" s="1"/>
  <c r="BC1041" i="1"/>
  <c r="BD1041" i="1" s="1"/>
  <c r="BC1025" i="1"/>
  <c r="BD1025" i="1" s="1"/>
  <c r="BC1051" i="1"/>
  <c r="BD1051" i="1" s="1"/>
  <c r="BC1044" i="1"/>
  <c r="BD1044" i="1" s="1"/>
  <c r="BC1049" i="1"/>
  <c r="BD1049" i="1" s="1"/>
  <c r="BC1055" i="1"/>
  <c r="BE1055" i="1" s="1"/>
  <c r="U1055" i="1" s="1"/>
  <c r="BC1033" i="1"/>
  <c r="BD1033" i="1" s="1"/>
  <c r="BE1033" i="1" s="1"/>
  <c r="U1033" i="1" s="1"/>
  <c r="BC1040" i="1"/>
  <c r="BE1040" i="1" s="1"/>
  <c r="U1040" i="1" s="1"/>
  <c r="BC1042" i="1"/>
  <c r="BD1042" i="1" s="1"/>
  <c r="BC1026" i="1"/>
  <c r="BD1026" i="1" s="1"/>
  <c r="BC1038" i="1"/>
  <c r="BD1038" i="1" s="1"/>
  <c r="BC1045" i="1"/>
  <c r="BD1045" i="1" s="1"/>
  <c r="BC1053" i="1"/>
  <c r="BD1053" i="1" s="1"/>
  <c r="BC1027" i="1"/>
  <c r="BD1027" i="1" s="1"/>
  <c r="BC1046" i="1"/>
  <c r="BD1046" i="1" s="1"/>
  <c r="BE1052" i="1"/>
  <c r="U1052" i="1" s="1"/>
  <c r="BC1034" i="1"/>
  <c r="BC1035" i="1"/>
  <c r="BC1030" i="1"/>
  <c r="BC1031" i="1"/>
  <c r="BC1032" i="1"/>
  <c r="BE1028" i="1"/>
  <c r="U1028" i="1" s="1"/>
  <c r="D38" i="4" l="1"/>
  <c r="BE1050" i="1"/>
  <c r="U1050" i="1" s="1"/>
  <c r="BE1058" i="1"/>
  <c r="U1058" i="1" s="1"/>
  <c r="BE1057" i="1"/>
  <c r="U1057" i="1" s="1"/>
  <c r="BD1047" i="1"/>
  <c r="BE1048" i="1"/>
  <c r="U1048" i="1" s="1"/>
  <c r="BE1051" i="1"/>
  <c r="U1051" i="1" s="1"/>
  <c r="BE1038" i="1"/>
  <c r="U1038" i="1" s="1"/>
  <c r="BE1039" i="1"/>
  <c r="U1039" i="1" s="1"/>
  <c r="BE1041" i="1"/>
  <c r="U1041" i="1" s="1"/>
  <c r="BE1044" i="1"/>
  <c r="U1044" i="1" s="1"/>
  <c r="BD1056" i="1"/>
  <c r="BE1045" i="1"/>
  <c r="U1045" i="1" s="1"/>
  <c r="BE1029" i="1"/>
  <c r="U1029" i="1" s="1"/>
  <c r="BE1022" i="1"/>
  <c r="U1022" i="1" s="1"/>
  <c r="BE1025" i="1"/>
  <c r="U1025" i="1" s="1"/>
  <c r="BE1024" i="1"/>
  <c r="U1024" i="1" s="1"/>
  <c r="BE1053" i="1"/>
  <c r="U1053" i="1" s="1"/>
  <c r="BE1027" i="1"/>
  <c r="U1027" i="1" s="1"/>
  <c r="BD1023" i="1"/>
  <c r="BE1054" i="1"/>
  <c r="U1054" i="1" s="1"/>
  <c r="BE1036" i="1"/>
  <c r="U1036" i="1" s="1"/>
  <c r="BE1042" i="1"/>
  <c r="U1042" i="1" s="1"/>
  <c r="BD1040" i="1"/>
  <c r="BE1026" i="1"/>
  <c r="U1026" i="1" s="1"/>
  <c r="BE1046" i="1"/>
  <c r="U1046" i="1" s="1"/>
  <c r="BE1049" i="1"/>
  <c r="U1049" i="1" s="1"/>
  <c r="BD1055" i="1"/>
  <c r="BD1032" i="1"/>
  <c r="BE1032" i="1" s="1"/>
  <c r="U1032" i="1" s="1"/>
  <c r="BE1031" i="1"/>
  <c r="U1031" i="1" s="1"/>
  <c r="BD1031" i="1"/>
  <c r="BE1034" i="1"/>
  <c r="U1034" i="1" s="1"/>
  <c r="BD1034" i="1"/>
  <c r="BD1035" i="1"/>
  <c r="BE1035" i="1"/>
  <c r="U1035" i="1" s="1"/>
  <c r="BD1030" i="1"/>
  <c r="BE1030" i="1"/>
  <c r="U1030" i="1" s="1"/>
  <c r="T1021" i="1" l="1"/>
  <c r="AV1021" i="1"/>
  <c r="AW1021" i="1"/>
  <c r="AZ1021" i="1"/>
  <c r="BB1021" i="1"/>
  <c r="BC1021" i="1" s="1"/>
  <c r="BD1021" i="1" s="1"/>
  <c r="BF1021" i="1" a="1"/>
  <c r="T1019" i="1"/>
  <c r="AV1019" i="1"/>
  <c r="AW1019" i="1"/>
  <c r="AZ1019" i="1"/>
  <c r="BB1019" i="1"/>
  <c r="BF1019" i="1" a="1"/>
  <c r="T1020" i="1"/>
  <c r="AV1020" i="1"/>
  <c r="AW1020" i="1"/>
  <c r="AZ1020" i="1"/>
  <c r="BB1020" i="1"/>
  <c r="BF1020" i="1" a="1"/>
  <c r="AV1014" i="1"/>
  <c r="AW1014" i="1"/>
  <c r="AZ1014" i="1"/>
  <c r="BB1014" i="1"/>
  <c r="BF1014" i="1" a="1"/>
  <c r="AV1015" i="1"/>
  <c r="AW1015" i="1"/>
  <c r="AZ1015" i="1"/>
  <c r="BB1015" i="1"/>
  <c r="BF1015" i="1" a="1"/>
  <c r="AV1016" i="1"/>
  <c r="AW1016" i="1"/>
  <c r="AZ1016" i="1"/>
  <c r="BB1016" i="1"/>
  <c r="BF1016" i="1" a="1"/>
  <c r="AV1017" i="1"/>
  <c r="AW1017" i="1"/>
  <c r="AZ1017" i="1"/>
  <c r="BB1017" i="1"/>
  <c r="BF1017" i="1" a="1"/>
  <c r="AV1018" i="1"/>
  <c r="AW1018" i="1"/>
  <c r="AZ1018" i="1"/>
  <c r="BB1018" i="1"/>
  <c r="BF1018" i="1" a="1"/>
  <c r="T1014" i="1"/>
  <c r="T1015" i="1"/>
  <c r="T1016" i="1"/>
  <c r="T1017" i="1"/>
  <c r="T1018" i="1"/>
  <c r="T1012" i="1"/>
  <c r="AV1012" i="1"/>
  <c r="AW1012" i="1"/>
  <c r="AZ1012" i="1"/>
  <c r="BB1012" i="1"/>
  <c r="BF1012" i="1" a="1"/>
  <c r="T1013" i="1"/>
  <c r="AV1013" i="1"/>
  <c r="AW1013" i="1"/>
  <c r="AZ1013" i="1"/>
  <c r="BB1013" i="1"/>
  <c r="BF1013" i="1" a="1"/>
  <c r="AV1010" i="1"/>
  <c r="AW1010" i="1"/>
  <c r="AZ1010" i="1"/>
  <c r="BB1010" i="1"/>
  <c r="BF1010" i="1" a="1"/>
  <c r="AV1011" i="1"/>
  <c r="AW1011" i="1"/>
  <c r="AZ1011" i="1"/>
  <c r="BB1011" i="1"/>
  <c r="BF1011" i="1" a="1"/>
  <c r="T1010" i="1"/>
  <c r="T1011" i="1"/>
  <c r="BC1020" i="1" l="1"/>
  <c r="BD1020" i="1" s="1"/>
  <c r="BC1012" i="1"/>
  <c r="BD1012" i="1" s="1"/>
  <c r="BC1013" i="1"/>
  <c r="BD1013" i="1" s="1"/>
  <c r="BC1018" i="1"/>
  <c r="BD1018" i="1" s="1"/>
  <c r="BC1011" i="1"/>
  <c r="BD1011" i="1" s="1"/>
  <c r="BC1015" i="1"/>
  <c r="BD1015" i="1" s="1"/>
  <c r="BC1019" i="1"/>
  <c r="BD1019" i="1" s="1"/>
  <c r="BC1010" i="1"/>
  <c r="BD1010" i="1" s="1"/>
  <c r="BC1017" i="1"/>
  <c r="BD1017" i="1" s="1"/>
  <c r="BC1016" i="1"/>
  <c r="BD1016" i="1" s="1"/>
  <c r="BE1021" i="1"/>
  <c r="U1021" i="1" s="1"/>
  <c r="BC1014" i="1"/>
  <c r="BE1012" i="1" l="1"/>
  <c r="U1012" i="1" s="1"/>
  <c r="BE1020" i="1"/>
  <c r="U1020" i="1" s="1"/>
  <c r="BE1018" i="1"/>
  <c r="U1018" i="1" s="1"/>
  <c r="BE1015" i="1"/>
  <c r="U1015" i="1" s="1"/>
  <c r="BE1016" i="1"/>
  <c r="U1016" i="1" s="1"/>
  <c r="BE1011" i="1"/>
  <c r="U1011" i="1" s="1"/>
  <c r="BE1017" i="1"/>
  <c r="U1017" i="1" s="1"/>
  <c r="BE1019" i="1"/>
  <c r="U1019" i="1" s="1"/>
  <c r="BE1013" i="1"/>
  <c r="U1013" i="1" s="1"/>
  <c r="BE1010" i="1"/>
  <c r="U1010" i="1" s="1"/>
  <c r="BD1014" i="1"/>
  <c r="BE1014" i="1"/>
  <c r="U1014" i="1" s="1"/>
  <c r="J1921" i="2" l="1"/>
  <c r="J1922" i="2"/>
  <c r="J1923" i="2"/>
  <c r="J1924" i="2"/>
  <c r="J1925" i="2"/>
  <c r="J1926" i="2"/>
  <c r="J1927" i="2"/>
  <c r="J1928" i="2"/>
  <c r="J1929" i="2"/>
  <c r="J1930" i="2"/>
  <c r="J1931" i="2"/>
  <c r="J1932" i="2"/>
  <c r="J1933" i="2"/>
  <c r="J1934" i="2"/>
  <c r="J1935" i="2"/>
  <c r="J1936" i="2"/>
  <c r="J1937" i="2"/>
  <c r="J1938" i="2"/>
  <c r="J1939" i="2"/>
  <c r="J1940" i="2"/>
  <c r="J1941" i="2"/>
  <c r="J1942" i="2"/>
  <c r="J1943" i="2"/>
  <c r="J1944" i="2"/>
  <c r="J1945" i="2"/>
  <c r="J1946" i="2"/>
  <c r="J1947" i="2"/>
  <c r="J1948" i="2"/>
  <c r="J1949" i="2"/>
  <c r="J1950" i="2"/>
  <c r="J1951" i="2"/>
  <c r="J1952" i="2"/>
  <c r="J1953" i="2"/>
  <c r="J1954" i="2"/>
  <c r="J1955" i="2"/>
  <c r="J1956" i="2"/>
  <c r="J1957" i="2"/>
  <c r="J1958" i="2"/>
  <c r="J1959" i="2"/>
  <c r="J1960" i="2"/>
  <c r="J1961" i="2"/>
  <c r="J1962" i="2"/>
  <c r="J1963" i="2"/>
  <c r="J1964" i="2"/>
  <c r="J1965" i="2"/>
  <c r="J1966" i="2"/>
  <c r="J1967" i="2"/>
  <c r="J1968" i="2"/>
  <c r="J1969" i="2"/>
  <c r="J1970" i="2"/>
  <c r="J1971" i="2"/>
  <c r="J1972" i="2"/>
  <c r="J1973" i="2"/>
  <c r="J1974" i="2"/>
  <c r="J1975" i="2"/>
  <c r="J1976" i="2"/>
  <c r="J1977" i="2"/>
  <c r="J1978" i="2"/>
  <c r="J1979" i="2"/>
  <c r="J1980" i="2"/>
  <c r="J1981" i="2"/>
  <c r="J1982" i="2"/>
  <c r="J1983" i="2"/>
  <c r="J1984" i="2"/>
  <c r="J1985" i="2"/>
  <c r="J1986" i="2"/>
  <c r="J1987" i="2"/>
  <c r="J1988" i="2"/>
  <c r="J1989" i="2"/>
  <c r="J1990" i="2"/>
  <c r="J1991" i="2"/>
  <c r="J1992" i="2"/>
  <c r="J1993" i="2"/>
  <c r="J1994" i="2"/>
  <c r="J1995" i="2"/>
  <c r="J1996" i="2"/>
  <c r="J1997" i="2"/>
  <c r="J1998" i="2"/>
  <c r="J1999" i="2"/>
  <c r="J2000" i="2"/>
  <c r="J2001" i="2"/>
  <c r="J2002" i="2"/>
  <c r="J2003" i="2"/>
  <c r="J2004" i="2"/>
  <c r="J2005" i="2"/>
  <c r="J2006" i="2"/>
  <c r="J2007" i="2"/>
  <c r="J2008" i="2"/>
  <c r="J2009" i="2"/>
  <c r="J2010" i="2"/>
  <c r="J2011" i="2"/>
  <c r="J2012" i="2"/>
  <c r="J2013" i="2"/>
  <c r="J2014" i="2"/>
  <c r="J2015" i="2"/>
  <c r="J2016" i="2"/>
  <c r="J2017" i="2"/>
  <c r="J2018" i="2"/>
  <c r="J2019" i="2"/>
  <c r="J2020" i="2"/>
  <c r="J2021" i="2"/>
  <c r="AV996" i="1"/>
  <c r="AV1008" i="1"/>
  <c r="AW1008" i="1"/>
  <c r="AZ1008" i="1"/>
  <c r="BB1008" i="1"/>
  <c r="BF1008" i="1" a="1"/>
  <c r="AV1009" i="1"/>
  <c r="AW1009" i="1"/>
  <c r="AZ1009" i="1"/>
  <c r="BB1009" i="1"/>
  <c r="BF1009" i="1" a="1"/>
  <c r="T1008" i="1"/>
  <c r="T1009" i="1"/>
  <c r="T1004" i="1"/>
  <c r="AV1004" i="1"/>
  <c r="AW1004" i="1"/>
  <c r="AZ1004" i="1"/>
  <c r="BB1004" i="1"/>
  <c r="BC1004" i="1" s="1"/>
  <c r="BD1004" i="1" s="1"/>
  <c r="BF1004" i="1" a="1"/>
  <c r="T1005" i="1"/>
  <c r="AV1005" i="1"/>
  <c r="AW1005" i="1"/>
  <c r="AZ1005" i="1"/>
  <c r="BB1005" i="1"/>
  <c r="BF1005" i="1" a="1"/>
  <c r="T1006" i="1"/>
  <c r="AV1006" i="1"/>
  <c r="AW1006" i="1"/>
  <c r="AZ1006" i="1"/>
  <c r="BB1006" i="1"/>
  <c r="BF1006" i="1" a="1"/>
  <c r="T1007" i="1"/>
  <c r="AV1007" i="1"/>
  <c r="AW1007" i="1"/>
  <c r="AZ1007" i="1"/>
  <c r="BB1007" i="1"/>
  <c r="BF1007" i="1" a="1"/>
  <c r="T999" i="1"/>
  <c r="AV999" i="1"/>
  <c r="AW999" i="1"/>
  <c r="AZ999" i="1"/>
  <c r="BB999" i="1"/>
  <c r="BC999" i="1" s="1"/>
  <c r="BD999" i="1" s="1"/>
  <c r="BF999" i="1" a="1"/>
  <c r="T1000" i="1"/>
  <c r="AV1000" i="1"/>
  <c r="AW1000" i="1"/>
  <c r="AZ1000" i="1"/>
  <c r="BB1000" i="1"/>
  <c r="BF1000" i="1" a="1"/>
  <c r="T1001" i="1"/>
  <c r="AV1001" i="1"/>
  <c r="AW1001" i="1"/>
  <c r="AZ1001" i="1"/>
  <c r="BB1001" i="1"/>
  <c r="BF1001" i="1" a="1"/>
  <c r="T1002" i="1"/>
  <c r="AV1002" i="1"/>
  <c r="AW1002" i="1"/>
  <c r="AZ1002" i="1"/>
  <c r="BB1002" i="1"/>
  <c r="BF1002" i="1" a="1"/>
  <c r="T1003" i="1"/>
  <c r="AV1003" i="1"/>
  <c r="AW1003" i="1"/>
  <c r="AZ1003" i="1"/>
  <c r="BB1003" i="1"/>
  <c r="BF1003" i="1" a="1"/>
  <c r="BC1009" i="1" l="1"/>
  <c r="BD1009" i="1" s="1"/>
  <c r="BC1007" i="1"/>
  <c r="BE1007" i="1" s="1"/>
  <c r="U1007" i="1" s="1"/>
  <c r="BC1008" i="1"/>
  <c r="BD1008" i="1" s="1"/>
  <c r="BC1001" i="1"/>
  <c r="BE1001" i="1" s="1"/>
  <c r="U1001" i="1" s="1"/>
  <c r="BC1005" i="1"/>
  <c r="BD1005" i="1" s="1"/>
  <c r="BC1006" i="1"/>
  <c r="BD1006" i="1" s="1"/>
  <c r="BC1003" i="1"/>
  <c r="BD1003" i="1" s="1"/>
  <c r="BE1004" i="1"/>
  <c r="U1004" i="1" s="1"/>
  <c r="BC1002" i="1"/>
  <c r="BC1000" i="1"/>
  <c r="BE999" i="1"/>
  <c r="U999" i="1" s="1"/>
  <c r="BE1009" i="1" l="1"/>
  <c r="U1009" i="1" s="1"/>
  <c r="BD1007" i="1"/>
  <c r="BE1008" i="1"/>
  <c r="U1008" i="1" s="1"/>
  <c r="BD1001" i="1"/>
  <c r="BE1003" i="1"/>
  <c r="U1003" i="1" s="1"/>
  <c r="BE1005" i="1"/>
  <c r="U1005" i="1" s="1"/>
  <c r="BE1006" i="1"/>
  <c r="U1006" i="1" s="1"/>
  <c r="BD1000" i="1"/>
  <c r="BE1000" i="1"/>
  <c r="U1000" i="1" s="1"/>
  <c r="BD1002" i="1"/>
  <c r="BE1002" i="1"/>
  <c r="U1002" i="1" s="1"/>
  <c r="AV995" i="1" l="1"/>
  <c r="AW995" i="1"/>
  <c r="AZ995" i="1"/>
  <c r="BB995" i="1"/>
  <c r="BC995" i="1" s="1"/>
  <c r="BD995" i="1" s="1"/>
  <c r="BF995" i="1" a="1"/>
  <c r="AW996" i="1"/>
  <c r="AZ996" i="1"/>
  <c r="BB996" i="1"/>
  <c r="BF996" i="1" a="1"/>
  <c r="AV997" i="1"/>
  <c r="AW997" i="1"/>
  <c r="AZ997" i="1"/>
  <c r="BB997" i="1"/>
  <c r="BF997" i="1" a="1"/>
  <c r="AV998" i="1"/>
  <c r="AW998" i="1"/>
  <c r="AZ998" i="1"/>
  <c r="BB998" i="1"/>
  <c r="BF998" i="1" a="1"/>
  <c r="T995" i="1"/>
  <c r="T996" i="1"/>
  <c r="T997" i="1"/>
  <c r="T998" i="1"/>
  <c r="J1886" i="2"/>
  <c r="J1887" i="2"/>
  <c r="J1888" i="2"/>
  <c r="J1889" i="2"/>
  <c r="J1890" i="2"/>
  <c r="J1891" i="2"/>
  <c r="J1892" i="2"/>
  <c r="J1893" i="2"/>
  <c r="J1894" i="2"/>
  <c r="J1895" i="2"/>
  <c r="J1896" i="2"/>
  <c r="J1897" i="2"/>
  <c r="J1898" i="2"/>
  <c r="J1899" i="2"/>
  <c r="J1900" i="2"/>
  <c r="J1901" i="2"/>
  <c r="J1902" i="2"/>
  <c r="J1903" i="2"/>
  <c r="J1904" i="2"/>
  <c r="J1905" i="2"/>
  <c r="J1906" i="2"/>
  <c r="J1907" i="2"/>
  <c r="J1908" i="2"/>
  <c r="J1909" i="2"/>
  <c r="J1910" i="2"/>
  <c r="J1911" i="2"/>
  <c r="J1912" i="2"/>
  <c r="J1913" i="2"/>
  <c r="J1914" i="2"/>
  <c r="J1915" i="2"/>
  <c r="J1916" i="2"/>
  <c r="J1917" i="2"/>
  <c r="J1918" i="2"/>
  <c r="J1919" i="2"/>
  <c r="J1920" i="2"/>
  <c r="BB994" i="1"/>
  <c r="BC994" i="1" s="1"/>
  <c r="BD994" i="1" s="1"/>
  <c r="BF994" i="1" a="1"/>
  <c r="T994" i="1"/>
  <c r="AV994" i="1"/>
  <c r="AW994" i="1"/>
  <c r="AZ994" i="1"/>
  <c r="BB992" i="1"/>
  <c r="BF992" i="1" a="1"/>
  <c r="BB993" i="1"/>
  <c r="BF993" i="1" a="1"/>
  <c r="T992" i="1"/>
  <c r="T993" i="1"/>
  <c r="AV993" i="1"/>
  <c r="AW993" i="1"/>
  <c r="AZ993" i="1"/>
  <c r="AV992" i="1"/>
  <c r="AW992" i="1"/>
  <c r="AZ992" i="1"/>
  <c r="T990" i="1"/>
  <c r="AV990" i="1"/>
  <c r="AW990" i="1"/>
  <c r="AZ990" i="1"/>
  <c r="BB990" i="1"/>
  <c r="BF990" i="1" a="1"/>
  <c r="T991" i="1"/>
  <c r="AV991" i="1"/>
  <c r="AW991" i="1"/>
  <c r="AZ991" i="1"/>
  <c r="BB991" i="1"/>
  <c r="BF991" i="1" a="1"/>
  <c r="BB989" i="1"/>
  <c r="BC989" i="1" s="1"/>
  <c r="BD989" i="1" s="1"/>
  <c r="BF989" i="1" a="1"/>
  <c r="T989" i="1"/>
  <c r="AV989" i="1"/>
  <c r="AW989" i="1"/>
  <c r="AZ989" i="1"/>
  <c r="T987" i="1"/>
  <c r="AV987" i="1"/>
  <c r="AW987" i="1"/>
  <c r="AZ987" i="1"/>
  <c r="BB987" i="1"/>
  <c r="BF987" i="1" a="1"/>
  <c r="T988" i="1"/>
  <c r="AV988" i="1"/>
  <c r="AW988" i="1"/>
  <c r="AZ988" i="1"/>
  <c r="BB988" i="1"/>
  <c r="BF988" i="1" a="1"/>
  <c r="BF975" i="1" a="1"/>
  <c r="BF976" i="1" a="1"/>
  <c r="BF977" i="1" a="1"/>
  <c r="BF978" i="1" a="1"/>
  <c r="BF979" i="1" a="1"/>
  <c r="BF980" i="1" a="1"/>
  <c r="BF981" i="1" a="1"/>
  <c r="BF982" i="1" a="1"/>
  <c r="BF983" i="1" a="1"/>
  <c r="BF984" i="1" a="1"/>
  <c r="BF985" i="1" a="1"/>
  <c r="BF986" i="1" a="1"/>
  <c r="T985" i="1"/>
  <c r="AV985" i="1"/>
  <c r="AW985" i="1"/>
  <c r="AZ985" i="1"/>
  <c r="BB985" i="1"/>
  <c r="T986" i="1"/>
  <c r="AV986" i="1"/>
  <c r="AW986" i="1"/>
  <c r="AZ986" i="1"/>
  <c r="BB986" i="1"/>
  <c r="AV981" i="1"/>
  <c r="AW981" i="1"/>
  <c r="AZ981" i="1"/>
  <c r="BB981" i="1"/>
  <c r="AV982" i="1"/>
  <c r="AW982" i="1"/>
  <c r="AZ982" i="1"/>
  <c r="BB982" i="1"/>
  <c r="AV983" i="1"/>
  <c r="AW983" i="1"/>
  <c r="AZ983" i="1"/>
  <c r="BB983" i="1"/>
  <c r="AV984" i="1"/>
  <c r="AW984" i="1"/>
  <c r="AZ984" i="1"/>
  <c r="BB984" i="1"/>
  <c r="T981" i="1"/>
  <c r="T982" i="1"/>
  <c r="T983" i="1"/>
  <c r="T984" i="1"/>
  <c r="T980" i="1"/>
  <c r="T975" i="1"/>
  <c r="T976" i="1"/>
  <c r="T977" i="1"/>
  <c r="T978" i="1"/>
  <c r="T979" i="1"/>
  <c r="BF719" i="1" a="1"/>
  <c r="BF720" i="1" a="1"/>
  <c r="BF721" i="1" a="1"/>
  <c r="BF722" i="1" a="1"/>
  <c r="BF723" i="1" a="1"/>
  <c r="BF724" i="1" a="1"/>
  <c r="BF725" i="1" a="1"/>
  <c r="BF726" i="1" a="1"/>
  <c r="BF727" i="1" a="1"/>
  <c r="BF728" i="1" a="1"/>
  <c r="BF729" i="1" a="1"/>
  <c r="BF730" i="1" a="1"/>
  <c r="BF731" i="1" a="1"/>
  <c r="BF732" i="1" a="1"/>
  <c r="BF733" i="1" a="1"/>
  <c r="BF734" i="1" a="1"/>
  <c r="BF735" i="1" a="1"/>
  <c r="BF736" i="1" a="1"/>
  <c r="BF737" i="1" a="1"/>
  <c r="BF738" i="1" a="1"/>
  <c r="BF739" i="1" a="1"/>
  <c r="BF740" i="1" a="1"/>
  <c r="BF741" i="1" a="1"/>
  <c r="BF742" i="1" a="1"/>
  <c r="BF743" i="1" a="1"/>
  <c r="BF744" i="1" a="1"/>
  <c r="BF745" i="1" a="1"/>
  <c r="BF746" i="1" a="1"/>
  <c r="BF747" i="1" a="1"/>
  <c r="BF748" i="1" a="1"/>
  <c r="BF749" i="1" a="1"/>
  <c r="BF750" i="1" a="1"/>
  <c r="BF751" i="1" a="1"/>
  <c r="BF752" i="1" a="1"/>
  <c r="BF753" i="1" a="1"/>
  <c r="BF754" i="1" a="1"/>
  <c r="BF755" i="1" a="1"/>
  <c r="BF756" i="1" a="1"/>
  <c r="BF757" i="1" a="1"/>
  <c r="BF758" i="1" a="1"/>
  <c r="BF759" i="1" a="1"/>
  <c r="BF760" i="1" a="1"/>
  <c r="BF761" i="1" a="1"/>
  <c r="BF762" i="1" a="1"/>
  <c r="BF763" i="1" a="1"/>
  <c r="BF764" i="1" a="1"/>
  <c r="BF765" i="1" a="1"/>
  <c r="BF766" i="1" a="1"/>
  <c r="BF767" i="1" a="1"/>
  <c r="BF768" i="1" a="1"/>
  <c r="BF769" i="1" a="1"/>
  <c r="BF770" i="1" a="1"/>
  <c r="BF771" i="1" a="1"/>
  <c r="BF772" i="1" a="1"/>
  <c r="BF773" i="1" a="1"/>
  <c r="BF774" i="1" a="1"/>
  <c r="BF775" i="1" a="1"/>
  <c r="BF776" i="1" a="1"/>
  <c r="BF777" i="1" a="1"/>
  <c r="BF778" i="1" a="1"/>
  <c r="BF779" i="1" a="1"/>
  <c r="BF780" i="1" a="1"/>
  <c r="BF781" i="1" a="1"/>
  <c r="BF782" i="1" a="1"/>
  <c r="BF783" i="1" a="1"/>
  <c r="BF784" i="1" a="1"/>
  <c r="BF785" i="1" a="1"/>
  <c r="BF786" i="1" a="1"/>
  <c r="BF787" i="1" a="1"/>
  <c r="BF788" i="1" a="1"/>
  <c r="BF789" i="1" a="1"/>
  <c r="BF790" i="1" a="1"/>
  <c r="BF791" i="1" a="1"/>
  <c r="BF792" i="1" a="1"/>
  <c r="BF793" i="1" a="1"/>
  <c r="BF794" i="1" a="1"/>
  <c r="BF795" i="1" a="1"/>
  <c r="BF796" i="1" a="1"/>
  <c r="BF797" i="1" a="1"/>
  <c r="BF798" i="1" a="1"/>
  <c r="BF799" i="1" a="1"/>
  <c r="BF800" i="1" a="1"/>
  <c r="BF801" i="1" a="1"/>
  <c r="BF802" i="1" a="1"/>
  <c r="BF803" i="1" a="1"/>
  <c r="BF804" i="1" a="1"/>
  <c r="BF805" i="1" a="1"/>
  <c r="BF806" i="1" a="1"/>
  <c r="BF807" i="1" a="1"/>
  <c r="BF808" i="1" a="1"/>
  <c r="BF809" i="1" a="1"/>
  <c r="BF810" i="1" a="1"/>
  <c r="BF811" i="1" a="1"/>
  <c r="BF812" i="1" a="1"/>
  <c r="BF813" i="1" a="1"/>
  <c r="BF814" i="1" a="1"/>
  <c r="BF815" i="1" a="1"/>
  <c r="BF816" i="1" a="1"/>
  <c r="BF817" i="1" a="1"/>
  <c r="BF818" i="1" a="1"/>
  <c r="BF819" i="1" a="1"/>
  <c r="BF820" i="1" a="1"/>
  <c r="BF821" i="1" a="1"/>
  <c r="BF822" i="1" a="1"/>
  <c r="BF823" i="1" a="1"/>
  <c r="BF824" i="1" a="1"/>
  <c r="BF825" i="1" a="1"/>
  <c r="BF826" i="1" a="1"/>
  <c r="BF827" i="1" a="1"/>
  <c r="BF828" i="1" a="1"/>
  <c r="BF829" i="1" a="1"/>
  <c r="BF830" i="1" a="1"/>
  <c r="BF831" i="1" a="1"/>
  <c r="BF832" i="1" a="1"/>
  <c r="BF833" i="1" a="1"/>
  <c r="BF834" i="1" a="1"/>
  <c r="BF835" i="1" a="1"/>
  <c r="BF836" i="1" a="1"/>
  <c r="BF837" i="1" a="1"/>
  <c r="BF838" i="1" a="1"/>
  <c r="BF839" i="1" a="1"/>
  <c r="BF840" i="1" a="1"/>
  <c r="BF841" i="1" a="1"/>
  <c r="BF842" i="1" a="1"/>
  <c r="BF843" i="1" a="1"/>
  <c r="BF844" i="1" a="1"/>
  <c r="BF845" i="1" a="1"/>
  <c r="BF846" i="1" a="1"/>
  <c r="BF847" i="1" a="1"/>
  <c r="BF848" i="1" a="1"/>
  <c r="BF849" i="1" a="1"/>
  <c r="BF850" i="1" a="1"/>
  <c r="BF851" i="1" a="1"/>
  <c r="BF852" i="1" a="1"/>
  <c r="BF853" i="1" a="1"/>
  <c r="BF854" i="1" a="1"/>
  <c r="BF855" i="1" a="1"/>
  <c r="BF856" i="1" a="1"/>
  <c r="BF857" i="1" a="1"/>
  <c r="BF858" i="1" a="1"/>
  <c r="BF859" i="1" a="1"/>
  <c r="BF860" i="1" a="1"/>
  <c r="BF861" i="1" a="1"/>
  <c r="BF862" i="1" a="1"/>
  <c r="BF863" i="1" a="1"/>
  <c r="BF864" i="1" a="1"/>
  <c r="BF865" i="1" a="1"/>
  <c r="BF866" i="1" a="1"/>
  <c r="BF867" i="1" a="1"/>
  <c r="BF868" i="1" a="1"/>
  <c r="BF869" i="1" a="1"/>
  <c r="BF870" i="1" a="1"/>
  <c r="BF871" i="1" a="1"/>
  <c r="BF872" i="1" a="1"/>
  <c r="BF873" i="1" a="1"/>
  <c r="BF874" i="1" a="1"/>
  <c r="BF875" i="1" a="1"/>
  <c r="BF876" i="1" a="1"/>
  <c r="BF877" i="1" a="1"/>
  <c r="BF878" i="1" a="1"/>
  <c r="BF879" i="1" a="1"/>
  <c r="BF880" i="1" a="1"/>
  <c r="BF881" i="1" a="1"/>
  <c r="BF882" i="1" a="1"/>
  <c r="BF883" i="1" a="1"/>
  <c r="BF884" i="1" a="1"/>
  <c r="BF885" i="1" a="1"/>
  <c r="BF886" i="1" a="1"/>
  <c r="BF887" i="1" a="1"/>
  <c r="BF888" i="1" a="1"/>
  <c r="BF889" i="1" a="1"/>
  <c r="BF890" i="1" a="1"/>
  <c r="BF891" i="1" a="1"/>
  <c r="BF892" i="1" a="1"/>
  <c r="BF893" i="1" a="1"/>
  <c r="BF894" i="1" a="1"/>
  <c r="BF895" i="1" a="1"/>
  <c r="BF896" i="1" a="1"/>
  <c r="BF897" i="1" a="1"/>
  <c r="BF898" i="1" a="1"/>
  <c r="BF899" i="1" a="1"/>
  <c r="BF900" i="1" a="1"/>
  <c r="BF901" i="1" a="1"/>
  <c r="BF902" i="1" a="1"/>
  <c r="BF903" i="1" a="1"/>
  <c r="BF904" i="1" a="1"/>
  <c r="BF905" i="1" a="1"/>
  <c r="BF906" i="1" a="1"/>
  <c r="BF907" i="1" a="1"/>
  <c r="BF908" i="1" a="1"/>
  <c r="BF909" i="1" a="1"/>
  <c r="BF910" i="1" a="1"/>
  <c r="BF911" i="1" a="1"/>
  <c r="BF912" i="1" a="1"/>
  <c r="BF913" i="1" a="1"/>
  <c r="BF914" i="1" a="1"/>
  <c r="BF915" i="1" a="1"/>
  <c r="BF916" i="1" a="1"/>
  <c r="BF917" i="1" a="1"/>
  <c r="BF918" i="1" a="1"/>
  <c r="BF919" i="1" a="1"/>
  <c r="BF920" i="1" a="1"/>
  <c r="BF921" i="1" a="1"/>
  <c r="BF922" i="1" a="1"/>
  <c r="BF923" i="1" a="1"/>
  <c r="BF924" i="1" a="1"/>
  <c r="BF925" i="1" a="1"/>
  <c r="BF926" i="1" a="1"/>
  <c r="BF927" i="1" a="1"/>
  <c r="BF928" i="1" a="1"/>
  <c r="BF929" i="1" a="1"/>
  <c r="BF930" i="1" a="1"/>
  <c r="BF931" i="1" a="1"/>
  <c r="BF932" i="1" a="1"/>
  <c r="BF933" i="1" a="1"/>
  <c r="BF934" i="1" a="1"/>
  <c r="BF935" i="1" a="1"/>
  <c r="BF936" i="1" a="1"/>
  <c r="BF937" i="1" a="1"/>
  <c r="BF938" i="1" a="1"/>
  <c r="BF939" i="1" a="1"/>
  <c r="BF940" i="1" a="1"/>
  <c r="BF941" i="1" a="1"/>
  <c r="BF942" i="1" a="1"/>
  <c r="BF943" i="1" a="1"/>
  <c r="BF944" i="1" a="1"/>
  <c r="BF945" i="1" a="1"/>
  <c r="BF946" i="1" a="1"/>
  <c r="BF947" i="1" a="1"/>
  <c r="BF948" i="1" a="1"/>
  <c r="BF949" i="1" a="1"/>
  <c r="BF950" i="1" a="1"/>
  <c r="BF951" i="1" a="1"/>
  <c r="BF952" i="1" a="1"/>
  <c r="BF953" i="1" a="1"/>
  <c r="BF954" i="1" a="1"/>
  <c r="BF955" i="1" a="1"/>
  <c r="BF956" i="1" a="1"/>
  <c r="BF957" i="1" a="1"/>
  <c r="BF958" i="1" a="1"/>
  <c r="BF959" i="1" a="1"/>
  <c r="BF960" i="1" a="1"/>
  <c r="BF961" i="1" a="1"/>
  <c r="BF962" i="1" a="1"/>
  <c r="BF963" i="1" a="1"/>
  <c r="BF964" i="1" a="1"/>
  <c r="BF965" i="1" a="1"/>
  <c r="BF966" i="1" a="1"/>
  <c r="BF967" i="1" a="1"/>
  <c r="BF968" i="1" a="1"/>
  <c r="BF969" i="1" a="1"/>
  <c r="BF970" i="1" a="1"/>
  <c r="BF971" i="1" a="1"/>
  <c r="BF972" i="1" a="1"/>
  <c r="BF973" i="1" a="1"/>
  <c r="BF974" i="1" a="1"/>
  <c r="BF718" i="1" a="1"/>
  <c r="BF441" i="1" a="1"/>
  <c r="BF4" i="1" a="1"/>
  <c r="BF5" i="1" a="1"/>
  <c r="BF6" i="1" a="1"/>
  <c r="BF7" i="1" a="1"/>
  <c r="BF8" i="1" a="1"/>
  <c r="BF9" i="1" a="1"/>
  <c r="BF10" i="1" a="1"/>
  <c r="BF11" i="1" a="1"/>
  <c r="BF12" i="1" a="1"/>
  <c r="BF13" i="1" a="1"/>
  <c r="BF14" i="1" a="1"/>
  <c r="BF15" i="1" a="1"/>
  <c r="BF16" i="1" a="1"/>
  <c r="BF17" i="1" a="1"/>
  <c r="BF18" i="1" a="1"/>
  <c r="BF19" i="1" a="1"/>
  <c r="BF20" i="1" a="1"/>
  <c r="BF21" i="1" a="1"/>
  <c r="BF22" i="1" a="1"/>
  <c r="BF23" i="1" a="1"/>
  <c r="BF24" i="1" a="1"/>
  <c r="BF25" i="1" a="1"/>
  <c r="BF26" i="1" a="1"/>
  <c r="BF27" i="1" a="1"/>
  <c r="BF28" i="1" a="1"/>
  <c r="BF29" i="1" a="1"/>
  <c r="BF30" i="1" a="1"/>
  <c r="BF31" i="1" a="1"/>
  <c r="BF32" i="1" a="1"/>
  <c r="BF33" i="1" a="1"/>
  <c r="BF34" i="1" a="1"/>
  <c r="BF35" i="1" a="1"/>
  <c r="BF36" i="1" a="1"/>
  <c r="BF37" i="1" a="1"/>
  <c r="BF38" i="1" a="1"/>
  <c r="BF39" i="1" a="1"/>
  <c r="BF40" i="1" a="1"/>
  <c r="BF41" i="1" a="1"/>
  <c r="BF42" i="1" a="1"/>
  <c r="BF43" i="1" a="1"/>
  <c r="BF44" i="1" a="1"/>
  <c r="BF45" i="1" a="1"/>
  <c r="BF46" i="1" a="1"/>
  <c r="BF47" i="1" a="1"/>
  <c r="BF48" i="1" a="1"/>
  <c r="BF49" i="1" a="1"/>
  <c r="BF50" i="1" a="1"/>
  <c r="BF51" i="1" a="1"/>
  <c r="BF52" i="1" a="1"/>
  <c r="BF53" i="1" a="1"/>
  <c r="BF54" i="1" a="1"/>
  <c r="BF55" i="1" a="1"/>
  <c r="BF56" i="1" a="1"/>
  <c r="BF57" i="1" a="1"/>
  <c r="BF58" i="1" a="1"/>
  <c r="BF59" i="1" a="1"/>
  <c r="BF60" i="1" a="1"/>
  <c r="BF61" i="1" a="1"/>
  <c r="BF62" i="1" a="1"/>
  <c r="BF63" i="1" a="1"/>
  <c r="BF64" i="1" a="1"/>
  <c r="BF65" i="1" a="1"/>
  <c r="BF66" i="1" a="1"/>
  <c r="BF67" i="1" a="1"/>
  <c r="BF68" i="1" a="1"/>
  <c r="BF69" i="1" a="1"/>
  <c r="BF70" i="1" a="1"/>
  <c r="BF71" i="1" a="1"/>
  <c r="BF72" i="1" a="1"/>
  <c r="BF73" i="1" a="1"/>
  <c r="BF74" i="1" a="1"/>
  <c r="BF75" i="1" a="1"/>
  <c r="BF76" i="1" a="1"/>
  <c r="BF77" i="1" a="1"/>
  <c r="BF78" i="1" a="1"/>
  <c r="BF79" i="1" a="1"/>
  <c r="BF80" i="1" a="1"/>
  <c r="BF81" i="1" a="1"/>
  <c r="BF82" i="1" a="1"/>
  <c r="BF83" i="1" a="1"/>
  <c r="BF84" i="1" a="1"/>
  <c r="BF85" i="1" a="1"/>
  <c r="BF86" i="1" a="1"/>
  <c r="BF87" i="1" a="1"/>
  <c r="BF88" i="1" a="1"/>
  <c r="BF89" i="1" a="1"/>
  <c r="BF90" i="1" a="1"/>
  <c r="BF91" i="1" a="1"/>
  <c r="BF92" i="1" a="1"/>
  <c r="BF93" i="1" a="1"/>
  <c r="BF94" i="1" a="1"/>
  <c r="BF95" i="1" a="1"/>
  <c r="BF96" i="1" a="1"/>
  <c r="BF97" i="1" a="1"/>
  <c r="BF98" i="1" a="1"/>
  <c r="BF99" i="1" a="1"/>
  <c r="BF100" i="1" a="1"/>
  <c r="BF101" i="1" a="1"/>
  <c r="BF102" i="1" a="1"/>
  <c r="BF103" i="1" a="1"/>
  <c r="BF104" i="1" a="1"/>
  <c r="BF105" i="1" a="1"/>
  <c r="BF106" i="1" a="1"/>
  <c r="BF107" i="1" a="1"/>
  <c r="BF108" i="1" a="1"/>
  <c r="BF109" i="1" a="1"/>
  <c r="BF110" i="1" a="1"/>
  <c r="BF111" i="1" a="1"/>
  <c r="BF112" i="1" a="1"/>
  <c r="BF113" i="1" a="1"/>
  <c r="BF114" i="1" a="1"/>
  <c r="BF115" i="1" a="1"/>
  <c r="BF116" i="1" a="1"/>
  <c r="BF117" i="1" a="1"/>
  <c r="BF118" i="1" a="1"/>
  <c r="BF119" i="1" a="1"/>
  <c r="BF120" i="1" a="1"/>
  <c r="BF121" i="1" a="1"/>
  <c r="BF122" i="1" a="1"/>
  <c r="BF123" i="1" a="1"/>
  <c r="BF124" i="1" a="1"/>
  <c r="BF125" i="1" a="1"/>
  <c r="BF126" i="1" a="1"/>
  <c r="BF127" i="1" a="1"/>
  <c r="BF128" i="1" a="1"/>
  <c r="BF129" i="1" a="1"/>
  <c r="BF130" i="1" a="1"/>
  <c r="BF131" i="1" a="1"/>
  <c r="BF132" i="1" a="1"/>
  <c r="BF133" i="1" a="1"/>
  <c r="BF134" i="1" a="1"/>
  <c r="BF135" i="1" a="1"/>
  <c r="BF136" i="1" a="1"/>
  <c r="BF137" i="1" a="1"/>
  <c r="BF138" i="1" a="1"/>
  <c r="BF139" i="1" a="1"/>
  <c r="BF140" i="1" a="1"/>
  <c r="BF141" i="1" a="1"/>
  <c r="BF142" i="1" a="1"/>
  <c r="BF143" i="1" a="1"/>
  <c r="BF144" i="1" a="1"/>
  <c r="BF145" i="1" a="1"/>
  <c r="BF146" i="1" a="1"/>
  <c r="BF147" i="1" a="1"/>
  <c r="BF148" i="1" a="1"/>
  <c r="BF149" i="1" a="1"/>
  <c r="BF150" i="1" a="1"/>
  <c r="BF151" i="1" a="1"/>
  <c r="BF152" i="1" a="1"/>
  <c r="BF153" i="1" a="1"/>
  <c r="BF154" i="1" a="1"/>
  <c r="BF155" i="1" a="1"/>
  <c r="BF156" i="1" a="1"/>
  <c r="BF157" i="1" a="1"/>
  <c r="BF158" i="1" a="1"/>
  <c r="BF159" i="1" a="1"/>
  <c r="BF160" i="1" a="1"/>
  <c r="BF161" i="1" a="1"/>
  <c r="BF162" i="1" a="1"/>
  <c r="BF163" i="1" a="1"/>
  <c r="BF164" i="1" a="1"/>
  <c r="BF165" i="1" a="1"/>
  <c r="BF166" i="1" a="1"/>
  <c r="BF167" i="1" a="1"/>
  <c r="BF168" i="1" a="1"/>
  <c r="BF169" i="1" a="1"/>
  <c r="BF170" i="1" a="1"/>
  <c r="BF171" i="1" a="1"/>
  <c r="BF172" i="1" a="1"/>
  <c r="BF173" i="1" a="1"/>
  <c r="BF174" i="1" a="1"/>
  <c r="BF175" i="1" a="1"/>
  <c r="BF176" i="1" a="1"/>
  <c r="BF177" i="1" a="1"/>
  <c r="BF178" i="1" a="1"/>
  <c r="BF179" i="1" a="1"/>
  <c r="BF180" i="1" a="1"/>
  <c r="BF181" i="1" a="1"/>
  <c r="BF182" i="1" a="1"/>
  <c r="BF183" i="1" a="1"/>
  <c r="BF184" i="1" a="1"/>
  <c r="BF185" i="1" a="1"/>
  <c r="BF186" i="1" a="1"/>
  <c r="BF187" i="1" a="1"/>
  <c r="BF188" i="1" a="1"/>
  <c r="BF189" i="1" a="1"/>
  <c r="BF190" i="1" a="1"/>
  <c r="BF191" i="1" a="1"/>
  <c r="BF192" i="1" a="1"/>
  <c r="BF193" i="1" a="1"/>
  <c r="BF194" i="1" a="1"/>
  <c r="BF195" i="1" a="1"/>
  <c r="BF196" i="1" a="1"/>
  <c r="BF197" i="1" a="1"/>
  <c r="BF198" i="1" a="1"/>
  <c r="BF199" i="1" a="1"/>
  <c r="BF200" i="1" a="1"/>
  <c r="BF201" i="1" a="1"/>
  <c r="BF202" i="1" a="1"/>
  <c r="BF203" i="1" a="1"/>
  <c r="BF204" i="1" a="1"/>
  <c r="BF205" i="1" a="1"/>
  <c r="BF206" i="1" a="1"/>
  <c r="BF207" i="1" a="1"/>
  <c r="BF208" i="1" a="1"/>
  <c r="BF209" i="1" a="1"/>
  <c r="BF210" i="1" a="1"/>
  <c r="BF211" i="1" a="1"/>
  <c r="BF212" i="1" a="1"/>
  <c r="BF213" i="1" a="1"/>
  <c r="BF214" i="1" a="1"/>
  <c r="BF215" i="1" a="1"/>
  <c r="BF216" i="1" a="1"/>
  <c r="BF217" i="1" a="1"/>
  <c r="BF218" i="1" a="1"/>
  <c r="BF219" i="1" a="1"/>
  <c r="BF220" i="1" a="1"/>
  <c r="BF221" i="1" a="1"/>
  <c r="BF222" i="1" a="1"/>
  <c r="BF223" i="1" a="1"/>
  <c r="BF224" i="1" a="1"/>
  <c r="BF225" i="1" a="1"/>
  <c r="BF226" i="1" a="1"/>
  <c r="BF227" i="1" a="1"/>
  <c r="BF228" i="1" a="1"/>
  <c r="BF229" i="1" a="1"/>
  <c r="BF230" i="1" a="1"/>
  <c r="BF231" i="1" a="1"/>
  <c r="BF232" i="1" a="1"/>
  <c r="BF233" i="1" a="1"/>
  <c r="BF234" i="1" a="1"/>
  <c r="BF235" i="1" a="1"/>
  <c r="BF236" i="1" a="1"/>
  <c r="BF237" i="1" a="1"/>
  <c r="BF238" i="1" a="1"/>
  <c r="BF239" i="1" a="1"/>
  <c r="BF240" i="1" a="1"/>
  <c r="BF241" i="1" a="1"/>
  <c r="BF242" i="1" a="1"/>
  <c r="BF243" i="1" a="1"/>
  <c r="BF244" i="1" a="1"/>
  <c r="BF245" i="1" a="1"/>
  <c r="BF246" i="1" a="1"/>
  <c r="BF247" i="1" a="1"/>
  <c r="BF248" i="1" a="1"/>
  <c r="BF249" i="1" a="1"/>
  <c r="BF250" i="1" a="1"/>
  <c r="BF251" i="1" a="1"/>
  <c r="BF252" i="1" a="1"/>
  <c r="BF253" i="1" a="1"/>
  <c r="BF254" i="1" a="1"/>
  <c r="BF255" i="1" a="1"/>
  <c r="BF256" i="1" a="1"/>
  <c r="BF257" i="1" a="1"/>
  <c r="BF258" i="1" a="1"/>
  <c r="BF259" i="1" a="1"/>
  <c r="BF260" i="1" a="1"/>
  <c r="BF261" i="1" a="1"/>
  <c r="BF262" i="1" a="1"/>
  <c r="BF263" i="1" a="1"/>
  <c r="BF264" i="1" a="1"/>
  <c r="BF265" i="1" a="1"/>
  <c r="BF266" i="1" a="1"/>
  <c r="BF267" i="1" a="1"/>
  <c r="BF268" i="1" a="1"/>
  <c r="BF269" i="1" a="1"/>
  <c r="BF270" i="1" a="1"/>
  <c r="BF271" i="1" a="1"/>
  <c r="BF272" i="1" a="1"/>
  <c r="BF273" i="1" a="1"/>
  <c r="BF274" i="1" a="1"/>
  <c r="BF275" i="1" a="1"/>
  <c r="BF276" i="1" a="1"/>
  <c r="BF277" i="1" a="1"/>
  <c r="BF278" i="1" a="1"/>
  <c r="BF279" i="1" a="1"/>
  <c r="BF280" i="1" a="1"/>
  <c r="BF281" i="1" a="1"/>
  <c r="BF282" i="1" a="1"/>
  <c r="BF283" i="1" a="1"/>
  <c r="BF284" i="1" a="1"/>
  <c r="BF285" i="1" a="1"/>
  <c r="BF286" i="1" a="1"/>
  <c r="BF287" i="1" a="1"/>
  <c r="BF288" i="1" a="1"/>
  <c r="BF289" i="1" a="1"/>
  <c r="BF290" i="1" a="1"/>
  <c r="BF291" i="1" a="1"/>
  <c r="BF292" i="1" a="1"/>
  <c r="BF293" i="1" a="1"/>
  <c r="BF294" i="1" a="1"/>
  <c r="BF295" i="1" a="1"/>
  <c r="BF296" i="1" a="1"/>
  <c r="BF297" i="1" a="1"/>
  <c r="BF298" i="1" a="1"/>
  <c r="BF299" i="1" a="1"/>
  <c r="BF300" i="1" a="1"/>
  <c r="BF301" i="1" a="1"/>
  <c r="BF302" i="1" a="1"/>
  <c r="BF303" i="1" a="1"/>
  <c r="BF304" i="1" a="1"/>
  <c r="BF305" i="1" a="1"/>
  <c r="BF306" i="1" a="1"/>
  <c r="BF307" i="1" a="1"/>
  <c r="BF308" i="1" a="1"/>
  <c r="BF309" i="1" a="1"/>
  <c r="BF310" i="1" a="1"/>
  <c r="BF311" i="1" a="1"/>
  <c r="BF312" i="1" a="1"/>
  <c r="BF313" i="1" a="1"/>
  <c r="BF314" i="1" a="1"/>
  <c r="BF315" i="1" a="1"/>
  <c r="BF316" i="1" a="1"/>
  <c r="BF317" i="1" a="1"/>
  <c r="BF318" i="1" a="1"/>
  <c r="BF319" i="1" a="1"/>
  <c r="BF320" i="1" a="1"/>
  <c r="BF321" i="1" a="1"/>
  <c r="BF322" i="1" a="1"/>
  <c r="BF323" i="1" a="1"/>
  <c r="BF324" i="1" a="1"/>
  <c r="BF325" i="1" a="1"/>
  <c r="BF326" i="1" a="1"/>
  <c r="BF327" i="1" a="1"/>
  <c r="BF328" i="1" a="1"/>
  <c r="BF329" i="1" a="1"/>
  <c r="BF330" i="1" a="1"/>
  <c r="BF331" i="1" a="1"/>
  <c r="BF332" i="1" a="1"/>
  <c r="BF333" i="1" a="1"/>
  <c r="BF334" i="1" a="1"/>
  <c r="BF335" i="1" a="1"/>
  <c r="BF336" i="1" a="1"/>
  <c r="BF337" i="1" a="1"/>
  <c r="BF338" i="1" a="1"/>
  <c r="BF339" i="1" a="1"/>
  <c r="BF340" i="1" a="1"/>
  <c r="BF341" i="1" a="1"/>
  <c r="BF342" i="1" a="1"/>
  <c r="BF343" i="1" a="1"/>
  <c r="BF344" i="1" a="1"/>
  <c r="BF345" i="1" a="1"/>
  <c r="BF346" i="1" a="1"/>
  <c r="BF347" i="1" a="1"/>
  <c r="BF348" i="1" a="1"/>
  <c r="BF349" i="1" a="1"/>
  <c r="BF350" i="1" a="1"/>
  <c r="BF351" i="1" a="1"/>
  <c r="BF352" i="1" a="1"/>
  <c r="BF353" i="1" a="1"/>
  <c r="BF354" i="1" a="1"/>
  <c r="BF355" i="1" a="1"/>
  <c r="BF356" i="1" a="1"/>
  <c r="BF357" i="1" a="1"/>
  <c r="BF358" i="1" a="1"/>
  <c r="BF359" i="1" a="1"/>
  <c r="BF360" i="1" a="1"/>
  <c r="BF361" i="1" a="1"/>
  <c r="BF362" i="1" a="1"/>
  <c r="BF363" i="1" a="1"/>
  <c r="BF364" i="1" a="1"/>
  <c r="BF365" i="1" a="1"/>
  <c r="BF366" i="1" a="1"/>
  <c r="BF367" i="1" a="1"/>
  <c r="BF368" i="1" a="1"/>
  <c r="BF369" i="1" a="1"/>
  <c r="BF370" i="1" a="1"/>
  <c r="BF371" i="1" a="1"/>
  <c r="BF372" i="1" a="1"/>
  <c r="BF373" i="1" a="1"/>
  <c r="BF374" i="1" a="1"/>
  <c r="BF375" i="1" a="1"/>
  <c r="BF376" i="1" a="1"/>
  <c r="BF377" i="1" a="1"/>
  <c r="BF378" i="1" a="1"/>
  <c r="BF379" i="1" a="1"/>
  <c r="BF380" i="1" a="1"/>
  <c r="BF381" i="1" a="1"/>
  <c r="BF382" i="1" a="1"/>
  <c r="BF383" i="1" a="1"/>
  <c r="BF384" i="1" a="1"/>
  <c r="BF385" i="1" a="1"/>
  <c r="BF386" i="1" a="1"/>
  <c r="BF387" i="1" a="1"/>
  <c r="BF388" i="1" a="1"/>
  <c r="BF389" i="1" a="1"/>
  <c r="BF390" i="1" a="1"/>
  <c r="BF391" i="1" a="1"/>
  <c r="BF392" i="1" a="1"/>
  <c r="BF393" i="1" a="1"/>
  <c r="BF394" i="1" a="1"/>
  <c r="BF395" i="1" a="1"/>
  <c r="BF396" i="1" a="1"/>
  <c r="BF397" i="1" a="1"/>
  <c r="BF398" i="1" a="1"/>
  <c r="BF399" i="1" a="1"/>
  <c r="BF400" i="1" a="1"/>
  <c r="BF401" i="1" a="1"/>
  <c r="BF402" i="1" a="1"/>
  <c r="BF403" i="1" a="1"/>
  <c r="BF404" i="1" a="1"/>
  <c r="BF405" i="1" a="1"/>
  <c r="BF406" i="1" a="1"/>
  <c r="BF407" i="1" a="1"/>
  <c r="BF408" i="1" a="1"/>
  <c r="BF409" i="1" a="1"/>
  <c r="BF410" i="1" a="1"/>
  <c r="BF411" i="1" a="1"/>
  <c r="BF412" i="1" a="1"/>
  <c r="BF413" i="1" a="1"/>
  <c r="BF414" i="1" a="1"/>
  <c r="BF415" i="1" a="1"/>
  <c r="BF416" i="1" a="1"/>
  <c r="BF417" i="1" a="1"/>
  <c r="BF418" i="1" a="1"/>
  <c r="BF419" i="1" a="1"/>
  <c r="BF420" i="1" a="1"/>
  <c r="BF421" i="1" a="1"/>
  <c r="BF422" i="1" a="1"/>
  <c r="BF423" i="1" a="1"/>
  <c r="BF424" i="1" a="1"/>
  <c r="BF425" i="1" a="1"/>
  <c r="BF426" i="1" a="1"/>
  <c r="BF427" i="1" a="1"/>
  <c r="BF428" i="1" a="1"/>
  <c r="BF429" i="1" a="1"/>
  <c r="BF430" i="1" a="1"/>
  <c r="BF431" i="1" a="1"/>
  <c r="BF432" i="1" a="1"/>
  <c r="BF433" i="1" a="1"/>
  <c r="BF434" i="1" a="1"/>
  <c r="BF435" i="1" a="1"/>
  <c r="BF436" i="1" a="1"/>
  <c r="BF437" i="1" a="1"/>
  <c r="BF438" i="1" a="1"/>
  <c r="BF439" i="1" a="1"/>
  <c r="BF440" i="1" a="1"/>
  <c r="BF442" i="1" a="1"/>
  <c r="BF443" i="1" a="1"/>
  <c r="BF444" i="1" a="1"/>
  <c r="BF445" i="1" a="1"/>
  <c r="BF446" i="1" a="1"/>
  <c r="BF447" i="1" a="1"/>
  <c r="BF448" i="1" a="1"/>
  <c r="BF449" i="1" a="1"/>
  <c r="BF450" i="1" a="1"/>
  <c r="BF451" i="1" a="1"/>
  <c r="BF452" i="1" a="1"/>
  <c r="BF453" i="1" a="1"/>
  <c r="BF454" i="1" a="1"/>
  <c r="BF455" i="1" a="1"/>
  <c r="BF456" i="1" a="1"/>
  <c r="BF457" i="1" a="1"/>
  <c r="BF458" i="1" a="1"/>
  <c r="BF459" i="1" a="1"/>
  <c r="BF460" i="1" a="1"/>
  <c r="BF461" i="1" a="1"/>
  <c r="BF462" i="1" a="1"/>
  <c r="BF463" i="1" a="1"/>
  <c r="BF464" i="1" a="1"/>
  <c r="BF465" i="1" a="1"/>
  <c r="BF466" i="1" a="1"/>
  <c r="BF467" i="1" a="1"/>
  <c r="BF468" i="1" a="1"/>
  <c r="BF469" i="1" a="1"/>
  <c r="BF470" i="1" a="1"/>
  <c r="BF471" i="1" a="1"/>
  <c r="BF472" i="1" a="1"/>
  <c r="BF473" i="1" a="1"/>
  <c r="BF474" i="1" a="1"/>
  <c r="BF475" i="1" a="1"/>
  <c r="BF476" i="1" a="1"/>
  <c r="BF477" i="1" a="1"/>
  <c r="BF478" i="1" a="1"/>
  <c r="BF479" i="1" a="1"/>
  <c r="BF480" i="1" a="1"/>
  <c r="BF481" i="1" a="1"/>
  <c r="BF482" i="1" a="1"/>
  <c r="BF483" i="1" a="1"/>
  <c r="BF484" i="1" a="1"/>
  <c r="BF485" i="1" a="1"/>
  <c r="BF486" i="1" a="1"/>
  <c r="BF487" i="1" a="1"/>
  <c r="BF488" i="1" a="1"/>
  <c r="BF489" i="1" a="1"/>
  <c r="BF490" i="1" a="1"/>
  <c r="BF491" i="1" a="1"/>
  <c r="BF492" i="1" a="1"/>
  <c r="BF493" i="1" a="1"/>
  <c r="BF494" i="1" a="1"/>
  <c r="BF495" i="1" a="1"/>
  <c r="BF496" i="1" a="1"/>
  <c r="BF497" i="1" a="1"/>
  <c r="BF498" i="1" a="1"/>
  <c r="BF499" i="1" a="1"/>
  <c r="BF500" i="1" a="1"/>
  <c r="BF501" i="1" a="1"/>
  <c r="BF502" i="1" a="1"/>
  <c r="BF503" i="1" a="1"/>
  <c r="BF504" i="1" a="1"/>
  <c r="BF505" i="1" a="1"/>
  <c r="BF506" i="1" a="1"/>
  <c r="BF507" i="1" a="1"/>
  <c r="BF508" i="1" a="1"/>
  <c r="BF509" i="1" a="1"/>
  <c r="BF510" i="1" a="1"/>
  <c r="BF511" i="1" a="1"/>
  <c r="BF512" i="1" a="1"/>
  <c r="BF513" i="1" a="1"/>
  <c r="BF514" i="1" a="1"/>
  <c r="BF515" i="1" a="1"/>
  <c r="BF516" i="1" a="1"/>
  <c r="BF517" i="1" a="1"/>
  <c r="BF518" i="1" a="1"/>
  <c r="BF519" i="1" a="1"/>
  <c r="BF520" i="1" a="1"/>
  <c r="BF521" i="1" a="1"/>
  <c r="BF522" i="1" a="1"/>
  <c r="BF523" i="1" a="1"/>
  <c r="BF524" i="1" a="1"/>
  <c r="BF525" i="1" a="1"/>
  <c r="BF526" i="1" a="1"/>
  <c r="BF527" i="1" a="1"/>
  <c r="BF528" i="1" a="1"/>
  <c r="BF529" i="1" a="1"/>
  <c r="BF530" i="1" a="1"/>
  <c r="BF531" i="1" a="1"/>
  <c r="BF532" i="1" a="1"/>
  <c r="BF533" i="1" a="1"/>
  <c r="BF534" i="1" a="1"/>
  <c r="BF535" i="1" a="1"/>
  <c r="BF536" i="1" a="1"/>
  <c r="BF537" i="1" a="1"/>
  <c r="BF538" i="1" a="1"/>
  <c r="BF539" i="1" a="1"/>
  <c r="BF540" i="1" a="1"/>
  <c r="BF541" i="1" a="1"/>
  <c r="BF542" i="1" a="1"/>
  <c r="BF543" i="1" a="1"/>
  <c r="BF544" i="1" a="1"/>
  <c r="BF545" i="1" a="1"/>
  <c r="BF546" i="1" a="1"/>
  <c r="BF547" i="1" a="1"/>
  <c r="BF548" i="1" a="1"/>
  <c r="BF549" i="1" a="1"/>
  <c r="BF550" i="1" a="1"/>
  <c r="BF551" i="1" a="1"/>
  <c r="BF552" i="1" a="1"/>
  <c r="BF553" i="1" a="1"/>
  <c r="BF554" i="1" a="1"/>
  <c r="BF555" i="1" a="1"/>
  <c r="BF556" i="1" a="1"/>
  <c r="BF557" i="1" a="1"/>
  <c r="BF558" i="1" a="1"/>
  <c r="BF559" i="1" a="1"/>
  <c r="BF560" i="1" a="1"/>
  <c r="BF561" i="1" a="1"/>
  <c r="BF562" i="1" a="1"/>
  <c r="BF563" i="1" a="1"/>
  <c r="BF564" i="1" a="1"/>
  <c r="BF565" i="1" a="1"/>
  <c r="BF566" i="1" a="1"/>
  <c r="BF567" i="1" a="1"/>
  <c r="BF568" i="1" a="1"/>
  <c r="BF569" i="1" a="1"/>
  <c r="BF570" i="1" a="1"/>
  <c r="BF571" i="1" a="1"/>
  <c r="BF572" i="1" a="1"/>
  <c r="BF573" i="1" a="1"/>
  <c r="BF574" i="1" a="1"/>
  <c r="BF575" i="1" a="1"/>
  <c r="BF576" i="1" a="1"/>
  <c r="BF577" i="1" a="1"/>
  <c r="BF578" i="1" a="1"/>
  <c r="BF579" i="1" a="1"/>
  <c r="BF580" i="1" a="1"/>
  <c r="BF581" i="1" a="1"/>
  <c r="BF582" i="1" a="1"/>
  <c r="BF583" i="1" a="1"/>
  <c r="BF584" i="1" a="1"/>
  <c r="BF585" i="1" a="1"/>
  <c r="BF586" i="1" a="1"/>
  <c r="BF587" i="1" a="1"/>
  <c r="BF588" i="1" a="1"/>
  <c r="BF589" i="1" a="1"/>
  <c r="BF590" i="1" a="1"/>
  <c r="BF591" i="1" a="1"/>
  <c r="BF592" i="1" a="1"/>
  <c r="BF593" i="1" a="1"/>
  <c r="BF594" i="1" a="1"/>
  <c r="BF595" i="1" a="1"/>
  <c r="BF596" i="1" a="1"/>
  <c r="BF597" i="1" a="1"/>
  <c r="BF598" i="1" a="1"/>
  <c r="BF599" i="1" a="1"/>
  <c r="BF600" i="1" a="1"/>
  <c r="BF601" i="1" a="1"/>
  <c r="BF602" i="1" a="1"/>
  <c r="BF603" i="1" a="1"/>
  <c r="BF604" i="1" a="1"/>
  <c r="BF605" i="1" a="1"/>
  <c r="BF606" i="1" a="1"/>
  <c r="BF607" i="1" a="1"/>
  <c r="BF608" i="1" a="1"/>
  <c r="BF609" i="1" a="1"/>
  <c r="BF610" i="1" a="1"/>
  <c r="BF611" i="1" a="1"/>
  <c r="BF612" i="1" a="1"/>
  <c r="BF613" i="1" a="1"/>
  <c r="BF614" i="1" a="1"/>
  <c r="BF615" i="1" a="1"/>
  <c r="BF616" i="1" a="1"/>
  <c r="BF617" i="1" a="1"/>
  <c r="BF618" i="1" a="1"/>
  <c r="BF619" i="1" a="1"/>
  <c r="BF620" i="1" a="1"/>
  <c r="BF621" i="1" a="1"/>
  <c r="BF622" i="1" a="1"/>
  <c r="BF623" i="1" a="1"/>
  <c r="BF624" i="1" a="1"/>
  <c r="BF625" i="1" a="1"/>
  <c r="BF626" i="1" a="1"/>
  <c r="BF627" i="1" a="1"/>
  <c r="BF628" i="1" a="1"/>
  <c r="BF629" i="1" a="1"/>
  <c r="BF630" i="1" a="1"/>
  <c r="BF631" i="1" a="1"/>
  <c r="BF632" i="1" a="1"/>
  <c r="BF633" i="1" a="1"/>
  <c r="BF634" i="1" a="1"/>
  <c r="BF635" i="1" a="1"/>
  <c r="BF636" i="1" a="1"/>
  <c r="BF637" i="1" a="1"/>
  <c r="BF638" i="1" a="1"/>
  <c r="BF639" i="1" a="1"/>
  <c r="BF640" i="1" a="1"/>
  <c r="BF641" i="1" a="1"/>
  <c r="BF642" i="1" a="1"/>
  <c r="BF643" i="1" a="1"/>
  <c r="BF644" i="1" a="1"/>
  <c r="BF645" i="1" a="1"/>
  <c r="BF646" i="1" a="1"/>
  <c r="BF647" i="1" a="1"/>
  <c r="BF648" i="1" a="1"/>
  <c r="BF649" i="1" a="1"/>
  <c r="BF650" i="1" a="1"/>
  <c r="BF651" i="1" a="1"/>
  <c r="BF652" i="1" a="1"/>
  <c r="BF653" i="1" a="1"/>
  <c r="BF654" i="1" a="1"/>
  <c r="BF655" i="1" a="1"/>
  <c r="BF656" i="1" a="1"/>
  <c r="BF657" i="1" a="1"/>
  <c r="BF658" i="1" a="1"/>
  <c r="BF659" i="1" a="1"/>
  <c r="BF660" i="1" a="1"/>
  <c r="BF661" i="1" a="1"/>
  <c r="BF662" i="1" a="1"/>
  <c r="BF663" i="1" a="1"/>
  <c r="BF664" i="1" a="1"/>
  <c r="BF665" i="1" a="1"/>
  <c r="BF666" i="1" a="1"/>
  <c r="BF667" i="1" a="1"/>
  <c r="BF668" i="1" a="1"/>
  <c r="BF669" i="1" a="1"/>
  <c r="BF670" i="1" a="1"/>
  <c r="BF671" i="1" a="1"/>
  <c r="BF672" i="1" a="1"/>
  <c r="BF673" i="1" a="1"/>
  <c r="BF674" i="1" a="1"/>
  <c r="BF675" i="1" a="1"/>
  <c r="BF676" i="1" a="1"/>
  <c r="BF677" i="1" a="1"/>
  <c r="BF678" i="1" a="1"/>
  <c r="BF679" i="1" a="1"/>
  <c r="BF680" i="1" a="1"/>
  <c r="BF681" i="1" a="1"/>
  <c r="BF682" i="1" a="1"/>
  <c r="BF683" i="1" a="1"/>
  <c r="BF684" i="1" a="1"/>
  <c r="BF685" i="1" a="1"/>
  <c r="BF686" i="1" a="1"/>
  <c r="BF687" i="1" a="1"/>
  <c r="BF688" i="1" a="1"/>
  <c r="BF689" i="1" a="1"/>
  <c r="BF690" i="1" a="1"/>
  <c r="BF691" i="1" a="1"/>
  <c r="BF692" i="1" a="1"/>
  <c r="BF693" i="1" a="1"/>
  <c r="BF694" i="1" a="1"/>
  <c r="BF695" i="1" a="1"/>
  <c r="BF696" i="1" a="1"/>
  <c r="BF697" i="1" a="1"/>
  <c r="BF698" i="1" a="1"/>
  <c r="BF699" i="1" a="1"/>
  <c r="BF700" i="1" a="1"/>
  <c r="BF701" i="1" a="1"/>
  <c r="BF702" i="1" a="1"/>
  <c r="BF703" i="1" a="1"/>
  <c r="BF704" i="1" a="1"/>
  <c r="BF705" i="1" a="1"/>
  <c r="BF706" i="1" a="1"/>
  <c r="BF707" i="1" a="1"/>
  <c r="BF708" i="1" a="1"/>
  <c r="BF709" i="1" a="1"/>
  <c r="BF710" i="1" a="1"/>
  <c r="BF711" i="1" a="1"/>
  <c r="BF712" i="1" a="1"/>
  <c r="BF713" i="1" a="1"/>
  <c r="BF714" i="1" a="1"/>
  <c r="BF715" i="1" a="1"/>
  <c r="BF716" i="1" a="1"/>
  <c r="BF717" i="1" a="1"/>
  <c r="T974" i="1"/>
  <c r="T973" i="1"/>
  <c r="AV972" i="1"/>
  <c r="AW972" i="1"/>
  <c r="AZ972" i="1"/>
  <c r="BB972" i="1"/>
  <c r="BC972" i="1" s="1"/>
  <c r="BD972" i="1" s="1"/>
  <c r="AV973" i="1"/>
  <c r="AW973" i="1"/>
  <c r="AZ973" i="1"/>
  <c r="BB973" i="1"/>
  <c r="BC973" i="1" s="1"/>
  <c r="BD973" i="1" s="1"/>
  <c r="AV974" i="1"/>
  <c r="AW974" i="1"/>
  <c r="AZ974" i="1"/>
  <c r="BB974" i="1"/>
  <c r="BC974" i="1" s="1"/>
  <c r="AV975" i="1"/>
  <c r="AW975" i="1"/>
  <c r="AZ975" i="1"/>
  <c r="BB975" i="1"/>
  <c r="AV976" i="1"/>
  <c r="AW976" i="1"/>
  <c r="AZ976" i="1"/>
  <c r="BB976" i="1"/>
  <c r="AV977" i="1"/>
  <c r="AW977" i="1"/>
  <c r="AZ977" i="1"/>
  <c r="BB977" i="1"/>
  <c r="AV978" i="1"/>
  <c r="AW978" i="1"/>
  <c r="AZ978" i="1"/>
  <c r="BB978" i="1"/>
  <c r="AV979" i="1"/>
  <c r="AW979" i="1"/>
  <c r="AZ979" i="1"/>
  <c r="BB979" i="1"/>
  <c r="AV980" i="1"/>
  <c r="AW980" i="1"/>
  <c r="AZ980" i="1"/>
  <c r="BB980" i="1"/>
  <c r="BC980" i="1" s="1"/>
  <c r="BD980" i="1" s="1"/>
  <c r="T972" i="1"/>
  <c r="BC997" i="1" l="1"/>
  <c r="BD997" i="1" s="1"/>
  <c r="BC996" i="1"/>
  <c r="BC991" i="1"/>
  <c r="BD991" i="1" s="1"/>
  <c r="BC992" i="1"/>
  <c r="BD992" i="1" s="1"/>
  <c r="BC998" i="1"/>
  <c r="BE998" i="1" s="1"/>
  <c r="U998" i="1" s="1"/>
  <c r="BC987" i="1"/>
  <c r="BD987" i="1" s="1"/>
  <c r="BE995" i="1"/>
  <c r="U995" i="1" s="1"/>
  <c r="BC990" i="1"/>
  <c r="BD990" i="1" s="1"/>
  <c r="BC988" i="1"/>
  <c r="BE988" i="1" s="1"/>
  <c r="U988" i="1" s="1"/>
  <c r="BC985" i="1"/>
  <c r="BD985" i="1" s="1"/>
  <c r="BC981" i="1"/>
  <c r="BD981" i="1" s="1"/>
  <c r="BC986" i="1"/>
  <c r="BD986" i="1" s="1"/>
  <c r="BC976" i="1"/>
  <c r="BD976" i="1" s="1"/>
  <c r="BC993" i="1"/>
  <c r="BD993" i="1" s="1"/>
  <c r="BC979" i="1"/>
  <c r="BD979" i="1" s="1"/>
  <c r="BC977" i="1"/>
  <c r="BD977" i="1" s="1"/>
  <c r="BC975" i="1"/>
  <c r="BD975" i="1" s="1"/>
  <c r="BC978" i="1"/>
  <c r="BD978" i="1" s="1"/>
  <c r="BC984" i="1"/>
  <c r="BD984" i="1" s="1"/>
  <c r="BC982" i="1"/>
  <c r="BD982" i="1" s="1"/>
  <c r="BE994" i="1"/>
  <c r="U994" i="1" s="1"/>
  <c r="BE989" i="1"/>
  <c r="U989" i="1" s="1"/>
  <c r="BC983" i="1"/>
  <c r="BD974" i="1"/>
  <c r="BE974" i="1" s="1"/>
  <c r="U974" i="1" s="1"/>
  <c r="BE980" i="1"/>
  <c r="U980" i="1" s="1"/>
  <c r="BE972" i="1"/>
  <c r="U972" i="1" s="1"/>
  <c r="BE973" i="1"/>
  <c r="U973" i="1" s="1"/>
  <c r="E37" i="4" l="1"/>
  <c r="BD996" i="1"/>
  <c r="BE996" i="1" s="1"/>
  <c r="U996" i="1" s="1"/>
  <c r="BD998" i="1"/>
  <c r="BE987" i="1"/>
  <c r="U987" i="1" s="1"/>
  <c r="BE991" i="1"/>
  <c r="U991" i="1" s="1"/>
  <c r="BE997" i="1"/>
  <c r="U997" i="1" s="1"/>
  <c r="BE992" i="1"/>
  <c r="U992" i="1" s="1"/>
  <c r="BE990" i="1"/>
  <c r="U990" i="1" s="1"/>
  <c r="BE985" i="1"/>
  <c r="U985" i="1" s="1"/>
  <c r="BD988" i="1"/>
  <c r="BE981" i="1"/>
  <c r="U981" i="1" s="1"/>
  <c r="BE986" i="1"/>
  <c r="U986" i="1" s="1"/>
  <c r="BE976" i="1"/>
  <c r="U976" i="1" s="1"/>
  <c r="BE993" i="1"/>
  <c r="U993" i="1" s="1"/>
  <c r="BE979" i="1"/>
  <c r="U979" i="1" s="1"/>
  <c r="BE975" i="1"/>
  <c r="U975" i="1" s="1"/>
  <c r="BE977" i="1"/>
  <c r="U977" i="1" s="1"/>
  <c r="BE984" i="1"/>
  <c r="U984" i="1" s="1"/>
  <c r="BE982" i="1"/>
  <c r="U982" i="1" s="1"/>
  <c r="BE978" i="1"/>
  <c r="U978" i="1" s="1"/>
  <c r="BE983" i="1"/>
  <c r="U983" i="1" s="1"/>
  <c r="BD983" i="1"/>
  <c r="F37" i="4" l="1"/>
  <c r="D37" i="4"/>
  <c r="J1823" i="2"/>
  <c r="J1824" i="2"/>
  <c r="J1825" i="2"/>
  <c r="J1826" i="2"/>
  <c r="J1827" i="2"/>
  <c r="J1828" i="2"/>
  <c r="J1829" i="2"/>
  <c r="J1830" i="2"/>
  <c r="J1831" i="2"/>
  <c r="J1832" i="2"/>
  <c r="J1833" i="2"/>
  <c r="J1834" i="2"/>
  <c r="J1835" i="2"/>
  <c r="J1836" i="2"/>
  <c r="J1837" i="2"/>
  <c r="J1838" i="2"/>
  <c r="J1839" i="2"/>
  <c r="J1840" i="2"/>
  <c r="J1841" i="2"/>
  <c r="J1842" i="2"/>
  <c r="J1843" i="2"/>
  <c r="J1844" i="2"/>
  <c r="J1845" i="2"/>
  <c r="J1846" i="2"/>
  <c r="J1847" i="2"/>
  <c r="J1848" i="2"/>
  <c r="J1849" i="2"/>
  <c r="J1850" i="2"/>
  <c r="J1851" i="2"/>
  <c r="J1852" i="2"/>
  <c r="J1853" i="2"/>
  <c r="J1854" i="2"/>
  <c r="J1855" i="2"/>
  <c r="J1856" i="2"/>
  <c r="J1857" i="2"/>
  <c r="J1858" i="2"/>
  <c r="J1859" i="2"/>
  <c r="J1860" i="2"/>
  <c r="J1861" i="2"/>
  <c r="J1862" i="2"/>
  <c r="J1863" i="2"/>
  <c r="J1864" i="2"/>
  <c r="J1865" i="2"/>
  <c r="J1866" i="2"/>
  <c r="J1867" i="2"/>
  <c r="J1868" i="2"/>
  <c r="J1869" i="2"/>
  <c r="J1870" i="2"/>
  <c r="J1871" i="2"/>
  <c r="J1872" i="2"/>
  <c r="J1873" i="2"/>
  <c r="J1874" i="2"/>
  <c r="J1875" i="2"/>
  <c r="J1876" i="2"/>
  <c r="J1877" i="2"/>
  <c r="J1878" i="2"/>
  <c r="J1879" i="2"/>
  <c r="J1880" i="2"/>
  <c r="J1881" i="2"/>
  <c r="J1882" i="2"/>
  <c r="J1883" i="2"/>
  <c r="J1884" i="2"/>
  <c r="J1885" i="2"/>
  <c r="AV970" i="1"/>
  <c r="AW970" i="1"/>
  <c r="AZ970" i="1"/>
  <c r="BB970" i="1"/>
  <c r="AV971" i="1"/>
  <c r="AW971" i="1"/>
  <c r="AZ971" i="1"/>
  <c r="BB971" i="1"/>
  <c r="T970" i="1"/>
  <c r="T971" i="1"/>
  <c r="AV968" i="1"/>
  <c r="AW968" i="1"/>
  <c r="AZ968" i="1"/>
  <c r="BB968" i="1"/>
  <c r="BC969" i="1" s="1"/>
  <c r="BD969" i="1" s="1"/>
  <c r="AV969" i="1"/>
  <c r="AW969" i="1"/>
  <c r="AZ969" i="1"/>
  <c r="BB969" i="1"/>
  <c r="T968" i="1"/>
  <c r="T969" i="1"/>
  <c r="AV966" i="1"/>
  <c r="AW966" i="1"/>
  <c r="AZ966" i="1"/>
  <c r="BB966" i="1"/>
  <c r="AV967" i="1"/>
  <c r="AW967" i="1"/>
  <c r="AZ967" i="1"/>
  <c r="BB967" i="1"/>
  <c r="T966" i="1"/>
  <c r="T967" i="1"/>
  <c r="BB964" i="1"/>
  <c r="BB965" i="1"/>
  <c r="T964" i="1"/>
  <c r="T965" i="1"/>
  <c r="AV965" i="1"/>
  <c r="AW965" i="1"/>
  <c r="AZ965" i="1"/>
  <c r="AV964" i="1"/>
  <c r="AW964" i="1"/>
  <c r="AZ964" i="1"/>
  <c r="BC968" i="1" l="1"/>
  <c r="BD968" i="1" s="1"/>
  <c r="BC967" i="1"/>
  <c r="BD967" i="1" s="1"/>
  <c r="BC970" i="1"/>
  <c r="BD970" i="1" s="1"/>
  <c r="BC964" i="1"/>
  <c r="BD964" i="1" s="1"/>
  <c r="BC971" i="1"/>
  <c r="BD971" i="1" s="1"/>
  <c r="BC966" i="1"/>
  <c r="BE966" i="1" s="1"/>
  <c r="U966" i="1" s="1"/>
  <c r="BC965" i="1"/>
  <c r="BD965" i="1" s="1"/>
  <c r="BE969" i="1"/>
  <c r="U969" i="1" s="1"/>
  <c r="BE967" i="1" l="1"/>
  <c r="U967" i="1" s="1"/>
  <c r="BE968" i="1"/>
  <c r="U968" i="1" s="1"/>
  <c r="BE970" i="1"/>
  <c r="U970" i="1" s="1"/>
  <c r="BE964" i="1"/>
  <c r="U964" i="1" s="1"/>
  <c r="BE971" i="1"/>
  <c r="U971" i="1" s="1"/>
  <c r="BD966" i="1"/>
  <c r="BE965" i="1"/>
  <c r="U965" i="1" s="1"/>
  <c r="T963" i="1"/>
  <c r="BB963" i="1"/>
  <c r="BC963" i="1"/>
  <c r="BE963" i="1" s="1"/>
  <c r="U963" i="1" s="1"/>
  <c r="BD963" i="1" l="1"/>
  <c r="AV963" i="1" l="1"/>
  <c r="AW963" i="1"/>
  <c r="AZ963" i="1"/>
  <c r="BB962" i="1"/>
  <c r="BC962" i="1"/>
  <c r="BD962" i="1" s="1"/>
  <c r="T962" i="1"/>
  <c r="AV962" i="1"/>
  <c r="AW962" i="1"/>
  <c r="AZ962" i="1"/>
  <c r="BE962" i="1" l="1"/>
  <c r="U962" i="1" s="1"/>
  <c r="BB961" i="1" l="1"/>
  <c r="T961" i="1"/>
  <c r="AV961" i="1"/>
  <c r="AW961" i="1"/>
  <c r="AZ961" i="1"/>
  <c r="BC961" i="1"/>
  <c r="BD961" i="1" s="1"/>
  <c r="BE961" i="1" l="1"/>
  <c r="U961" i="1" s="1"/>
  <c r="E36" i="4" s="1"/>
  <c r="F36" i="4" l="1"/>
  <c r="D36" i="4"/>
  <c r="J1798" i="2"/>
  <c r="J1799" i="2"/>
  <c r="J1800" i="2"/>
  <c r="J1801" i="2"/>
  <c r="J1802" i="2"/>
  <c r="J1803" i="2"/>
  <c r="J1804" i="2"/>
  <c r="J1805" i="2"/>
  <c r="J1806" i="2"/>
  <c r="J1807" i="2"/>
  <c r="J1808" i="2"/>
  <c r="J1809" i="2"/>
  <c r="J1810" i="2"/>
  <c r="J1811" i="2"/>
  <c r="J1812" i="2"/>
  <c r="J1813" i="2"/>
  <c r="J1814" i="2"/>
  <c r="J1815" i="2"/>
  <c r="J1816" i="2"/>
  <c r="J1817" i="2"/>
  <c r="J1818" i="2"/>
  <c r="J1819" i="2"/>
  <c r="J1820" i="2"/>
  <c r="J1821" i="2"/>
  <c r="J1822" i="2"/>
  <c r="AV958" i="1"/>
  <c r="AW958" i="1"/>
  <c r="AZ958" i="1"/>
  <c r="BB958" i="1"/>
  <c r="AV959" i="1"/>
  <c r="AW959" i="1"/>
  <c r="AZ959" i="1"/>
  <c r="BB959" i="1"/>
  <c r="AV960" i="1"/>
  <c r="AW960" i="1"/>
  <c r="AZ960" i="1"/>
  <c r="BB960" i="1"/>
  <c r="T958" i="1"/>
  <c r="T959" i="1"/>
  <c r="T960" i="1"/>
  <c r="AZ941" i="1"/>
  <c r="BC960" i="1" l="1"/>
  <c r="BD960" i="1" s="1"/>
  <c r="BE960" i="1" s="1"/>
  <c r="U960" i="1" s="1"/>
  <c r="BC959" i="1"/>
  <c r="BD959" i="1" s="1"/>
  <c r="BC958" i="1"/>
  <c r="BD958" i="1" s="1"/>
  <c r="AV954" i="1"/>
  <c r="AW954" i="1"/>
  <c r="AZ954" i="1"/>
  <c r="BB954" i="1"/>
  <c r="AV955" i="1"/>
  <c r="AW955" i="1"/>
  <c r="AZ955" i="1"/>
  <c r="BB955" i="1"/>
  <c r="AV956" i="1"/>
  <c r="AW956" i="1"/>
  <c r="AZ956" i="1"/>
  <c r="BB956" i="1"/>
  <c r="AV957" i="1"/>
  <c r="AW957" i="1"/>
  <c r="AZ957" i="1"/>
  <c r="BB957" i="1"/>
  <c r="T954" i="1"/>
  <c r="T955" i="1"/>
  <c r="T956" i="1"/>
  <c r="T957" i="1"/>
  <c r="AV949" i="1"/>
  <c r="AW949" i="1"/>
  <c r="AZ949" i="1"/>
  <c r="BB949" i="1"/>
  <c r="AV950" i="1"/>
  <c r="AW950" i="1"/>
  <c r="AZ950" i="1"/>
  <c r="BB950" i="1"/>
  <c r="AV951" i="1"/>
  <c r="AW951" i="1"/>
  <c r="AZ951" i="1"/>
  <c r="BB951" i="1"/>
  <c r="AV952" i="1"/>
  <c r="AW952" i="1"/>
  <c r="AZ952" i="1"/>
  <c r="BB952" i="1"/>
  <c r="AV953" i="1"/>
  <c r="AW953" i="1"/>
  <c r="AZ953" i="1"/>
  <c r="BB953" i="1"/>
  <c r="T949" i="1"/>
  <c r="T950" i="1"/>
  <c r="T951" i="1"/>
  <c r="T952" i="1"/>
  <c r="T953" i="1"/>
  <c r="AZ946" i="1"/>
  <c r="AV947" i="1"/>
  <c r="AW947" i="1"/>
  <c r="AZ947" i="1"/>
  <c r="BB947" i="1"/>
  <c r="AV948" i="1"/>
  <c r="AW948" i="1"/>
  <c r="AZ948" i="1"/>
  <c r="BB948" i="1"/>
  <c r="T947" i="1"/>
  <c r="T948" i="1"/>
  <c r="AV944" i="1"/>
  <c r="AW944" i="1"/>
  <c r="AZ944" i="1"/>
  <c r="BB944" i="1"/>
  <c r="BC944" i="1" s="1"/>
  <c r="BD944" i="1" s="1"/>
  <c r="AV945" i="1"/>
  <c r="AW945" i="1"/>
  <c r="AZ945" i="1"/>
  <c r="BB945" i="1"/>
  <c r="AV946" i="1"/>
  <c r="AW946" i="1"/>
  <c r="BB946" i="1"/>
  <c r="T945" i="1"/>
  <c r="T946" i="1"/>
  <c r="T944" i="1"/>
  <c r="AV941" i="1"/>
  <c r="AW941" i="1"/>
  <c r="BB941" i="1"/>
  <c r="AV942" i="1"/>
  <c r="AW942" i="1"/>
  <c r="AZ942" i="1"/>
  <c r="BB942" i="1"/>
  <c r="AV943" i="1"/>
  <c r="AW943" i="1"/>
  <c r="AZ943" i="1"/>
  <c r="BB943" i="1"/>
  <c r="T941" i="1"/>
  <c r="T942" i="1"/>
  <c r="T943" i="1"/>
  <c r="AV939" i="1"/>
  <c r="AW939" i="1"/>
  <c r="AZ939" i="1"/>
  <c r="BB939" i="1"/>
  <c r="AV940" i="1"/>
  <c r="AW940" i="1"/>
  <c r="AZ940" i="1"/>
  <c r="BB940" i="1"/>
  <c r="T939" i="1"/>
  <c r="T940" i="1"/>
  <c r="AV934" i="1"/>
  <c r="AW934" i="1"/>
  <c r="AZ934" i="1"/>
  <c r="BB934" i="1"/>
  <c r="AV935" i="1"/>
  <c r="AW935" i="1"/>
  <c r="AZ935" i="1"/>
  <c r="BB935" i="1"/>
  <c r="AV936" i="1"/>
  <c r="AW936" i="1"/>
  <c r="AZ936" i="1"/>
  <c r="BB936" i="1"/>
  <c r="AV937" i="1"/>
  <c r="AW937" i="1"/>
  <c r="AZ937" i="1"/>
  <c r="BB937" i="1"/>
  <c r="AV938" i="1"/>
  <c r="AW938" i="1"/>
  <c r="AZ938" i="1"/>
  <c r="BB938" i="1"/>
  <c r="T934" i="1"/>
  <c r="T935" i="1"/>
  <c r="T936" i="1"/>
  <c r="T937" i="1"/>
  <c r="T938" i="1"/>
  <c r="AV929" i="1"/>
  <c r="AW929" i="1"/>
  <c r="AZ929" i="1"/>
  <c r="BB929" i="1"/>
  <c r="AV930" i="1"/>
  <c r="AW930" i="1"/>
  <c r="AZ930" i="1"/>
  <c r="BB930" i="1"/>
  <c r="AV931" i="1"/>
  <c r="AW931" i="1"/>
  <c r="AZ931" i="1"/>
  <c r="BB931" i="1"/>
  <c r="AV932" i="1"/>
  <c r="AW932" i="1"/>
  <c r="AZ932" i="1"/>
  <c r="BB932" i="1"/>
  <c r="AV933" i="1"/>
  <c r="AW933" i="1"/>
  <c r="AZ933" i="1"/>
  <c r="BB933" i="1"/>
  <c r="T930" i="1"/>
  <c r="T931" i="1"/>
  <c r="T932" i="1"/>
  <c r="T933" i="1"/>
  <c r="T929" i="1"/>
  <c r="J1797" i="2"/>
  <c r="J1796" i="2"/>
  <c r="J1795" i="2"/>
  <c r="J1794" i="2"/>
  <c r="J1793" i="2"/>
  <c r="J1792" i="2"/>
  <c r="J1791" i="2"/>
  <c r="J1790" i="2"/>
  <c r="J1789" i="2"/>
  <c r="J1788" i="2"/>
  <c r="J1787" i="2"/>
  <c r="J1786" i="2"/>
  <c r="J1785" i="2"/>
  <c r="J1784" i="2"/>
  <c r="J1783" i="2"/>
  <c r="J1782" i="2"/>
  <c r="J1781" i="2"/>
  <c r="J1780" i="2"/>
  <c r="J1779" i="2"/>
  <c r="J1778" i="2"/>
  <c r="J1777" i="2"/>
  <c r="J1776" i="2"/>
  <c r="J1775" i="2"/>
  <c r="J1774" i="2"/>
  <c r="J1773" i="2"/>
  <c r="J1772" i="2"/>
  <c r="J1771" i="2"/>
  <c r="J1770" i="2"/>
  <c r="J1769" i="2"/>
  <c r="J1768" i="2"/>
  <c r="J1767" i="2"/>
  <c r="J1766" i="2"/>
  <c r="J1765" i="2"/>
  <c r="J1764" i="2"/>
  <c r="J1763" i="2"/>
  <c r="J1762" i="2"/>
  <c r="J1761" i="2"/>
  <c r="J1760" i="2"/>
  <c r="J1759" i="2"/>
  <c r="J1758" i="2"/>
  <c r="J1757" i="2"/>
  <c r="J1749" i="2"/>
  <c r="J1750" i="2"/>
  <c r="J1751" i="2"/>
  <c r="J1752" i="2"/>
  <c r="J1753" i="2"/>
  <c r="J1754" i="2"/>
  <c r="J1755" i="2"/>
  <c r="J1756" i="2"/>
  <c r="B29" i="3" a="1"/>
  <c r="B28" i="3" a="1"/>
  <c r="B4" i="3" a="1"/>
  <c r="AZ895" i="1"/>
  <c r="AZ593" i="1"/>
  <c r="AZ594" i="1"/>
  <c r="AZ595" i="1"/>
  <c r="AZ596" i="1"/>
  <c r="AZ597" i="1"/>
  <c r="AZ598" i="1"/>
  <c r="AZ599" i="1"/>
  <c r="AZ600" i="1"/>
  <c r="AZ601" i="1"/>
  <c r="AZ602" i="1"/>
  <c r="AZ603" i="1"/>
  <c r="AZ604" i="1"/>
  <c r="AZ605" i="1"/>
  <c r="AZ606" i="1"/>
  <c r="AZ607" i="1"/>
  <c r="AZ608" i="1"/>
  <c r="AZ609" i="1"/>
  <c r="AZ610" i="1"/>
  <c r="AZ611" i="1"/>
  <c r="AZ612" i="1"/>
  <c r="AZ613" i="1"/>
  <c r="AZ614" i="1"/>
  <c r="AZ615" i="1"/>
  <c r="AZ616" i="1"/>
  <c r="AZ617" i="1"/>
  <c r="AZ618" i="1"/>
  <c r="AZ619" i="1"/>
  <c r="AZ620" i="1"/>
  <c r="AZ621" i="1"/>
  <c r="AZ622" i="1"/>
  <c r="AZ623" i="1"/>
  <c r="AZ624" i="1"/>
  <c r="AZ625" i="1"/>
  <c r="AZ626" i="1"/>
  <c r="AZ627" i="1"/>
  <c r="AZ628" i="1"/>
  <c r="AZ629" i="1"/>
  <c r="AZ630" i="1"/>
  <c r="AZ631" i="1"/>
  <c r="AZ632" i="1"/>
  <c r="AZ633" i="1"/>
  <c r="AZ634" i="1"/>
  <c r="AZ635" i="1"/>
  <c r="AZ636" i="1"/>
  <c r="AZ637" i="1"/>
  <c r="AZ638" i="1"/>
  <c r="AZ639" i="1"/>
  <c r="AZ640" i="1"/>
  <c r="AZ641" i="1"/>
  <c r="AZ642" i="1"/>
  <c r="AZ643" i="1"/>
  <c r="AZ644" i="1"/>
  <c r="AZ645" i="1"/>
  <c r="AZ646" i="1"/>
  <c r="AZ647" i="1"/>
  <c r="AZ648" i="1"/>
  <c r="AZ649" i="1"/>
  <c r="AZ650" i="1"/>
  <c r="AZ651" i="1"/>
  <c r="AZ652" i="1"/>
  <c r="AZ653" i="1"/>
  <c r="AZ654" i="1"/>
  <c r="AZ655" i="1"/>
  <c r="AZ656" i="1"/>
  <c r="AZ657" i="1"/>
  <c r="AZ658" i="1"/>
  <c r="AZ659" i="1"/>
  <c r="AZ660" i="1"/>
  <c r="AZ661" i="1"/>
  <c r="AZ662" i="1"/>
  <c r="AZ663" i="1"/>
  <c r="AZ664" i="1"/>
  <c r="AZ665" i="1"/>
  <c r="AZ666" i="1"/>
  <c r="AZ667" i="1"/>
  <c r="AZ668" i="1"/>
  <c r="AZ669" i="1"/>
  <c r="AZ670" i="1"/>
  <c r="AZ671" i="1"/>
  <c r="AZ672" i="1"/>
  <c r="AZ673" i="1"/>
  <c r="AZ674" i="1"/>
  <c r="AZ675" i="1"/>
  <c r="AZ676" i="1"/>
  <c r="AZ677" i="1"/>
  <c r="AZ678" i="1"/>
  <c r="AZ679" i="1"/>
  <c r="AZ680" i="1"/>
  <c r="AZ681" i="1"/>
  <c r="AZ682" i="1"/>
  <c r="AZ683" i="1"/>
  <c r="AZ684" i="1"/>
  <c r="AZ685" i="1"/>
  <c r="AZ686" i="1"/>
  <c r="AZ687" i="1"/>
  <c r="AZ688" i="1"/>
  <c r="AZ689" i="1"/>
  <c r="AZ690" i="1"/>
  <c r="AZ691" i="1"/>
  <c r="AZ692" i="1"/>
  <c r="AZ693" i="1"/>
  <c r="AZ694" i="1"/>
  <c r="AZ695" i="1"/>
  <c r="AZ696" i="1"/>
  <c r="AZ697" i="1"/>
  <c r="AZ698" i="1"/>
  <c r="AZ699" i="1"/>
  <c r="AZ700" i="1"/>
  <c r="AZ701" i="1"/>
  <c r="AZ702" i="1"/>
  <c r="AZ703" i="1"/>
  <c r="AZ704" i="1"/>
  <c r="AZ705" i="1"/>
  <c r="AZ706" i="1"/>
  <c r="AZ707" i="1"/>
  <c r="AZ708" i="1"/>
  <c r="AZ709" i="1"/>
  <c r="AZ710" i="1"/>
  <c r="AZ711" i="1"/>
  <c r="AZ712" i="1"/>
  <c r="AZ713" i="1"/>
  <c r="AZ714" i="1"/>
  <c r="AZ715" i="1"/>
  <c r="AZ716" i="1"/>
  <c r="AZ717" i="1"/>
  <c r="AZ718" i="1"/>
  <c r="AZ719" i="1"/>
  <c r="AZ720" i="1"/>
  <c r="AZ721" i="1"/>
  <c r="AZ722" i="1"/>
  <c r="AZ723" i="1"/>
  <c r="AZ724" i="1"/>
  <c r="AZ725" i="1"/>
  <c r="AZ726" i="1"/>
  <c r="AZ727" i="1"/>
  <c r="AZ728" i="1"/>
  <c r="AZ729" i="1"/>
  <c r="AZ730" i="1"/>
  <c r="AZ731" i="1"/>
  <c r="AZ732" i="1"/>
  <c r="AZ733" i="1"/>
  <c r="AZ734" i="1"/>
  <c r="AZ735" i="1"/>
  <c r="AZ736" i="1"/>
  <c r="AZ737" i="1"/>
  <c r="AZ738" i="1"/>
  <c r="AZ739" i="1"/>
  <c r="AZ740" i="1"/>
  <c r="AZ741" i="1"/>
  <c r="AZ742" i="1"/>
  <c r="AZ743" i="1"/>
  <c r="AZ744" i="1"/>
  <c r="AZ745" i="1"/>
  <c r="AZ746" i="1"/>
  <c r="AZ747" i="1"/>
  <c r="AZ748" i="1"/>
  <c r="AZ749" i="1"/>
  <c r="AZ750" i="1"/>
  <c r="AZ751" i="1"/>
  <c r="AZ752" i="1"/>
  <c r="AZ753" i="1"/>
  <c r="AZ754" i="1"/>
  <c r="AZ755" i="1"/>
  <c r="AZ756" i="1"/>
  <c r="AZ757" i="1"/>
  <c r="AZ758" i="1"/>
  <c r="AZ759" i="1"/>
  <c r="AZ760" i="1"/>
  <c r="AZ761" i="1"/>
  <c r="AZ762" i="1"/>
  <c r="AZ763" i="1"/>
  <c r="AZ764" i="1"/>
  <c r="AZ765" i="1"/>
  <c r="AZ766" i="1"/>
  <c r="AZ767" i="1"/>
  <c r="AZ768" i="1"/>
  <c r="AZ769" i="1"/>
  <c r="AZ770" i="1"/>
  <c r="AZ771" i="1"/>
  <c r="AZ772" i="1"/>
  <c r="AZ773" i="1"/>
  <c r="AZ774" i="1"/>
  <c r="AZ775" i="1"/>
  <c r="AZ776" i="1"/>
  <c r="AZ777" i="1"/>
  <c r="AZ778" i="1"/>
  <c r="AZ779" i="1"/>
  <c r="AZ780" i="1"/>
  <c r="AZ781" i="1"/>
  <c r="AZ782" i="1"/>
  <c r="AZ783" i="1"/>
  <c r="AZ784" i="1"/>
  <c r="AZ785" i="1"/>
  <c r="AZ786" i="1"/>
  <c r="AZ787" i="1"/>
  <c r="AZ788" i="1"/>
  <c r="AZ789" i="1"/>
  <c r="AZ790" i="1"/>
  <c r="AZ791" i="1"/>
  <c r="AZ792" i="1"/>
  <c r="AZ793" i="1"/>
  <c r="AZ794" i="1"/>
  <c r="AZ795" i="1"/>
  <c r="AZ796" i="1"/>
  <c r="AZ797" i="1"/>
  <c r="AZ798" i="1"/>
  <c r="AZ799" i="1"/>
  <c r="AZ800" i="1"/>
  <c r="AZ801" i="1"/>
  <c r="AZ802" i="1"/>
  <c r="AZ803" i="1"/>
  <c r="AZ804" i="1"/>
  <c r="AZ805" i="1"/>
  <c r="AZ806" i="1"/>
  <c r="AZ807" i="1"/>
  <c r="AZ808" i="1"/>
  <c r="AZ809" i="1"/>
  <c r="AZ810" i="1"/>
  <c r="AZ811" i="1"/>
  <c r="AZ812" i="1"/>
  <c r="AZ813" i="1"/>
  <c r="AZ814" i="1"/>
  <c r="AZ815" i="1"/>
  <c r="AZ816" i="1"/>
  <c r="AZ817" i="1"/>
  <c r="AZ818" i="1"/>
  <c r="AZ819" i="1"/>
  <c r="AZ820" i="1"/>
  <c r="AZ821" i="1"/>
  <c r="AZ822" i="1"/>
  <c r="AZ823" i="1"/>
  <c r="AZ824" i="1"/>
  <c r="AZ825" i="1"/>
  <c r="AZ826" i="1"/>
  <c r="AZ827" i="1"/>
  <c r="AZ828" i="1"/>
  <c r="AZ829" i="1"/>
  <c r="AZ830" i="1"/>
  <c r="AZ831" i="1"/>
  <c r="AZ832" i="1"/>
  <c r="AZ833" i="1"/>
  <c r="AZ834" i="1"/>
  <c r="AZ835" i="1"/>
  <c r="AZ836" i="1"/>
  <c r="AZ837" i="1"/>
  <c r="AZ838" i="1"/>
  <c r="AZ839" i="1"/>
  <c r="AZ840" i="1"/>
  <c r="AZ841" i="1"/>
  <c r="AZ842" i="1"/>
  <c r="AZ843" i="1"/>
  <c r="AZ844" i="1"/>
  <c r="AZ845" i="1"/>
  <c r="AZ846" i="1"/>
  <c r="AZ847" i="1"/>
  <c r="AZ848" i="1"/>
  <c r="AZ849" i="1"/>
  <c r="AZ850" i="1"/>
  <c r="AZ851" i="1"/>
  <c r="AZ852" i="1"/>
  <c r="AZ853" i="1"/>
  <c r="AZ854" i="1"/>
  <c r="AZ855" i="1"/>
  <c r="AZ856" i="1"/>
  <c r="AZ857" i="1"/>
  <c r="AZ858" i="1"/>
  <c r="AZ859" i="1"/>
  <c r="AZ860" i="1"/>
  <c r="AZ861" i="1"/>
  <c r="AZ862" i="1"/>
  <c r="AZ863" i="1"/>
  <c r="AZ864" i="1"/>
  <c r="AZ865" i="1"/>
  <c r="AZ866" i="1"/>
  <c r="AZ867" i="1"/>
  <c r="AZ868" i="1"/>
  <c r="AZ869" i="1"/>
  <c r="AZ870" i="1"/>
  <c r="AZ871" i="1"/>
  <c r="AZ872" i="1"/>
  <c r="AZ873" i="1"/>
  <c r="AZ874" i="1"/>
  <c r="AZ875" i="1"/>
  <c r="AZ876" i="1"/>
  <c r="AZ877" i="1"/>
  <c r="AZ878" i="1"/>
  <c r="AZ879" i="1"/>
  <c r="AZ880" i="1"/>
  <c r="AZ881" i="1"/>
  <c r="AZ882" i="1"/>
  <c r="AZ883" i="1"/>
  <c r="AZ884" i="1"/>
  <c r="AZ885" i="1"/>
  <c r="AZ886" i="1"/>
  <c r="AZ887" i="1"/>
  <c r="AZ888" i="1"/>
  <c r="AZ889" i="1"/>
  <c r="AZ890" i="1"/>
  <c r="AZ891" i="1"/>
  <c r="AZ892" i="1"/>
  <c r="AZ893" i="1"/>
  <c r="AZ894" i="1"/>
  <c r="AZ896" i="1"/>
  <c r="AZ897" i="1"/>
  <c r="AZ898" i="1"/>
  <c r="AZ899" i="1"/>
  <c r="AZ900" i="1"/>
  <c r="AZ901" i="1"/>
  <c r="AZ902" i="1"/>
  <c r="AZ903" i="1"/>
  <c r="AZ904" i="1"/>
  <c r="AZ905" i="1"/>
  <c r="AZ906" i="1"/>
  <c r="AZ907" i="1"/>
  <c r="AZ908" i="1"/>
  <c r="AZ909" i="1"/>
  <c r="AZ910" i="1"/>
  <c r="AZ911" i="1"/>
  <c r="AZ912" i="1"/>
  <c r="AZ913" i="1"/>
  <c r="AZ914" i="1"/>
  <c r="AZ915" i="1"/>
  <c r="AZ916" i="1"/>
  <c r="AZ917" i="1"/>
  <c r="AZ918" i="1"/>
  <c r="AZ919" i="1"/>
  <c r="AZ920" i="1"/>
  <c r="AZ921" i="1"/>
  <c r="AZ922" i="1"/>
  <c r="AZ923" i="1"/>
  <c r="AZ924" i="1"/>
  <c r="AZ925" i="1"/>
  <c r="AZ926" i="1"/>
  <c r="AZ927" i="1"/>
  <c r="AZ928" i="1"/>
  <c r="AZ4" i="1"/>
  <c r="AZ5" i="1"/>
  <c r="AZ6" i="1"/>
  <c r="AZ7" i="1"/>
  <c r="AZ8" i="1"/>
  <c r="AZ9" i="1"/>
  <c r="AZ10" i="1"/>
  <c r="AZ11" i="1"/>
  <c r="AZ12" i="1"/>
  <c r="AZ13" i="1"/>
  <c r="AZ14" i="1"/>
  <c r="AZ15" i="1"/>
  <c r="AZ16" i="1"/>
  <c r="AZ17" i="1"/>
  <c r="AZ18" i="1"/>
  <c r="AZ19" i="1"/>
  <c r="AZ20" i="1"/>
  <c r="AZ21" i="1"/>
  <c r="AZ22" i="1"/>
  <c r="AZ23" i="1"/>
  <c r="AZ24" i="1"/>
  <c r="AZ25" i="1"/>
  <c r="AZ26" i="1"/>
  <c r="AZ27" i="1"/>
  <c r="AZ28" i="1"/>
  <c r="AZ29" i="1"/>
  <c r="AZ30" i="1"/>
  <c r="AZ31" i="1"/>
  <c r="AZ32" i="1"/>
  <c r="AZ33" i="1"/>
  <c r="AZ34" i="1"/>
  <c r="AZ35" i="1"/>
  <c r="AZ36" i="1"/>
  <c r="AZ37" i="1"/>
  <c r="AZ38" i="1"/>
  <c r="AZ39" i="1"/>
  <c r="AZ40" i="1"/>
  <c r="AZ41" i="1"/>
  <c r="AZ42" i="1"/>
  <c r="AZ43" i="1"/>
  <c r="AZ44" i="1"/>
  <c r="AZ45" i="1"/>
  <c r="AZ46" i="1"/>
  <c r="AZ47" i="1"/>
  <c r="AZ48" i="1"/>
  <c r="AZ49" i="1"/>
  <c r="AZ50" i="1"/>
  <c r="AZ51" i="1"/>
  <c r="AZ52" i="1"/>
  <c r="AZ53" i="1"/>
  <c r="AZ54" i="1"/>
  <c r="AZ55" i="1"/>
  <c r="AZ56" i="1"/>
  <c r="AZ57" i="1"/>
  <c r="AZ58" i="1"/>
  <c r="AZ59" i="1"/>
  <c r="AZ60" i="1"/>
  <c r="AZ61" i="1"/>
  <c r="AZ62" i="1"/>
  <c r="AZ63" i="1"/>
  <c r="AZ64" i="1"/>
  <c r="AZ65" i="1"/>
  <c r="AZ66" i="1"/>
  <c r="AZ67" i="1"/>
  <c r="AZ68" i="1"/>
  <c r="AZ69" i="1"/>
  <c r="AZ70" i="1"/>
  <c r="AZ71" i="1"/>
  <c r="AZ72" i="1"/>
  <c r="AZ73" i="1"/>
  <c r="AZ74" i="1"/>
  <c r="AZ75" i="1"/>
  <c r="AZ76" i="1"/>
  <c r="AZ77" i="1"/>
  <c r="AZ78" i="1"/>
  <c r="AZ79" i="1"/>
  <c r="AZ80" i="1"/>
  <c r="AZ81" i="1"/>
  <c r="AZ82" i="1"/>
  <c r="AZ83" i="1"/>
  <c r="AZ84" i="1"/>
  <c r="AZ85" i="1"/>
  <c r="AZ86" i="1"/>
  <c r="AZ87" i="1"/>
  <c r="AZ88" i="1"/>
  <c r="AZ89" i="1"/>
  <c r="AZ90" i="1"/>
  <c r="AZ91" i="1"/>
  <c r="AZ92" i="1"/>
  <c r="AZ93" i="1"/>
  <c r="AZ94" i="1"/>
  <c r="AZ95" i="1"/>
  <c r="AZ96" i="1"/>
  <c r="AZ97" i="1"/>
  <c r="AZ98" i="1"/>
  <c r="AZ99" i="1"/>
  <c r="AZ100" i="1"/>
  <c r="AZ101" i="1"/>
  <c r="AZ102" i="1"/>
  <c r="AZ103" i="1"/>
  <c r="AZ104" i="1"/>
  <c r="AZ105" i="1"/>
  <c r="AZ106" i="1"/>
  <c r="AZ107" i="1"/>
  <c r="AZ108" i="1"/>
  <c r="AZ109" i="1"/>
  <c r="AZ110" i="1"/>
  <c r="AZ111" i="1"/>
  <c r="AZ112" i="1"/>
  <c r="AZ113" i="1"/>
  <c r="AZ114" i="1"/>
  <c r="AZ115" i="1"/>
  <c r="AZ116" i="1"/>
  <c r="AZ117" i="1"/>
  <c r="AZ118" i="1"/>
  <c r="AZ119" i="1"/>
  <c r="AZ120" i="1"/>
  <c r="AZ121" i="1"/>
  <c r="AZ122" i="1"/>
  <c r="AZ123" i="1"/>
  <c r="AZ124" i="1"/>
  <c r="AZ125" i="1"/>
  <c r="AZ126" i="1"/>
  <c r="AZ127" i="1"/>
  <c r="AZ128" i="1"/>
  <c r="AZ129" i="1"/>
  <c r="AZ130" i="1"/>
  <c r="AZ131" i="1"/>
  <c r="AZ132" i="1"/>
  <c r="AZ133" i="1"/>
  <c r="AZ134" i="1"/>
  <c r="AZ135" i="1"/>
  <c r="AZ136" i="1"/>
  <c r="AZ137" i="1"/>
  <c r="AZ138" i="1"/>
  <c r="AZ139" i="1"/>
  <c r="AZ140" i="1"/>
  <c r="AZ141" i="1"/>
  <c r="AZ142" i="1"/>
  <c r="AZ143" i="1"/>
  <c r="AZ144" i="1"/>
  <c r="AZ145" i="1"/>
  <c r="AZ146" i="1"/>
  <c r="AZ147" i="1"/>
  <c r="AZ148" i="1"/>
  <c r="AZ149" i="1"/>
  <c r="AZ150" i="1"/>
  <c r="AZ151" i="1"/>
  <c r="AZ152" i="1"/>
  <c r="AZ153" i="1"/>
  <c r="AZ154" i="1"/>
  <c r="AZ155" i="1"/>
  <c r="AZ156" i="1"/>
  <c r="AZ157" i="1"/>
  <c r="AZ158" i="1"/>
  <c r="AZ159" i="1"/>
  <c r="AZ160" i="1"/>
  <c r="AZ161" i="1"/>
  <c r="AZ162" i="1"/>
  <c r="AZ163" i="1"/>
  <c r="AZ164" i="1"/>
  <c r="AZ165" i="1"/>
  <c r="AZ166" i="1"/>
  <c r="AZ167" i="1"/>
  <c r="AZ168" i="1"/>
  <c r="AZ169" i="1"/>
  <c r="AZ170" i="1"/>
  <c r="AZ171" i="1"/>
  <c r="AZ172" i="1"/>
  <c r="AZ173" i="1"/>
  <c r="AZ174" i="1"/>
  <c r="AZ175" i="1"/>
  <c r="AZ176" i="1"/>
  <c r="AZ177" i="1"/>
  <c r="AZ178" i="1"/>
  <c r="AZ179" i="1"/>
  <c r="AZ180" i="1"/>
  <c r="AZ181" i="1"/>
  <c r="AZ182" i="1"/>
  <c r="AZ183" i="1"/>
  <c r="AZ184" i="1"/>
  <c r="AZ185" i="1"/>
  <c r="AZ186" i="1"/>
  <c r="AZ187" i="1"/>
  <c r="AZ188" i="1"/>
  <c r="AZ189" i="1"/>
  <c r="AZ190" i="1"/>
  <c r="AZ191" i="1"/>
  <c r="AZ192" i="1"/>
  <c r="AZ193" i="1"/>
  <c r="AZ194" i="1"/>
  <c r="AZ195" i="1"/>
  <c r="AZ196" i="1"/>
  <c r="AZ197" i="1"/>
  <c r="AZ198" i="1"/>
  <c r="AZ199" i="1"/>
  <c r="AZ200" i="1"/>
  <c r="AZ201" i="1"/>
  <c r="AZ202" i="1"/>
  <c r="AZ203" i="1"/>
  <c r="AZ204" i="1"/>
  <c r="AZ205" i="1"/>
  <c r="AZ206" i="1"/>
  <c r="AZ207" i="1"/>
  <c r="AZ208" i="1"/>
  <c r="AZ209" i="1"/>
  <c r="AZ210" i="1"/>
  <c r="AZ211" i="1"/>
  <c r="AZ212" i="1"/>
  <c r="AZ213" i="1"/>
  <c r="AZ214" i="1"/>
  <c r="AZ215" i="1"/>
  <c r="AZ216" i="1"/>
  <c r="AZ217" i="1"/>
  <c r="AZ218" i="1"/>
  <c r="AZ219" i="1"/>
  <c r="AZ220" i="1"/>
  <c r="AZ221" i="1"/>
  <c r="AZ222" i="1"/>
  <c r="AZ223" i="1"/>
  <c r="AZ224" i="1"/>
  <c r="AZ225" i="1"/>
  <c r="AZ226" i="1"/>
  <c r="AZ227" i="1"/>
  <c r="AZ228" i="1"/>
  <c r="AZ229" i="1"/>
  <c r="AZ230" i="1"/>
  <c r="AZ231" i="1"/>
  <c r="AZ232" i="1"/>
  <c r="AZ233" i="1"/>
  <c r="AZ234" i="1"/>
  <c r="AZ235" i="1"/>
  <c r="AZ236" i="1"/>
  <c r="AZ237" i="1"/>
  <c r="AZ238" i="1"/>
  <c r="AZ239" i="1"/>
  <c r="AZ240" i="1"/>
  <c r="AZ241" i="1"/>
  <c r="AZ242" i="1"/>
  <c r="AZ243" i="1"/>
  <c r="AZ244" i="1"/>
  <c r="AZ245" i="1"/>
  <c r="AZ246" i="1"/>
  <c r="AZ247" i="1"/>
  <c r="AZ248" i="1"/>
  <c r="AZ249" i="1"/>
  <c r="AZ250" i="1"/>
  <c r="AZ251" i="1"/>
  <c r="AZ252" i="1"/>
  <c r="AZ253" i="1"/>
  <c r="AZ254" i="1"/>
  <c r="AZ255" i="1"/>
  <c r="AZ256" i="1"/>
  <c r="AZ257" i="1"/>
  <c r="AZ258" i="1"/>
  <c r="AZ259" i="1"/>
  <c r="AZ260" i="1"/>
  <c r="AZ261" i="1"/>
  <c r="AZ262" i="1"/>
  <c r="AZ263" i="1"/>
  <c r="AZ264" i="1"/>
  <c r="AZ265" i="1"/>
  <c r="AZ266" i="1"/>
  <c r="AZ267" i="1"/>
  <c r="AZ268" i="1"/>
  <c r="AZ269" i="1"/>
  <c r="AZ270" i="1"/>
  <c r="AZ271" i="1"/>
  <c r="AZ272" i="1"/>
  <c r="AZ273" i="1"/>
  <c r="AZ274" i="1"/>
  <c r="AZ275" i="1"/>
  <c r="AZ276" i="1"/>
  <c r="AZ277" i="1"/>
  <c r="AZ278" i="1"/>
  <c r="AZ279" i="1"/>
  <c r="AZ280" i="1"/>
  <c r="AZ281" i="1"/>
  <c r="AZ282" i="1"/>
  <c r="AZ283" i="1"/>
  <c r="AZ284" i="1"/>
  <c r="AZ285" i="1"/>
  <c r="AZ286" i="1"/>
  <c r="AZ287" i="1"/>
  <c r="AZ288" i="1"/>
  <c r="AZ289" i="1"/>
  <c r="AZ290" i="1"/>
  <c r="AZ291" i="1"/>
  <c r="AZ292" i="1"/>
  <c r="AZ293" i="1"/>
  <c r="AZ294" i="1"/>
  <c r="AZ295" i="1"/>
  <c r="AZ296" i="1"/>
  <c r="AZ297" i="1"/>
  <c r="AZ298" i="1"/>
  <c r="AZ299" i="1"/>
  <c r="AZ300" i="1"/>
  <c r="AZ301" i="1"/>
  <c r="AZ302" i="1"/>
  <c r="AZ303" i="1"/>
  <c r="AZ304" i="1"/>
  <c r="AZ305" i="1"/>
  <c r="AZ306" i="1"/>
  <c r="AZ307" i="1"/>
  <c r="AZ308" i="1"/>
  <c r="AZ309" i="1"/>
  <c r="AZ310" i="1"/>
  <c r="AZ311" i="1"/>
  <c r="AZ312" i="1"/>
  <c r="AZ313" i="1"/>
  <c r="AZ314" i="1"/>
  <c r="AZ315" i="1"/>
  <c r="AZ316" i="1"/>
  <c r="AZ317" i="1"/>
  <c r="AZ318" i="1"/>
  <c r="AZ319" i="1"/>
  <c r="AZ320" i="1"/>
  <c r="AZ321" i="1"/>
  <c r="AZ322" i="1"/>
  <c r="AZ323" i="1"/>
  <c r="AZ324" i="1"/>
  <c r="AZ325" i="1"/>
  <c r="AZ326" i="1"/>
  <c r="AZ327" i="1"/>
  <c r="AZ328" i="1"/>
  <c r="AZ329" i="1"/>
  <c r="AZ330" i="1"/>
  <c r="AZ331" i="1"/>
  <c r="AZ332" i="1"/>
  <c r="AZ333" i="1"/>
  <c r="AZ334" i="1"/>
  <c r="AZ335" i="1"/>
  <c r="AZ336" i="1"/>
  <c r="AZ337" i="1"/>
  <c r="AZ338" i="1"/>
  <c r="AZ339" i="1"/>
  <c r="AZ340" i="1"/>
  <c r="AZ341" i="1"/>
  <c r="AZ342" i="1"/>
  <c r="AZ343" i="1"/>
  <c r="AZ344" i="1"/>
  <c r="AZ345" i="1"/>
  <c r="AZ346" i="1"/>
  <c r="AZ347" i="1"/>
  <c r="AZ348" i="1"/>
  <c r="AZ349" i="1"/>
  <c r="AZ350" i="1"/>
  <c r="AZ351" i="1"/>
  <c r="AZ352" i="1"/>
  <c r="AZ353" i="1"/>
  <c r="AZ354" i="1"/>
  <c r="AZ355" i="1"/>
  <c r="AZ356" i="1"/>
  <c r="AZ357" i="1"/>
  <c r="AZ358" i="1"/>
  <c r="AZ359" i="1"/>
  <c r="AZ360" i="1"/>
  <c r="AZ361" i="1"/>
  <c r="AZ362" i="1"/>
  <c r="AZ363" i="1"/>
  <c r="AZ364" i="1"/>
  <c r="AZ365" i="1"/>
  <c r="AZ366" i="1"/>
  <c r="AZ367" i="1"/>
  <c r="AZ368" i="1"/>
  <c r="AZ369" i="1"/>
  <c r="AZ370" i="1"/>
  <c r="AZ371" i="1"/>
  <c r="AZ372" i="1"/>
  <c r="AZ373" i="1"/>
  <c r="AZ374" i="1"/>
  <c r="AZ375" i="1"/>
  <c r="AZ376" i="1"/>
  <c r="AZ377" i="1"/>
  <c r="AZ378" i="1"/>
  <c r="AZ379" i="1"/>
  <c r="AZ380" i="1"/>
  <c r="AZ381" i="1"/>
  <c r="AZ382" i="1"/>
  <c r="AZ383" i="1"/>
  <c r="AZ384" i="1"/>
  <c r="AZ385" i="1"/>
  <c r="AZ386" i="1"/>
  <c r="AZ387" i="1"/>
  <c r="AZ388" i="1"/>
  <c r="AZ389" i="1"/>
  <c r="AZ390" i="1"/>
  <c r="AZ391" i="1"/>
  <c r="AZ392" i="1"/>
  <c r="AZ393" i="1"/>
  <c r="AZ394" i="1"/>
  <c r="AZ395" i="1"/>
  <c r="AZ396" i="1"/>
  <c r="AZ397" i="1"/>
  <c r="AZ398" i="1"/>
  <c r="AZ399" i="1"/>
  <c r="AZ400" i="1"/>
  <c r="AZ401" i="1"/>
  <c r="AZ402" i="1"/>
  <c r="AZ403" i="1"/>
  <c r="AZ404" i="1"/>
  <c r="AZ405" i="1"/>
  <c r="AZ406" i="1"/>
  <c r="AZ407" i="1"/>
  <c r="AZ408" i="1"/>
  <c r="AZ409" i="1"/>
  <c r="AZ410" i="1"/>
  <c r="AZ411" i="1"/>
  <c r="AZ412" i="1"/>
  <c r="AZ413" i="1"/>
  <c r="AZ414" i="1"/>
  <c r="AZ415" i="1"/>
  <c r="AZ416" i="1"/>
  <c r="AZ417" i="1"/>
  <c r="AZ418" i="1"/>
  <c r="AZ419" i="1"/>
  <c r="AZ420" i="1"/>
  <c r="AZ421" i="1"/>
  <c r="AZ422" i="1"/>
  <c r="AZ423" i="1"/>
  <c r="AZ424" i="1"/>
  <c r="AZ425" i="1"/>
  <c r="AZ426" i="1"/>
  <c r="AZ427" i="1"/>
  <c r="AZ428" i="1"/>
  <c r="AZ429" i="1"/>
  <c r="AZ430" i="1"/>
  <c r="AZ431" i="1"/>
  <c r="AZ432" i="1"/>
  <c r="AZ433" i="1"/>
  <c r="AZ434" i="1"/>
  <c r="AZ435" i="1"/>
  <c r="AZ436" i="1"/>
  <c r="AZ437" i="1"/>
  <c r="AZ438" i="1"/>
  <c r="AZ439" i="1"/>
  <c r="AZ440" i="1"/>
  <c r="AZ441" i="1"/>
  <c r="AZ442" i="1"/>
  <c r="AZ443" i="1"/>
  <c r="AZ444" i="1"/>
  <c r="AZ445" i="1"/>
  <c r="AZ446" i="1"/>
  <c r="AZ447" i="1"/>
  <c r="AZ448" i="1"/>
  <c r="AZ449" i="1"/>
  <c r="AZ450" i="1"/>
  <c r="AZ451" i="1"/>
  <c r="AZ452" i="1"/>
  <c r="AZ453" i="1"/>
  <c r="AZ454" i="1"/>
  <c r="AZ455" i="1"/>
  <c r="AZ456" i="1"/>
  <c r="AZ457" i="1"/>
  <c r="AZ458" i="1"/>
  <c r="AZ459" i="1"/>
  <c r="AZ460" i="1"/>
  <c r="AZ461" i="1"/>
  <c r="AZ462" i="1"/>
  <c r="AZ463" i="1"/>
  <c r="AZ464" i="1"/>
  <c r="AZ465" i="1"/>
  <c r="AZ466" i="1"/>
  <c r="AZ467" i="1"/>
  <c r="AZ468" i="1"/>
  <c r="AZ469" i="1"/>
  <c r="AZ470" i="1"/>
  <c r="AZ471" i="1"/>
  <c r="AZ472" i="1"/>
  <c r="AZ473" i="1"/>
  <c r="AZ474" i="1"/>
  <c r="AZ475" i="1"/>
  <c r="AZ476" i="1"/>
  <c r="AZ477" i="1"/>
  <c r="AZ478" i="1"/>
  <c r="AZ479" i="1"/>
  <c r="AZ480" i="1"/>
  <c r="AZ481" i="1"/>
  <c r="AZ482" i="1"/>
  <c r="AZ483" i="1"/>
  <c r="AZ484" i="1"/>
  <c r="AZ485" i="1"/>
  <c r="AZ486" i="1"/>
  <c r="AZ487" i="1"/>
  <c r="AZ488" i="1"/>
  <c r="AZ489" i="1"/>
  <c r="AZ490" i="1"/>
  <c r="AZ491" i="1"/>
  <c r="AZ492" i="1"/>
  <c r="AZ493" i="1"/>
  <c r="AZ494" i="1"/>
  <c r="AZ495" i="1"/>
  <c r="AZ496" i="1"/>
  <c r="AZ497" i="1"/>
  <c r="AZ498" i="1"/>
  <c r="AZ499" i="1"/>
  <c r="AZ500" i="1"/>
  <c r="AZ501" i="1"/>
  <c r="AZ502" i="1"/>
  <c r="AZ503" i="1"/>
  <c r="AZ504" i="1"/>
  <c r="AZ505" i="1"/>
  <c r="AZ506" i="1"/>
  <c r="AZ507" i="1"/>
  <c r="AZ508" i="1"/>
  <c r="AZ509" i="1"/>
  <c r="AZ510" i="1"/>
  <c r="AZ511" i="1"/>
  <c r="AZ512" i="1"/>
  <c r="AZ513" i="1"/>
  <c r="AZ514" i="1"/>
  <c r="AZ515" i="1"/>
  <c r="AZ516" i="1"/>
  <c r="AZ517" i="1"/>
  <c r="AZ518" i="1"/>
  <c r="AZ519" i="1"/>
  <c r="AZ520" i="1"/>
  <c r="AZ521" i="1"/>
  <c r="AZ522" i="1"/>
  <c r="AZ523" i="1"/>
  <c r="AZ524" i="1"/>
  <c r="AZ525" i="1"/>
  <c r="AZ526" i="1"/>
  <c r="AZ527" i="1"/>
  <c r="AZ528" i="1"/>
  <c r="AZ529" i="1"/>
  <c r="AZ530" i="1"/>
  <c r="AZ531" i="1"/>
  <c r="AZ532" i="1"/>
  <c r="AZ533" i="1"/>
  <c r="AZ534" i="1"/>
  <c r="AZ535" i="1"/>
  <c r="AZ536" i="1"/>
  <c r="AZ537" i="1"/>
  <c r="AZ538" i="1"/>
  <c r="AZ539" i="1"/>
  <c r="AZ540" i="1"/>
  <c r="AZ541" i="1"/>
  <c r="AZ542" i="1"/>
  <c r="AZ543" i="1"/>
  <c r="AZ544" i="1"/>
  <c r="AZ545" i="1"/>
  <c r="AZ546" i="1"/>
  <c r="AZ547" i="1"/>
  <c r="AZ548" i="1"/>
  <c r="AZ549" i="1"/>
  <c r="AZ550" i="1"/>
  <c r="AZ551" i="1"/>
  <c r="AZ552" i="1"/>
  <c r="AZ553" i="1"/>
  <c r="AZ554" i="1"/>
  <c r="AZ555" i="1"/>
  <c r="AZ556" i="1"/>
  <c r="AZ557" i="1"/>
  <c r="AZ558" i="1"/>
  <c r="AZ559" i="1"/>
  <c r="AZ560" i="1"/>
  <c r="AZ561" i="1"/>
  <c r="AZ562" i="1"/>
  <c r="AZ563" i="1"/>
  <c r="AZ564" i="1"/>
  <c r="AZ565" i="1"/>
  <c r="AZ566" i="1"/>
  <c r="AZ567" i="1"/>
  <c r="AZ568" i="1"/>
  <c r="AZ569" i="1"/>
  <c r="AZ570" i="1"/>
  <c r="AZ571" i="1"/>
  <c r="AZ572" i="1"/>
  <c r="AZ573" i="1"/>
  <c r="AZ574" i="1"/>
  <c r="AZ575" i="1"/>
  <c r="AZ576" i="1"/>
  <c r="AZ577" i="1"/>
  <c r="AZ578" i="1"/>
  <c r="AZ579" i="1"/>
  <c r="AZ580" i="1"/>
  <c r="AZ581" i="1"/>
  <c r="AZ582" i="1"/>
  <c r="AZ583" i="1"/>
  <c r="AZ584" i="1"/>
  <c r="AZ585" i="1"/>
  <c r="AZ586" i="1"/>
  <c r="AZ587" i="1"/>
  <c r="AZ588" i="1"/>
  <c r="AZ589" i="1"/>
  <c r="AZ590" i="1"/>
  <c r="AZ591" i="1"/>
  <c r="AZ592" i="1"/>
  <c r="AZ3" i="1"/>
  <c r="J2" i="2"/>
  <c r="BB928" i="1"/>
  <c r="BC928" i="1" s="1"/>
  <c r="BD928" i="1" s="1"/>
  <c r="T928" i="1"/>
  <c r="AV928" i="1"/>
  <c r="AW928" i="1"/>
  <c r="T926" i="1"/>
  <c r="AV926" i="1"/>
  <c r="AW926" i="1"/>
  <c r="BB926" i="1"/>
  <c r="T927" i="1"/>
  <c r="AV927" i="1"/>
  <c r="AW927" i="1"/>
  <c r="BB927" i="1"/>
  <c r="AV919" i="1"/>
  <c r="AW919" i="1"/>
  <c r="BB919" i="1"/>
  <c r="AV920" i="1"/>
  <c r="AW920" i="1"/>
  <c r="BB920" i="1"/>
  <c r="AV921" i="1"/>
  <c r="AW921" i="1"/>
  <c r="BB921" i="1"/>
  <c r="AV922" i="1"/>
  <c r="AW922" i="1"/>
  <c r="BB922" i="1"/>
  <c r="AV923" i="1"/>
  <c r="AW923" i="1"/>
  <c r="BB923" i="1"/>
  <c r="AV924" i="1"/>
  <c r="AW924" i="1"/>
  <c r="BB924" i="1"/>
  <c r="AV925" i="1"/>
  <c r="AW925" i="1"/>
  <c r="BB925" i="1"/>
  <c r="T919" i="1"/>
  <c r="T920" i="1"/>
  <c r="T921" i="1"/>
  <c r="T922" i="1"/>
  <c r="T923" i="1"/>
  <c r="T924" i="1"/>
  <c r="T925" i="1"/>
  <c r="AV915" i="1"/>
  <c r="AW915" i="1"/>
  <c r="BB915" i="1"/>
  <c r="AV916" i="1"/>
  <c r="AW916" i="1"/>
  <c r="BB916" i="1"/>
  <c r="AV917" i="1"/>
  <c r="AW917" i="1"/>
  <c r="BB917" i="1"/>
  <c r="AV918" i="1"/>
  <c r="AW918" i="1"/>
  <c r="BB918" i="1"/>
  <c r="T915" i="1"/>
  <c r="T916" i="1"/>
  <c r="T917" i="1"/>
  <c r="T918" i="1"/>
  <c r="BC955" i="1" l="1"/>
  <c r="BD955" i="1" s="1"/>
  <c r="BC926" i="1"/>
  <c r="BD926" i="1" s="1"/>
  <c r="BC954" i="1"/>
  <c r="BD954" i="1" s="1"/>
  <c r="BC956" i="1"/>
  <c r="BE956" i="1" s="1"/>
  <c r="U956" i="1" s="1"/>
  <c r="BC945" i="1"/>
  <c r="BD945" i="1" s="1"/>
  <c r="BC948" i="1"/>
  <c r="BD948" i="1" s="1"/>
  <c r="BC940" i="1"/>
  <c r="BD940" i="1" s="1"/>
  <c r="BC947" i="1"/>
  <c r="BD947" i="1" s="1"/>
  <c r="BC941" i="1"/>
  <c r="BD941" i="1" s="1"/>
  <c r="BC938" i="1"/>
  <c r="BD938" i="1" s="1"/>
  <c r="BC957" i="1"/>
  <c r="BD957" i="1" s="1"/>
  <c r="BE959" i="1"/>
  <c r="U959" i="1" s="1"/>
  <c r="BC935" i="1"/>
  <c r="BE935" i="1" s="1"/>
  <c r="U935" i="1" s="1"/>
  <c r="BE958" i="1"/>
  <c r="U958" i="1" s="1"/>
  <c r="BC943" i="1"/>
  <c r="BE943" i="1" s="1"/>
  <c r="U943" i="1" s="1"/>
  <c r="BC931" i="1"/>
  <c r="BE931" i="1" s="1"/>
  <c r="U931" i="1" s="1"/>
  <c r="BC937" i="1"/>
  <c r="BD937" i="1" s="1"/>
  <c r="BC929" i="1"/>
  <c r="BD929" i="1" s="1"/>
  <c r="BC936" i="1"/>
  <c r="BD936" i="1" s="1"/>
  <c r="BE936" i="1" s="1"/>
  <c r="U936" i="1" s="1"/>
  <c r="BC942" i="1"/>
  <c r="BD942" i="1" s="1"/>
  <c r="BC939" i="1"/>
  <c r="BD939" i="1" s="1"/>
  <c r="BC946" i="1"/>
  <c r="BE946" i="1" s="1"/>
  <c r="U946" i="1" s="1"/>
  <c r="BC950" i="1"/>
  <c r="BD950" i="1" s="1"/>
  <c r="BE950" i="1" s="1"/>
  <c r="U950" i="1" s="1"/>
  <c r="BC933" i="1"/>
  <c r="BD933" i="1" s="1"/>
  <c r="BC930" i="1"/>
  <c r="BD930" i="1" s="1"/>
  <c r="BC951" i="1"/>
  <c r="BC952" i="1"/>
  <c r="BC949" i="1"/>
  <c r="BC953" i="1"/>
  <c r="BE944" i="1"/>
  <c r="U944" i="1" s="1"/>
  <c r="BC924" i="1"/>
  <c r="BD924" i="1" s="1"/>
  <c r="BC932" i="1"/>
  <c r="BD932" i="1" s="1"/>
  <c r="BC934" i="1"/>
  <c r="BD934" i="1" s="1"/>
  <c r="BC927" i="1"/>
  <c r="BD927" i="1" s="1"/>
  <c r="BC923" i="1"/>
  <c r="BD923" i="1" s="1"/>
  <c r="BC921" i="1"/>
  <c r="BD921" i="1" s="1"/>
  <c r="BC915" i="1"/>
  <c r="BD915" i="1" s="1"/>
  <c r="BC925" i="1"/>
  <c r="BD925" i="1" s="1"/>
  <c r="BC922" i="1"/>
  <c r="BD922" i="1" s="1"/>
  <c r="BC917" i="1"/>
  <c r="BE917" i="1" s="1"/>
  <c r="U917" i="1" s="1"/>
  <c r="BC920" i="1"/>
  <c r="BD920" i="1" s="1"/>
  <c r="BC919" i="1"/>
  <c r="BD919" i="1" s="1"/>
  <c r="BC916" i="1"/>
  <c r="BD916" i="1" s="1"/>
  <c r="BC918" i="1"/>
  <c r="BD918" i="1" s="1"/>
  <c r="BE918" i="1" s="1"/>
  <c r="U918" i="1" s="1"/>
  <c r="BE928" i="1"/>
  <c r="U928" i="1" s="1"/>
  <c r="BE926" i="1" l="1"/>
  <c r="U926" i="1" s="1"/>
  <c r="BE955" i="1"/>
  <c r="U955" i="1" s="1"/>
  <c r="BE948" i="1"/>
  <c r="U948" i="1" s="1"/>
  <c r="BE947" i="1"/>
  <c r="U947" i="1" s="1"/>
  <c r="BE940" i="1"/>
  <c r="U940" i="1" s="1"/>
  <c r="BE945" i="1"/>
  <c r="U945" i="1" s="1"/>
  <c r="BE954" i="1"/>
  <c r="U954" i="1" s="1"/>
  <c r="BD956" i="1"/>
  <c r="BE938" i="1"/>
  <c r="U938" i="1" s="1"/>
  <c r="BE941" i="1"/>
  <c r="U941" i="1" s="1"/>
  <c r="BE957" i="1"/>
  <c r="U957" i="1" s="1"/>
  <c r="BE929" i="1"/>
  <c r="U929" i="1" s="1"/>
  <c r="BE942" i="1"/>
  <c r="U942" i="1" s="1"/>
  <c r="BD931" i="1"/>
  <c r="BE939" i="1"/>
  <c r="U939" i="1" s="1"/>
  <c r="BE937" i="1"/>
  <c r="U937" i="1" s="1"/>
  <c r="BD935" i="1"/>
  <c r="BD943" i="1"/>
  <c r="BE933" i="1"/>
  <c r="U933" i="1" s="1"/>
  <c r="BE930" i="1"/>
  <c r="U930" i="1" s="1"/>
  <c r="BD946" i="1"/>
  <c r="BD949" i="1"/>
  <c r="BE949" i="1"/>
  <c r="U949" i="1" s="1"/>
  <c r="BD952" i="1"/>
  <c r="BE952" i="1"/>
  <c r="U952" i="1" s="1"/>
  <c r="BE951" i="1"/>
  <c r="U951" i="1" s="1"/>
  <c r="BD951" i="1"/>
  <c r="BD953" i="1"/>
  <c r="BE953" i="1"/>
  <c r="U953" i="1" s="1"/>
  <c r="BE924" i="1"/>
  <c r="U924" i="1" s="1"/>
  <c r="BE932" i="1"/>
  <c r="U932" i="1" s="1"/>
  <c r="BE934" i="1"/>
  <c r="U934" i="1" s="1"/>
  <c r="BE925" i="1"/>
  <c r="U925" i="1" s="1"/>
  <c r="BE927" i="1"/>
  <c r="U927" i="1" s="1"/>
  <c r="BE921" i="1"/>
  <c r="U921" i="1" s="1"/>
  <c r="BE922" i="1"/>
  <c r="U922" i="1" s="1"/>
  <c r="BE923" i="1"/>
  <c r="U923" i="1" s="1"/>
  <c r="BE915" i="1"/>
  <c r="U915" i="1" s="1"/>
  <c r="BD917" i="1"/>
  <c r="BE920" i="1"/>
  <c r="U920" i="1" s="1"/>
  <c r="BE916" i="1"/>
  <c r="U916" i="1" s="1"/>
  <c r="BE919" i="1"/>
  <c r="U919" i="1" s="1"/>
  <c r="AV912" i="1"/>
  <c r="AW912" i="1"/>
  <c r="BB912" i="1"/>
  <c r="AV913" i="1"/>
  <c r="AW913" i="1"/>
  <c r="BB913" i="1"/>
  <c r="AV914" i="1"/>
  <c r="AW914" i="1"/>
  <c r="BB914" i="1"/>
  <c r="T912" i="1"/>
  <c r="T913" i="1"/>
  <c r="T914" i="1"/>
  <c r="T907" i="1"/>
  <c r="AV907" i="1"/>
  <c r="AW907" i="1"/>
  <c r="BB907" i="1"/>
  <c r="T908" i="1"/>
  <c r="AV908" i="1"/>
  <c r="AW908" i="1"/>
  <c r="BB908" i="1"/>
  <c r="T909" i="1"/>
  <c r="AV909" i="1"/>
  <c r="AW909" i="1"/>
  <c r="BB909" i="1"/>
  <c r="T910" i="1"/>
  <c r="AV910" i="1"/>
  <c r="AW910" i="1"/>
  <c r="BB910" i="1"/>
  <c r="T911" i="1"/>
  <c r="AV911" i="1"/>
  <c r="AW911" i="1"/>
  <c r="BB911" i="1"/>
  <c r="AV902" i="1"/>
  <c r="AW902" i="1"/>
  <c r="BB902" i="1"/>
  <c r="AV903" i="1"/>
  <c r="AW903" i="1"/>
  <c r="BB903" i="1"/>
  <c r="BC904" i="1" s="1"/>
  <c r="BD904" i="1" s="1"/>
  <c r="AV904" i="1"/>
  <c r="AW904" i="1"/>
  <c r="BB904" i="1"/>
  <c r="AV905" i="1"/>
  <c r="AW905" i="1"/>
  <c r="BB905" i="1"/>
  <c r="AV906" i="1"/>
  <c r="AW906" i="1"/>
  <c r="BB906" i="1"/>
  <c r="T902" i="1"/>
  <c r="T903" i="1"/>
  <c r="T904" i="1"/>
  <c r="T905" i="1"/>
  <c r="T906" i="1"/>
  <c r="AV901" i="1"/>
  <c r="AW901" i="1"/>
  <c r="BB901" i="1"/>
  <c r="BC901" i="1" s="1"/>
  <c r="BE901" i="1" s="1"/>
  <c r="U901" i="1" s="1"/>
  <c r="T901" i="1"/>
  <c r="AV899" i="1"/>
  <c r="AW899" i="1"/>
  <c r="BB899" i="1"/>
  <c r="AV900" i="1"/>
  <c r="AW900" i="1"/>
  <c r="BB900" i="1"/>
  <c r="T899" i="1"/>
  <c r="T900" i="1"/>
  <c r="J1683" i="2"/>
  <c r="J1684" i="2"/>
  <c r="J1685" i="2"/>
  <c r="J1686" i="2"/>
  <c r="J1687" i="2"/>
  <c r="J1688" i="2"/>
  <c r="J1689" i="2"/>
  <c r="J1690" i="2"/>
  <c r="J1691" i="2"/>
  <c r="J1692" i="2"/>
  <c r="J1693" i="2"/>
  <c r="J1694" i="2"/>
  <c r="J1695" i="2"/>
  <c r="J1696" i="2"/>
  <c r="J1697" i="2"/>
  <c r="J1698" i="2"/>
  <c r="J1699" i="2"/>
  <c r="J1700" i="2"/>
  <c r="J1701" i="2"/>
  <c r="J1702" i="2"/>
  <c r="J1703" i="2"/>
  <c r="J1704" i="2"/>
  <c r="J1705" i="2"/>
  <c r="J1706" i="2"/>
  <c r="J1707" i="2"/>
  <c r="J1708" i="2"/>
  <c r="J1709" i="2"/>
  <c r="J1710" i="2"/>
  <c r="J1711" i="2"/>
  <c r="J1712" i="2"/>
  <c r="J1713" i="2"/>
  <c r="J1714" i="2"/>
  <c r="J1715" i="2"/>
  <c r="J1716" i="2"/>
  <c r="J1717" i="2"/>
  <c r="J1718" i="2"/>
  <c r="J1719" i="2"/>
  <c r="J1720" i="2"/>
  <c r="J1721" i="2"/>
  <c r="J1722" i="2"/>
  <c r="J1723" i="2"/>
  <c r="J1724" i="2"/>
  <c r="J1725" i="2"/>
  <c r="J1726" i="2"/>
  <c r="J1727" i="2"/>
  <c r="J1728" i="2"/>
  <c r="J1729" i="2"/>
  <c r="J1730" i="2"/>
  <c r="J1731" i="2"/>
  <c r="J1732" i="2"/>
  <c r="J1733" i="2"/>
  <c r="J1734" i="2"/>
  <c r="J1735" i="2"/>
  <c r="J1736" i="2"/>
  <c r="J1737" i="2"/>
  <c r="J1738" i="2"/>
  <c r="J1739" i="2"/>
  <c r="J1740" i="2"/>
  <c r="J1741" i="2"/>
  <c r="J1742" i="2"/>
  <c r="J1743" i="2"/>
  <c r="J1744" i="2"/>
  <c r="J1745" i="2"/>
  <c r="J1746" i="2"/>
  <c r="J1747" i="2"/>
  <c r="J1748" i="2"/>
  <c r="E35" i="4" l="1"/>
  <c r="D35" i="4" s="1"/>
  <c r="BC914" i="1"/>
  <c r="BD914" i="1" s="1"/>
  <c r="BC905" i="1"/>
  <c r="BD905" i="1" s="1"/>
  <c r="BC900" i="1"/>
  <c r="BD900" i="1" s="1"/>
  <c r="BC902" i="1"/>
  <c r="BD902" i="1" s="1"/>
  <c r="BC912" i="1"/>
  <c r="BD912" i="1" s="1"/>
  <c r="BC910" i="1"/>
  <c r="BD910" i="1" s="1"/>
  <c r="BC899" i="1"/>
  <c r="BD899" i="1" s="1"/>
  <c r="BC909" i="1"/>
  <c r="BD909" i="1" s="1"/>
  <c r="BC903" i="1"/>
  <c r="BD903" i="1" s="1"/>
  <c r="BC908" i="1"/>
  <c r="BD908" i="1" s="1"/>
  <c r="BC906" i="1"/>
  <c r="BD906" i="1" s="1"/>
  <c r="BC913" i="1"/>
  <c r="BD913" i="1" s="1"/>
  <c r="BC911" i="1"/>
  <c r="BD911" i="1" s="1"/>
  <c r="BC907" i="1"/>
  <c r="BD907" i="1" s="1"/>
  <c r="BE904" i="1"/>
  <c r="U904" i="1" s="1"/>
  <c r="BD901" i="1"/>
  <c r="AV895" i="1"/>
  <c r="AW895" i="1"/>
  <c r="BB895" i="1"/>
  <c r="AV896" i="1"/>
  <c r="AW896" i="1"/>
  <c r="BB896" i="1"/>
  <c r="AV897" i="1"/>
  <c r="AW897" i="1"/>
  <c r="BB897" i="1"/>
  <c r="AV898" i="1"/>
  <c r="AW898" i="1"/>
  <c r="BB898" i="1"/>
  <c r="T895" i="1"/>
  <c r="T896" i="1"/>
  <c r="T897" i="1"/>
  <c r="T898" i="1"/>
  <c r="AV892" i="1"/>
  <c r="AW892" i="1"/>
  <c r="BB892" i="1"/>
  <c r="AV893" i="1"/>
  <c r="AW893" i="1"/>
  <c r="BB893" i="1"/>
  <c r="AV894" i="1"/>
  <c r="AW894" i="1"/>
  <c r="BB894" i="1"/>
  <c r="T892" i="1"/>
  <c r="T893" i="1"/>
  <c r="T894" i="1"/>
  <c r="AV886" i="1"/>
  <c r="AW886" i="1"/>
  <c r="BB886" i="1"/>
  <c r="BC886" i="1" s="1"/>
  <c r="BD886" i="1" s="1"/>
  <c r="AV887" i="1"/>
  <c r="AW887" i="1"/>
  <c r="BB887" i="1"/>
  <c r="BC887" i="1" s="1"/>
  <c r="BD887" i="1" s="1"/>
  <c r="AV888" i="1"/>
  <c r="AW888" i="1"/>
  <c r="BB888" i="1"/>
  <c r="AV889" i="1"/>
  <c r="AW889" i="1"/>
  <c r="BB889" i="1"/>
  <c r="AV890" i="1"/>
  <c r="AW890" i="1"/>
  <c r="BB890" i="1"/>
  <c r="AV891" i="1"/>
  <c r="AW891" i="1"/>
  <c r="BB891" i="1"/>
  <c r="T887" i="1"/>
  <c r="T888" i="1"/>
  <c r="T889" i="1"/>
  <c r="T890" i="1"/>
  <c r="T891" i="1"/>
  <c r="F35" i="4" l="1"/>
  <c r="BE914" i="1"/>
  <c r="U914" i="1" s="1"/>
  <c r="BC893" i="1"/>
  <c r="BD893" i="1" s="1"/>
  <c r="BC891" i="1"/>
  <c r="BD891" i="1" s="1"/>
  <c r="BC898" i="1"/>
  <c r="BD898" i="1" s="1"/>
  <c r="BE902" i="1"/>
  <c r="U902" i="1" s="1"/>
  <c r="BE900" i="1"/>
  <c r="U900" i="1" s="1"/>
  <c r="BE905" i="1"/>
  <c r="U905" i="1" s="1"/>
  <c r="BC892" i="1"/>
  <c r="BD892" i="1" s="1"/>
  <c r="BC889" i="1"/>
  <c r="BD889" i="1" s="1"/>
  <c r="BE910" i="1"/>
  <c r="U910" i="1" s="1"/>
  <c r="BE906" i="1"/>
  <c r="U906" i="1" s="1"/>
  <c r="BC895" i="1"/>
  <c r="BD895" i="1" s="1"/>
  <c r="BE912" i="1"/>
  <c r="U912" i="1" s="1"/>
  <c r="BE899" i="1"/>
  <c r="U899" i="1" s="1"/>
  <c r="BC888" i="1"/>
  <c r="BD888" i="1" s="1"/>
  <c r="BC890" i="1"/>
  <c r="BE890" i="1" s="1"/>
  <c r="U890" i="1" s="1"/>
  <c r="BE908" i="1"/>
  <c r="U908" i="1" s="1"/>
  <c r="BE909" i="1"/>
  <c r="U909" i="1" s="1"/>
  <c r="BE907" i="1"/>
  <c r="U907" i="1" s="1"/>
  <c r="BE911" i="1"/>
  <c r="U911" i="1" s="1"/>
  <c r="BE903" i="1"/>
  <c r="U903" i="1" s="1"/>
  <c r="BE913" i="1"/>
  <c r="U913" i="1" s="1"/>
  <c r="BC896" i="1"/>
  <c r="BD896" i="1" s="1"/>
  <c r="BC894" i="1"/>
  <c r="BD894" i="1" s="1"/>
  <c r="BC897" i="1"/>
  <c r="BD897" i="1" s="1"/>
  <c r="BE887" i="1"/>
  <c r="U887" i="1" s="1"/>
  <c r="BE886" i="1"/>
  <c r="E33" i="4" l="1"/>
  <c r="F33" i="4" s="1"/>
  <c r="BE893" i="1"/>
  <c r="U893" i="1" s="1"/>
  <c r="BE891" i="1"/>
  <c r="U891" i="1" s="1"/>
  <c r="BE898" i="1"/>
  <c r="U898" i="1" s="1"/>
  <c r="BE892" i="1"/>
  <c r="U892" i="1" s="1"/>
  <c r="BE889" i="1"/>
  <c r="U889" i="1" s="1"/>
  <c r="BE895" i="1"/>
  <c r="U895" i="1" s="1"/>
  <c r="BE888" i="1"/>
  <c r="U888" i="1" s="1"/>
  <c r="BD890" i="1"/>
  <c r="BE897" i="1"/>
  <c r="U897" i="1" s="1"/>
  <c r="BE894" i="1"/>
  <c r="U894" i="1" s="1"/>
  <c r="BE896" i="1"/>
  <c r="U896" i="1" s="1"/>
  <c r="T886" i="1"/>
  <c r="U886" i="1"/>
  <c r="J1636" i="2"/>
  <c r="J1637" i="2"/>
  <c r="J1638" i="2"/>
  <c r="J1639" i="2"/>
  <c r="J1640" i="2"/>
  <c r="J1641" i="2"/>
  <c r="J1642" i="2"/>
  <c r="J1643" i="2"/>
  <c r="J1644" i="2"/>
  <c r="J1645" i="2"/>
  <c r="J1646" i="2"/>
  <c r="J1647" i="2"/>
  <c r="J1648" i="2"/>
  <c r="J1649" i="2"/>
  <c r="J1650" i="2"/>
  <c r="J1651" i="2"/>
  <c r="J1652" i="2"/>
  <c r="J1653" i="2"/>
  <c r="J1654" i="2"/>
  <c r="J1655" i="2"/>
  <c r="J1656" i="2"/>
  <c r="J1657" i="2"/>
  <c r="J1658" i="2"/>
  <c r="J1659" i="2"/>
  <c r="J1660" i="2"/>
  <c r="J1661" i="2"/>
  <c r="J1662" i="2"/>
  <c r="J1663" i="2"/>
  <c r="J1664" i="2"/>
  <c r="J1665" i="2"/>
  <c r="J1666" i="2"/>
  <c r="J1667" i="2"/>
  <c r="J1668" i="2"/>
  <c r="J1669" i="2"/>
  <c r="J1670" i="2"/>
  <c r="J1671" i="2"/>
  <c r="J1672" i="2"/>
  <c r="J1673" i="2"/>
  <c r="J1674" i="2"/>
  <c r="J1675" i="2"/>
  <c r="J1676" i="2"/>
  <c r="J1677" i="2"/>
  <c r="J1678" i="2"/>
  <c r="J1679" i="2"/>
  <c r="J1680" i="2"/>
  <c r="J1681" i="2"/>
  <c r="J1682" i="2"/>
  <c r="D33" i="4" l="1"/>
  <c r="AV879" i="1"/>
  <c r="AW879" i="1"/>
  <c r="BB879" i="1"/>
  <c r="AV880" i="1"/>
  <c r="AW880" i="1"/>
  <c r="BB880" i="1"/>
  <c r="AV881" i="1"/>
  <c r="AW881" i="1"/>
  <c r="BB881" i="1"/>
  <c r="BC882" i="1" s="1"/>
  <c r="BE882" i="1" s="1"/>
  <c r="AV882" i="1"/>
  <c r="AW882" i="1"/>
  <c r="BB882" i="1"/>
  <c r="AV883" i="1"/>
  <c r="AW883" i="1"/>
  <c r="BB883" i="1"/>
  <c r="AV884" i="1"/>
  <c r="AW884" i="1"/>
  <c r="BB884" i="1"/>
  <c r="AV885" i="1"/>
  <c r="AW885" i="1"/>
  <c r="BB885" i="1"/>
  <c r="BC885" i="1"/>
  <c r="BD885" i="1" s="1"/>
  <c r="T885" i="1"/>
  <c r="BC880" i="1" l="1"/>
  <c r="BD880" i="1" s="1"/>
  <c r="BC881" i="1"/>
  <c r="BD881" i="1" s="1"/>
  <c r="BC879" i="1"/>
  <c r="BD879" i="1" s="1"/>
  <c r="BC883" i="1"/>
  <c r="BD883" i="1" s="1"/>
  <c r="BC884" i="1"/>
  <c r="BD884" i="1" s="1"/>
  <c r="BD882" i="1"/>
  <c r="BE885" i="1"/>
  <c r="U885" i="1" s="1"/>
  <c r="T879" i="1"/>
  <c r="T880" i="1"/>
  <c r="T881" i="1"/>
  <c r="T882" i="1"/>
  <c r="U882" i="1"/>
  <c r="T883" i="1"/>
  <c r="T884" i="1"/>
  <c r="BE880" i="1" l="1"/>
  <c r="U880" i="1" s="1"/>
  <c r="BE881" i="1"/>
  <c r="U881" i="1" s="1"/>
  <c r="BE879" i="1"/>
  <c r="U879" i="1" s="1"/>
  <c r="BE884" i="1"/>
  <c r="U884" i="1" s="1"/>
  <c r="BE883" i="1"/>
  <c r="U883" i="1" s="1"/>
  <c r="J1631" i="2"/>
  <c r="J1632" i="2"/>
  <c r="J1633" i="2"/>
  <c r="J1634" i="2"/>
  <c r="J1635" i="2"/>
  <c r="BB876" i="1"/>
  <c r="BB877" i="1"/>
  <c r="BB878" i="1"/>
  <c r="BC876" i="1" s="1"/>
  <c r="BD876" i="1" s="1"/>
  <c r="T876" i="1"/>
  <c r="AV876" i="1"/>
  <c r="AW876" i="1"/>
  <c r="T877" i="1"/>
  <c r="AV877" i="1"/>
  <c r="AW877" i="1"/>
  <c r="T878" i="1"/>
  <c r="AV878" i="1"/>
  <c r="AW878" i="1"/>
  <c r="BB875" i="1"/>
  <c r="BC875" i="1"/>
  <c r="BD875" i="1" s="1"/>
  <c r="T875" i="1"/>
  <c r="AV875" i="1"/>
  <c r="AW875" i="1"/>
  <c r="T874" i="1"/>
  <c r="AV874" i="1"/>
  <c r="AW874" i="1"/>
  <c r="BB874" i="1"/>
  <c r="BC874" i="1"/>
  <c r="BD874" i="1" s="1"/>
  <c r="E32" i="4" l="1"/>
  <c r="F32" i="4" s="1"/>
  <c r="BC878" i="1"/>
  <c r="BD878" i="1" s="1"/>
  <c r="BC877" i="1"/>
  <c r="BD877" i="1" s="1"/>
  <c r="BE876" i="1"/>
  <c r="U876" i="1" s="1"/>
  <c r="BE875" i="1"/>
  <c r="U875" i="1" s="1"/>
  <c r="BE874" i="1"/>
  <c r="U874" i="1" s="1"/>
  <c r="D32" i="4" l="1"/>
  <c r="BE878" i="1"/>
  <c r="U878" i="1" s="1"/>
  <c r="BE877" i="1"/>
  <c r="U877" i="1" s="1"/>
  <c r="T872" i="1"/>
  <c r="AV872" i="1"/>
  <c r="AW872" i="1"/>
  <c r="BB872" i="1"/>
  <c r="T873" i="1"/>
  <c r="AV873" i="1"/>
  <c r="AW873" i="1"/>
  <c r="BB873" i="1"/>
  <c r="AV868" i="1"/>
  <c r="AW868" i="1"/>
  <c r="BB868" i="1"/>
  <c r="AV869" i="1"/>
  <c r="AW869" i="1"/>
  <c r="BB869" i="1"/>
  <c r="AV870" i="1"/>
  <c r="AW870" i="1"/>
  <c r="BB870" i="1"/>
  <c r="AV871" i="1"/>
  <c r="AW871" i="1"/>
  <c r="BB871" i="1"/>
  <c r="T868" i="1"/>
  <c r="T869" i="1"/>
  <c r="T870" i="1"/>
  <c r="T871" i="1"/>
  <c r="AV861" i="1"/>
  <c r="AW861" i="1"/>
  <c r="BB861" i="1"/>
  <c r="AV862" i="1"/>
  <c r="AW862" i="1"/>
  <c r="BB862" i="1"/>
  <c r="AV863" i="1"/>
  <c r="AW863" i="1"/>
  <c r="BB863" i="1"/>
  <c r="AV864" i="1"/>
  <c r="AW864" i="1"/>
  <c r="BB864" i="1"/>
  <c r="AV865" i="1"/>
  <c r="AW865" i="1"/>
  <c r="BB865" i="1"/>
  <c r="AV866" i="1"/>
  <c r="AW866" i="1"/>
  <c r="BB866" i="1"/>
  <c r="AV867" i="1"/>
  <c r="AW867" i="1"/>
  <c r="BB867" i="1"/>
  <c r="T861" i="1"/>
  <c r="T862" i="1"/>
  <c r="T863" i="1"/>
  <c r="T864" i="1"/>
  <c r="T865" i="1"/>
  <c r="T866" i="1"/>
  <c r="T867" i="1"/>
  <c r="T860" i="1"/>
  <c r="AV860" i="1"/>
  <c r="AW860" i="1"/>
  <c r="BB860" i="1"/>
  <c r="BC860" i="1" s="1"/>
  <c r="BD860" i="1" s="1"/>
  <c r="BB859" i="1"/>
  <c r="BC859" i="1" s="1"/>
  <c r="BD859" i="1" s="1"/>
  <c r="T859" i="1"/>
  <c r="AV859" i="1"/>
  <c r="AW859" i="1"/>
  <c r="AV856" i="1"/>
  <c r="AW856" i="1"/>
  <c r="BB856" i="1"/>
  <c r="AV857" i="1"/>
  <c r="AW857" i="1"/>
  <c r="BB857" i="1"/>
  <c r="AV858" i="1"/>
  <c r="AW858" i="1"/>
  <c r="BB858" i="1"/>
  <c r="T856" i="1"/>
  <c r="T857" i="1"/>
  <c r="T858" i="1"/>
  <c r="J1585" i="2"/>
  <c r="J1586" i="2"/>
  <c r="J1587" i="2"/>
  <c r="J1588" i="2"/>
  <c r="J1589" i="2"/>
  <c r="J1590" i="2"/>
  <c r="J1591" i="2"/>
  <c r="J1592" i="2"/>
  <c r="J1593" i="2"/>
  <c r="J1594" i="2"/>
  <c r="J1595" i="2"/>
  <c r="J1596" i="2"/>
  <c r="J1597" i="2"/>
  <c r="J1598" i="2"/>
  <c r="J1599" i="2"/>
  <c r="J1600" i="2"/>
  <c r="J1601" i="2"/>
  <c r="J1602" i="2"/>
  <c r="J1603" i="2"/>
  <c r="J1604" i="2"/>
  <c r="J1605" i="2"/>
  <c r="J1606" i="2"/>
  <c r="J1607" i="2"/>
  <c r="J1608" i="2"/>
  <c r="J1609" i="2"/>
  <c r="J1610" i="2"/>
  <c r="J1611" i="2"/>
  <c r="J1612" i="2"/>
  <c r="J1613" i="2"/>
  <c r="J1614" i="2"/>
  <c r="J1615" i="2"/>
  <c r="J1616" i="2"/>
  <c r="J1617" i="2"/>
  <c r="J1618" i="2"/>
  <c r="J1619" i="2"/>
  <c r="J1620" i="2"/>
  <c r="J1621" i="2"/>
  <c r="J1622" i="2"/>
  <c r="J1623" i="2"/>
  <c r="J1624" i="2"/>
  <c r="J1625" i="2"/>
  <c r="J1626" i="2"/>
  <c r="J1627" i="2"/>
  <c r="J1628" i="2"/>
  <c r="J1629" i="2"/>
  <c r="J1630" i="2"/>
  <c r="AV849" i="1"/>
  <c r="AW849" i="1"/>
  <c r="BB849" i="1"/>
  <c r="AV850" i="1"/>
  <c r="AW850" i="1"/>
  <c r="BB850" i="1"/>
  <c r="AV851" i="1"/>
  <c r="AW851" i="1"/>
  <c r="BB851" i="1"/>
  <c r="AV852" i="1"/>
  <c r="AW852" i="1"/>
  <c r="BB852" i="1"/>
  <c r="AV853" i="1"/>
  <c r="AW853" i="1"/>
  <c r="BB853" i="1"/>
  <c r="AV854" i="1"/>
  <c r="AW854" i="1"/>
  <c r="BB854" i="1"/>
  <c r="AV855" i="1"/>
  <c r="AW855" i="1"/>
  <c r="BB855" i="1"/>
  <c r="T849" i="1"/>
  <c r="T850" i="1"/>
  <c r="T851" i="1"/>
  <c r="T852" i="1"/>
  <c r="T853" i="1"/>
  <c r="T854" i="1"/>
  <c r="T855" i="1"/>
  <c r="AV846" i="1"/>
  <c r="AW846" i="1"/>
  <c r="BB846" i="1"/>
  <c r="AV847" i="1"/>
  <c r="AW847" i="1"/>
  <c r="BB847" i="1"/>
  <c r="AV848" i="1"/>
  <c r="AW848" i="1"/>
  <c r="BB848" i="1"/>
  <c r="T846" i="1"/>
  <c r="T847" i="1"/>
  <c r="T848" i="1"/>
  <c r="BC872" i="1" l="1"/>
  <c r="BD872" i="1" s="1"/>
  <c r="BC868" i="1"/>
  <c r="BD868" i="1" s="1"/>
  <c r="BC873" i="1"/>
  <c r="BD873" i="1" s="1"/>
  <c r="BC864" i="1"/>
  <c r="BD864" i="1" s="1"/>
  <c r="BC853" i="1"/>
  <c r="BD853" i="1" s="1"/>
  <c r="BC871" i="1"/>
  <c r="BD871" i="1" s="1"/>
  <c r="BC869" i="1"/>
  <c r="BD869" i="1" s="1"/>
  <c r="BC870" i="1"/>
  <c r="BD870" i="1" s="1"/>
  <c r="BC850" i="1"/>
  <c r="BD850" i="1" s="1"/>
  <c r="BC861" i="1"/>
  <c r="BD861" i="1" s="1"/>
  <c r="BC858" i="1"/>
  <c r="BD858" i="1" s="1"/>
  <c r="BC865" i="1"/>
  <c r="BD865" i="1" s="1"/>
  <c r="BC863" i="1"/>
  <c r="BD863" i="1" s="1"/>
  <c r="BC848" i="1"/>
  <c r="BD848" i="1" s="1"/>
  <c r="BC857" i="1"/>
  <c r="BD857" i="1" s="1"/>
  <c r="BC867" i="1"/>
  <c r="BD867" i="1" s="1"/>
  <c r="BC862" i="1"/>
  <c r="BD862" i="1" s="1"/>
  <c r="BC856" i="1"/>
  <c r="BD856" i="1" s="1"/>
  <c r="BC866" i="1"/>
  <c r="BD866" i="1" s="1"/>
  <c r="BC854" i="1"/>
  <c r="BD854" i="1" s="1"/>
  <c r="BC849" i="1"/>
  <c r="BD849" i="1" s="1"/>
  <c r="BE860" i="1"/>
  <c r="U860" i="1" s="1"/>
  <c r="BE859" i="1"/>
  <c r="U859" i="1" s="1"/>
  <c r="BC846" i="1"/>
  <c r="BE846" i="1" s="1"/>
  <c r="U846" i="1" s="1"/>
  <c r="BC847" i="1"/>
  <c r="BD847" i="1" s="1"/>
  <c r="BC855" i="1"/>
  <c r="BD855" i="1" s="1"/>
  <c r="BC852" i="1"/>
  <c r="BD852" i="1" s="1"/>
  <c r="BC851" i="1"/>
  <c r="BD851" i="1" s="1"/>
  <c r="BE872" i="1" l="1"/>
  <c r="U872" i="1" s="1"/>
  <c r="BE868" i="1"/>
  <c r="U868" i="1" s="1"/>
  <c r="BE873" i="1"/>
  <c r="U873" i="1" s="1"/>
  <c r="BE864" i="1"/>
  <c r="U864" i="1" s="1"/>
  <c r="BE871" i="1"/>
  <c r="U871" i="1" s="1"/>
  <c r="BE853" i="1"/>
  <c r="U853" i="1" s="1"/>
  <c r="BE870" i="1"/>
  <c r="U870" i="1" s="1"/>
  <c r="BE850" i="1"/>
  <c r="U850" i="1" s="1"/>
  <c r="BE869" i="1"/>
  <c r="U869" i="1" s="1"/>
  <c r="BE861" i="1"/>
  <c r="U861" i="1" s="1"/>
  <c r="BE858" i="1"/>
  <c r="U858" i="1" s="1"/>
  <c r="BE865" i="1"/>
  <c r="U865" i="1" s="1"/>
  <c r="BE863" i="1"/>
  <c r="U863" i="1" s="1"/>
  <c r="BE848" i="1"/>
  <c r="U848" i="1" s="1"/>
  <c r="BE862" i="1"/>
  <c r="U862" i="1" s="1"/>
  <c r="BE857" i="1"/>
  <c r="U857" i="1" s="1"/>
  <c r="BE866" i="1"/>
  <c r="U866" i="1" s="1"/>
  <c r="BE856" i="1"/>
  <c r="U856" i="1" s="1"/>
  <c r="BE849" i="1"/>
  <c r="U849" i="1" s="1"/>
  <c r="BE854" i="1"/>
  <c r="U854" i="1" s="1"/>
  <c r="BE867" i="1"/>
  <c r="U867" i="1" s="1"/>
  <c r="BE847" i="1"/>
  <c r="U847" i="1" s="1"/>
  <c r="BD846" i="1"/>
  <c r="BE855" i="1"/>
  <c r="U855" i="1" s="1"/>
  <c r="BE852" i="1"/>
  <c r="U852" i="1" s="1"/>
  <c r="BE851" i="1"/>
  <c r="U851" i="1" s="1"/>
  <c r="E31" i="4" l="1"/>
  <c r="F31" i="4" s="1"/>
  <c r="AV843" i="1"/>
  <c r="AW843" i="1"/>
  <c r="BB843" i="1"/>
  <c r="AV844" i="1"/>
  <c r="AW844" i="1"/>
  <c r="BB844" i="1"/>
  <c r="AV845" i="1"/>
  <c r="AW845" i="1"/>
  <c r="BB845" i="1"/>
  <c r="T843" i="1"/>
  <c r="T844" i="1"/>
  <c r="T845" i="1"/>
  <c r="AV840" i="1"/>
  <c r="AW840" i="1"/>
  <c r="BB840" i="1"/>
  <c r="AV841" i="1"/>
  <c r="AW841" i="1"/>
  <c r="BB841" i="1"/>
  <c r="AV842" i="1"/>
  <c r="AW842" i="1"/>
  <c r="BB842" i="1"/>
  <c r="T840" i="1"/>
  <c r="T841" i="1"/>
  <c r="T842" i="1"/>
  <c r="AV836" i="1"/>
  <c r="AW836" i="1"/>
  <c r="BB836" i="1"/>
  <c r="AV837" i="1"/>
  <c r="AW837" i="1"/>
  <c r="BB837" i="1"/>
  <c r="AV838" i="1"/>
  <c r="AW838" i="1"/>
  <c r="BB838" i="1"/>
  <c r="AV839" i="1"/>
  <c r="AW839" i="1"/>
  <c r="BB839" i="1"/>
  <c r="T836" i="1"/>
  <c r="T837" i="1"/>
  <c r="T838" i="1"/>
  <c r="T839" i="1"/>
  <c r="AV824" i="1"/>
  <c r="AW824" i="1"/>
  <c r="BB824" i="1"/>
  <c r="AV825" i="1"/>
  <c r="AW825" i="1"/>
  <c r="BB825" i="1"/>
  <c r="AV826" i="1"/>
  <c r="AW826" i="1"/>
  <c r="BB826" i="1"/>
  <c r="AV827" i="1"/>
  <c r="AW827" i="1"/>
  <c r="BB827" i="1"/>
  <c r="AV828" i="1"/>
  <c r="AW828" i="1"/>
  <c r="BB828" i="1"/>
  <c r="AV829" i="1"/>
  <c r="AW829" i="1"/>
  <c r="BB829" i="1"/>
  <c r="AV830" i="1"/>
  <c r="AW830" i="1"/>
  <c r="BB830" i="1"/>
  <c r="AV831" i="1"/>
  <c r="AW831" i="1"/>
  <c r="BB831" i="1"/>
  <c r="AV832" i="1"/>
  <c r="AW832" i="1"/>
  <c r="BB832" i="1"/>
  <c r="AV833" i="1"/>
  <c r="AW833" i="1"/>
  <c r="BB833" i="1"/>
  <c r="AV834" i="1"/>
  <c r="AW834" i="1"/>
  <c r="BB834" i="1"/>
  <c r="AV835" i="1"/>
  <c r="AW835" i="1"/>
  <c r="BB835" i="1"/>
  <c r="T824" i="1"/>
  <c r="T825" i="1"/>
  <c r="T826" i="1"/>
  <c r="T827" i="1"/>
  <c r="T828" i="1"/>
  <c r="T829" i="1"/>
  <c r="T830" i="1"/>
  <c r="T831" i="1"/>
  <c r="T832" i="1"/>
  <c r="T833" i="1"/>
  <c r="T834" i="1"/>
  <c r="T835" i="1"/>
  <c r="J1542" i="2"/>
  <c r="J1543" i="2"/>
  <c r="J1544" i="2"/>
  <c r="J1545" i="2"/>
  <c r="J1546" i="2"/>
  <c r="J1547" i="2"/>
  <c r="J1548" i="2"/>
  <c r="J1549" i="2"/>
  <c r="J1550" i="2"/>
  <c r="AV820" i="1"/>
  <c r="AW820" i="1"/>
  <c r="BB820" i="1"/>
  <c r="AV821" i="1"/>
  <c r="AW821" i="1"/>
  <c r="BB821" i="1"/>
  <c r="AV822" i="1"/>
  <c r="AW822" i="1"/>
  <c r="BB822" i="1"/>
  <c r="AV823" i="1"/>
  <c r="AW823" i="1"/>
  <c r="BB823" i="1"/>
  <c r="T820" i="1"/>
  <c r="T821" i="1"/>
  <c r="T822" i="1"/>
  <c r="T823" i="1"/>
  <c r="J1528" i="2"/>
  <c r="J1529" i="2"/>
  <c r="J1530" i="2"/>
  <c r="J1531" i="2"/>
  <c r="J1532" i="2"/>
  <c r="J1533" i="2"/>
  <c r="J1534" i="2"/>
  <c r="J1535" i="2"/>
  <c r="J1536" i="2"/>
  <c r="J1537" i="2"/>
  <c r="J1538" i="2"/>
  <c r="J1539" i="2"/>
  <c r="J1540" i="2"/>
  <c r="J1541" i="2"/>
  <c r="J1551" i="2"/>
  <c r="J1552" i="2"/>
  <c r="J1553" i="2"/>
  <c r="J1554" i="2"/>
  <c r="J1555" i="2"/>
  <c r="J1556" i="2"/>
  <c r="J1557" i="2"/>
  <c r="J1558" i="2"/>
  <c r="J1559" i="2"/>
  <c r="J1560" i="2"/>
  <c r="J1561" i="2"/>
  <c r="J1562" i="2"/>
  <c r="J1563" i="2"/>
  <c r="J1564" i="2"/>
  <c r="J1565" i="2"/>
  <c r="J1566" i="2"/>
  <c r="J1567" i="2"/>
  <c r="J1568" i="2"/>
  <c r="J1569" i="2"/>
  <c r="J1570" i="2"/>
  <c r="J1571" i="2"/>
  <c r="J1572" i="2"/>
  <c r="J1573" i="2"/>
  <c r="J1574" i="2"/>
  <c r="J1575" i="2"/>
  <c r="J1576" i="2"/>
  <c r="J1577" i="2"/>
  <c r="J1578" i="2"/>
  <c r="J1579" i="2"/>
  <c r="J1580" i="2"/>
  <c r="J1581" i="2"/>
  <c r="J1582" i="2"/>
  <c r="J1583" i="2"/>
  <c r="J1584" i="2"/>
  <c r="BB819" i="1"/>
  <c r="BB818" i="1"/>
  <c r="BB817" i="1"/>
  <c r="BB816" i="1"/>
  <c r="BB815" i="1"/>
  <c r="BB814" i="1"/>
  <c r="AW819" i="1"/>
  <c r="AV819" i="1"/>
  <c r="AW818" i="1"/>
  <c r="AV818" i="1"/>
  <c r="AW817" i="1"/>
  <c r="AV817" i="1"/>
  <c r="AW816" i="1"/>
  <c r="AV816" i="1"/>
  <c r="AW815" i="1"/>
  <c r="AV815" i="1"/>
  <c r="AW814" i="1"/>
  <c r="AV814" i="1"/>
  <c r="T819" i="1"/>
  <c r="T818" i="1"/>
  <c r="T817" i="1"/>
  <c r="T816" i="1"/>
  <c r="T815" i="1"/>
  <c r="T814" i="1"/>
  <c r="BB813" i="1"/>
  <c r="BB812" i="1"/>
  <c r="BB811" i="1"/>
  <c r="BB810" i="1"/>
  <c r="BB809" i="1"/>
  <c r="BB808" i="1"/>
  <c r="AW813" i="1"/>
  <c r="AV813" i="1"/>
  <c r="AW812" i="1"/>
  <c r="AV812" i="1"/>
  <c r="AW811" i="1"/>
  <c r="AV811" i="1"/>
  <c r="AW810" i="1"/>
  <c r="AV810" i="1"/>
  <c r="AW809" i="1"/>
  <c r="AV809" i="1"/>
  <c r="AW808" i="1"/>
  <c r="AV808" i="1"/>
  <c r="T808" i="1"/>
  <c r="T809" i="1"/>
  <c r="T810" i="1"/>
  <c r="T811" i="1"/>
  <c r="T812" i="1"/>
  <c r="T813" i="1"/>
  <c r="BB807" i="1"/>
  <c r="BB806" i="1"/>
  <c r="BB805" i="1"/>
  <c r="BB804" i="1"/>
  <c r="AW807" i="1"/>
  <c r="AV807" i="1"/>
  <c r="AW806" i="1"/>
  <c r="AV806" i="1"/>
  <c r="AW805" i="1"/>
  <c r="AV805" i="1"/>
  <c r="AW804" i="1"/>
  <c r="AV804" i="1"/>
  <c r="T804" i="1"/>
  <c r="T805" i="1"/>
  <c r="T806" i="1"/>
  <c r="T807" i="1"/>
  <c r="BB803" i="1"/>
  <c r="BB802" i="1"/>
  <c r="BB801" i="1"/>
  <c r="AW803" i="1"/>
  <c r="AV803" i="1"/>
  <c r="AW802" i="1"/>
  <c r="AV802" i="1"/>
  <c r="AW801" i="1"/>
  <c r="AV801" i="1"/>
  <c r="T801" i="1"/>
  <c r="T802" i="1"/>
  <c r="T803" i="1"/>
  <c r="T796" i="1"/>
  <c r="AV796" i="1"/>
  <c r="AW796" i="1"/>
  <c r="BB796" i="1"/>
  <c r="T797" i="1"/>
  <c r="AV797" i="1"/>
  <c r="AW797" i="1"/>
  <c r="BB797" i="1"/>
  <c r="T798" i="1"/>
  <c r="AV798" i="1"/>
  <c r="AW798" i="1"/>
  <c r="BB798" i="1"/>
  <c r="T799" i="1"/>
  <c r="AV799" i="1"/>
  <c r="AW799" i="1"/>
  <c r="BB799" i="1"/>
  <c r="T800" i="1"/>
  <c r="AV800" i="1"/>
  <c r="AW800" i="1"/>
  <c r="BB800" i="1"/>
  <c r="T785" i="1"/>
  <c r="T786" i="1"/>
  <c r="T787" i="1"/>
  <c r="T788" i="1"/>
  <c r="T789" i="1"/>
  <c r="T790" i="1"/>
  <c r="T791" i="1"/>
  <c r="T792" i="1"/>
  <c r="T793" i="1"/>
  <c r="T794" i="1"/>
  <c r="T795" i="1"/>
  <c r="AV785" i="1"/>
  <c r="AW785" i="1"/>
  <c r="BB785" i="1"/>
  <c r="AV786" i="1"/>
  <c r="AW786" i="1"/>
  <c r="BB786" i="1"/>
  <c r="AV787" i="1"/>
  <c r="AW787" i="1"/>
  <c r="BB787" i="1"/>
  <c r="AV788" i="1"/>
  <c r="AW788" i="1"/>
  <c r="BB788" i="1"/>
  <c r="AV789" i="1"/>
  <c r="AW789" i="1"/>
  <c r="BB789" i="1"/>
  <c r="AV790" i="1"/>
  <c r="AW790" i="1"/>
  <c r="BB790" i="1"/>
  <c r="AV791" i="1"/>
  <c r="AW791" i="1"/>
  <c r="BB791" i="1"/>
  <c r="AV792" i="1"/>
  <c r="AW792" i="1"/>
  <c r="BB792" i="1"/>
  <c r="AV793" i="1"/>
  <c r="AW793" i="1"/>
  <c r="BB793" i="1"/>
  <c r="AV794" i="1"/>
  <c r="AW794" i="1"/>
  <c r="BB794" i="1"/>
  <c r="AV795" i="1"/>
  <c r="AW795" i="1"/>
  <c r="BB795" i="1"/>
  <c r="J1473" i="2"/>
  <c r="J1474" i="2"/>
  <c r="J1475" i="2"/>
  <c r="J1476" i="2"/>
  <c r="J1477" i="2"/>
  <c r="J1478" i="2"/>
  <c r="J1479" i="2"/>
  <c r="J1480" i="2"/>
  <c r="J1481" i="2"/>
  <c r="J1482" i="2"/>
  <c r="J1483" i="2"/>
  <c r="J1484" i="2"/>
  <c r="J1485" i="2"/>
  <c r="J1486" i="2"/>
  <c r="J1487" i="2"/>
  <c r="J1488" i="2"/>
  <c r="J1489" i="2"/>
  <c r="J1490" i="2"/>
  <c r="J1491" i="2"/>
  <c r="J1492" i="2"/>
  <c r="J1493" i="2"/>
  <c r="J1494" i="2"/>
  <c r="J1495" i="2"/>
  <c r="J1496" i="2"/>
  <c r="J1497" i="2"/>
  <c r="J1498" i="2"/>
  <c r="J1499" i="2"/>
  <c r="J1500" i="2"/>
  <c r="J1501" i="2"/>
  <c r="J1502" i="2"/>
  <c r="J1503" i="2"/>
  <c r="J1504" i="2"/>
  <c r="J1505" i="2"/>
  <c r="J1506" i="2"/>
  <c r="J1507" i="2"/>
  <c r="J1508" i="2"/>
  <c r="J1509" i="2"/>
  <c r="J1510" i="2"/>
  <c r="J1511" i="2"/>
  <c r="J1512" i="2"/>
  <c r="J1513" i="2"/>
  <c r="J1514" i="2"/>
  <c r="J1515" i="2"/>
  <c r="J1516" i="2"/>
  <c r="J1517" i="2"/>
  <c r="J1518" i="2"/>
  <c r="J1519" i="2"/>
  <c r="J1520" i="2"/>
  <c r="J1521" i="2"/>
  <c r="J1522" i="2"/>
  <c r="J1523" i="2"/>
  <c r="J1524" i="2"/>
  <c r="J1525" i="2"/>
  <c r="J1526" i="2"/>
  <c r="J1527" i="2"/>
  <c r="BB784" i="1"/>
  <c r="BB783" i="1"/>
  <c r="BB782" i="1"/>
  <c r="BB781" i="1"/>
  <c r="AW784" i="1"/>
  <c r="AV784" i="1"/>
  <c r="AW783" i="1"/>
  <c r="AV783" i="1"/>
  <c r="AW782" i="1"/>
  <c r="AV782" i="1"/>
  <c r="AW781" i="1"/>
  <c r="AV781" i="1"/>
  <c r="T781" i="1"/>
  <c r="T782" i="1"/>
  <c r="T783" i="1"/>
  <c r="T784" i="1"/>
  <c r="BB780" i="1"/>
  <c r="BB779" i="1"/>
  <c r="BB778" i="1"/>
  <c r="BB777" i="1"/>
  <c r="AW780" i="1"/>
  <c r="AV780" i="1"/>
  <c r="AW779" i="1"/>
  <c r="AV779" i="1"/>
  <c r="AW778" i="1"/>
  <c r="AV778" i="1"/>
  <c r="AW777" i="1"/>
  <c r="AV777" i="1"/>
  <c r="T777" i="1"/>
  <c r="T778" i="1"/>
  <c r="T779" i="1"/>
  <c r="T780" i="1"/>
  <c r="T771" i="1"/>
  <c r="AV771" i="1"/>
  <c r="AW771" i="1"/>
  <c r="BB771" i="1"/>
  <c r="T772" i="1"/>
  <c r="AV772" i="1"/>
  <c r="AW772" i="1"/>
  <c r="BB772" i="1"/>
  <c r="T773" i="1"/>
  <c r="AV773" i="1"/>
  <c r="AW773" i="1"/>
  <c r="BB773" i="1"/>
  <c r="T774" i="1"/>
  <c r="AV774" i="1"/>
  <c r="AW774" i="1"/>
  <c r="BB774" i="1"/>
  <c r="T775" i="1"/>
  <c r="AV775" i="1"/>
  <c r="AW775" i="1"/>
  <c r="BB775" i="1"/>
  <c r="T776" i="1"/>
  <c r="AV776" i="1"/>
  <c r="AW776" i="1"/>
  <c r="BB776" i="1"/>
  <c r="AV765" i="1"/>
  <c r="AW765" i="1"/>
  <c r="BB765" i="1"/>
  <c r="AV766" i="1"/>
  <c r="AW766" i="1"/>
  <c r="BB766" i="1"/>
  <c r="AV767" i="1"/>
  <c r="AW767" i="1"/>
  <c r="BB767" i="1"/>
  <c r="AV768" i="1"/>
  <c r="AW768" i="1"/>
  <c r="BB768" i="1"/>
  <c r="AV769" i="1"/>
  <c r="AW769" i="1"/>
  <c r="BB769" i="1"/>
  <c r="AV770" i="1"/>
  <c r="AW770" i="1"/>
  <c r="BB770" i="1"/>
  <c r="T765" i="1"/>
  <c r="T766" i="1"/>
  <c r="T767" i="1"/>
  <c r="T768" i="1"/>
  <c r="T769" i="1"/>
  <c r="T770" i="1"/>
  <c r="J1440" i="2"/>
  <c r="J1441" i="2"/>
  <c r="J1442" i="2"/>
  <c r="J1443" i="2"/>
  <c r="J1444" i="2"/>
  <c r="J1445" i="2"/>
  <c r="J1446" i="2"/>
  <c r="J1447" i="2"/>
  <c r="J1448" i="2"/>
  <c r="J1449" i="2"/>
  <c r="J1450" i="2"/>
  <c r="J1451" i="2"/>
  <c r="J1452" i="2"/>
  <c r="J1453" i="2"/>
  <c r="J1454" i="2"/>
  <c r="J1455" i="2"/>
  <c r="J1456" i="2"/>
  <c r="J1457" i="2"/>
  <c r="J1458" i="2"/>
  <c r="J1459" i="2"/>
  <c r="J1460" i="2"/>
  <c r="J1461" i="2"/>
  <c r="J1462" i="2"/>
  <c r="J1463" i="2"/>
  <c r="J1464" i="2"/>
  <c r="J1465" i="2"/>
  <c r="J1466" i="2"/>
  <c r="J1467" i="2"/>
  <c r="J1468" i="2"/>
  <c r="J1469" i="2"/>
  <c r="J1470" i="2"/>
  <c r="J1471" i="2"/>
  <c r="J1472" i="2"/>
  <c r="AV751" i="1"/>
  <c r="AV758" i="1"/>
  <c r="AW758" i="1"/>
  <c r="BB758" i="1"/>
  <c r="AV759" i="1"/>
  <c r="AW759" i="1"/>
  <c r="BB759" i="1"/>
  <c r="AV760" i="1"/>
  <c r="AW760" i="1"/>
  <c r="BB760" i="1"/>
  <c r="AV761" i="1"/>
  <c r="AW761" i="1"/>
  <c r="BB761" i="1"/>
  <c r="AV762" i="1"/>
  <c r="AW762" i="1"/>
  <c r="BB762" i="1"/>
  <c r="AV763" i="1"/>
  <c r="AW763" i="1"/>
  <c r="BB763" i="1"/>
  <c r="AV764" i="1"/>
  <c r="AW764" i="1"/>
  <c r="BB764" i="1"/>
  <c r="T758" i="1"/>
  <c r="T759" i="1"/>
  <c r="T760" i="1"/>
  <c r="T761" i="1"/>
  <c r="T762" i="1"/>
  <c r="T763" i="1"/>
  <c r="T764" i="1"/>
  <c r="AV750" i="1"/>
  <c r="AW750" i="1"/>
  <c r="BB750" i="1"/>
  <c r="AW751" i="1"/>
  <c r="BB751" i="1"/>
  <c r="AV752" i="1"/>
  <c r="AW752" i="1"/>
  <c r="BB752" i="1"/>
  <c r="AV753" i="1"/>
  <c r="AW753" i="1"/>
  <c r="BB753" i="1"/>
  <c r="AV754" i="1"/>
  <c r="AW754" i="1"/>
  <c r="BB754" i="1"/>
  <c r="AV755" i="1"/>
  <c r="AW755" i="1"/>
  <c r="BB755" i="1"/>
  <c r="AV756" i="1"/>
  <c r="AW756" i="1"/>
  <c r="BB756" i="1"/>
  <c r="AV757" i="1"/>
  <c r="AW757" i="1"/>
  <c r="BB757" i="1"/>
  <c r="T757" i="1"/>
  <c r="T750" i="1"/>
  <c r="T751" i="1"/>
  <c r="T752" i="1"/>
  <c r="T753" i="1"/>
  <c r="T754" i="1"/>
  <c r="T755" i="1"/>
  <c r="T756" i="1"/>
  <c r="J1416" i="2"/>
  <c r="J1417" i="2"/>
  <c r="J1418" i="2"/>
  <c r="J1419" i="2"/>
  <c r="J1420" i="2"/>
  <c r="J1421" i="2"/>
  <c r="J1422" i="2"/>
  <c r="J1423" i="2"/>
  <c r="J1424" i="2"/>
  <c r="J1425" i="2"/>
  <c r="J1426" i="2"/>
  <c r="J1427" i="2"/>
  <c r="J1428" i="2"/>
  <c r="J1429" i="2"/>
  <c r="J1430" i="2"/>
  <c r="J1431" i="2"/>
  <c r="J1432" i="2"/>
  <c r="J1433" i="2"/>
  <c r="J1434" i="2"/>
  <c r="J1435" i="2"/>
  <c r="J1436" i="2"/>
  <c r="J1437" i="2"/>
  <c r="J1438" i="2"/>
  <c r="J1439" i="2"/>
  <c r="AV735" i="1"/>
  <c r="AW735" i="1"/>
  <c r="BB735" i="1"/>
  <c r="AV736" i="1"/>
  <c r="AW736" i="1"/>
  <c r="BB736" i="1"/>
  <c r="AV737" i="1"/>
  <c r="AW737" i="1"/>
  <c r="BB737" i="1"/>
  <c r="AV738" i="1"/>
  <c r="AW738" i="1"/>
  <c r="BB738" i="1"/>
  <c r="AV739" i="1"/>
  <c r="AW739" i="1"/>
  <c r="BB739" i="1"/>
  <c r="AV740" i="1"/>
  <c r="AW740" i="1"/>
  <c r="BB740" i="1"/>
  <c r="AV741" i="1"/>
  <c r="AW741" i="1"/>
  <c r="BB741" i="1"/>
  <c r="AV742" i="1"/>
  <c r="AW742" i="1"/>
  <c r="BB742" i="1"/>
  <c r="AV743" i="1"/>
  <c r="AW743" i="1"/>
  <c r="BB743" i="1"/>
  <c r="AV744" i="1"/>
  <c r="AW744" i="1"/>
  <c r="BB744" i="1"/>
  <c r="AV745" i="1"/>
  <c r="AW745" i="1"/>
  <c r="BB745" i="1"/>
  <c r="AV746" i="1"/>
  <c r="AW746" i="1"/>
  <c r="BB746" i="1"/>
  <c r="AV747" i="1"/>
  <c r="AW747" i="1"/>
  <c r="BB747" i="1"/>
  <c r="AV748" i="1"/>
  <c r="AW748" i="1"/>
  <c r="BB748" i="1"/>
  <c r="AV749" i="1"/>
  <c r="AW749" i="1"/>
  <c r="BB749" i="1"/>
  <c r="T746" i="1"/>
  <c r="T747" i="1"/>
  <c r="T748" i="1"/>
  <c r="T749" i="1"/>
  <c r="T742" i="1"/>
  <c r="T743" i="1"/>
  <c r="T744" i="1"/>
  <c r="T745" i="1"/>
  <c r="T735" i="1"/>
  <c r="T736" i="1"/>
  <c r="T737" i="1"/>
  <c r="T738" i="1"/>
  <c r="T739" i="1"/>
  <c r="T740" i="1"/>
  <c r="T741" i="1"/>
  <c r="AV730" i="1"/>
  <c r="AW730" i="1"/>
  <c r="BB730" i="1"/>
  <c r="AV731" i="1"/>
  <c r="AW731" i="1"/>
  <c r="BB731" i="1"/>
  <c r="AV732" i="1"/>
  <c r="AW732" i="1"/>
  <c r="BB732" i="1"/>
  <c r="AV733" i="1"/>
  <c r="AW733" i="1"/>
  <c r="BB733" i="1"/>
  <c r="AV734" i="1"/>
  <c r="AW734" i="1"/>
  <c r="BB734" i="1"/>
  <c r="T730" i="1"/>
  <c r="T731" i="1"/>
  <c r="T732" i="1"/>
  <c r="T733" i="1"/>
  <c r="T734" i="1"/>
  <c r="AV724" i="1"/>
  <c r="AW724" i="1"/>
  <c r="BB724" i="1"/>
  <c r="AV725" i="1"/>
  <c r="AW725" i="1"/>
  <c r="BB725" i="1"/>
  <c r="AV726" i="1"/>
  <c r="AW726" i="1"/>
  <c r="BB726" i="1"/>
  <c r="AV727" i="1"/>
  <c r="AW727" i="1"/>
  <c r="BB727" i="1"/>
  <c r="AV728" i="1"/>
  <c r="AW728" i="1"/>
  <c r="BB728" i="1"/>
  <c r="AV729" i="1"/>
  <c r="AW729" i="1"/>
  <c r="BB729" i="1"/>
  <c r="T724" i="1"/>
  <c r="T725" i="1"/>
  <c r="T726" i="1"/>
  <c r="T727" i="1"/>
  <c r="T728" i="1"/>
  <c r="T729" i="1"/>
  <c r="AV719" i="1"/>
  <c r="AW719" i="1"/>
  <c r="BB719" i="1"/>
  <c r="AV720" i="1"/>
  <c r="AW720" i="1"/>
  <c r="BB720" i="1"/>
  <c r="AV721" i="1"/>
  <c r="AW721" i="1"/>
  <c r="BB721" i="1"/>
  <c r="AV722" i="1"/>
  <c r="AW722" i="1"/>
  <c r="BB722" i="1"/>
  <c r="AV723" i="1"/>
  <c r="AW723" i="1"/>
  <c r="BB723" i="1"/>
  <c r="T719" i="1"/>
  <c r="T720" i="1"/>
  <c r="T721" i="1"/>
  <c r="T722" i="1"/>
  <c r="T723" i="1"/>
  <c r="J1360" i="2"/>
  <c r="J1361" i="2"/>
  <c r="J1362" i="2"/>
  <c r="J1363" i="2"/>
  <c r="J1364" i="2"/>
  <c r="J1365" i="2"/>
  <c r="J1366" i="2"/>
  <c r="J1367" i="2"/>
  <c r="J1368" i="2"/>
  <c r="J1369" i="2"/>
  <c r="J1370" i="2"/>
  <c r="J1371" i="2"/>
  <c r="J1372" i="2"/>
  <c r="J1373" i="2"/>
  <c r="J1374" i="2"/>
  <c r="J1375" i="2"/>
  <c r="J1376" i="2"/>
  <c r="J1377" i="2"/>
  <c r="J1378" i="2"/>
  <c r="J1379" i="2"/>
  <c r="J1380" i="2"/>
  <c r="J1381" i="2"/>
  <c r="J1382" i="2"/>
  <c r="J1383" i="2"/>
  <c r="J1384" i="2"/>
  <c r="J1385" i="2"/>
  <c r="J1386" i="2"/>
  <c r="J1387" i="2"/>
  <c r="J1388" i="2"/>
  <c r="J1389" i="2"/>
  <c r="J1390" i="2"/>
  <c r="J1391" i="2"/>
  <c r="J1392" i="2"/>
  <c r="J1393" i="2"/>
  <c r="J1394" i="2"/>
  <c r="J1395" i="2"/>
  <c r="J1396" i="2"/>
  <c r="J1397" i="2"/>
  <c r="J1398" i="2"/>
  <c r="J1399" i="2"/>
  <c r="J1400" i="2"/>
  <c r="J1401" i="2"/>
  <c r="J1402" i="2"/>
  <c r="J1403" i="2"/>
  <c r="J1404" i="2"/>
  <c r="J1405" i="2"/>
  <c r="J1406" i="2"/>
  <c r="J1407" i="2"/>
  <c r="J1408" i="2"/>
  <c r="J1409" i="2"/>
  <c r="J1410" i="2"/>
  <c r="J1411" i="2"/>
  <c r="J1412" i="2"/>
  <c r="J1413" i="2"/>
  <c r="J1414" i="2"/>
  <c r="J1415" i="2"/>
  <c r="D31" i="4" l="1"/>
  <c r="BC825" i="1"/>
  <c r="BD825" i="1" s="1"/>
  <c r="BC821" i="1"/>
  <c r="BD821" i="1" s="1"/>
  <c r="BC845" i="1"/>
  <c r="BD845" i="1" s="1"/>
  <c r="BC804" i="1"/>
  <c r="BE804" i="1" s="1"/>
  <c r="U804" i="1" s="1"/>
  <c r="BC824" i="1"/>
  <c r="BD824" i="1" s="1"/>
  <c r="BC839" i="1"/>
  <c r="BD839" i="1" s="1"/>
  <c r="BC844" i="1"/>
  <c r="BD844" i="1" s="1"/>
  <c r="BC841" i="1"/>
  <c r="BD841" i="1" s="1"/>
  <c r="BC832" i="1"/>
  <c r="BD832" i="1" s="1"/>
  <c r="BC835" i="1"/>
  <c r="BD835" i="1" s="1"/>
  <c r="BC801" i="1"/>
  <c r="BE801" i="1" s="1"/>
  <c r="U801" i="1" s="1"/>
  <c r="BC837" i="1"/>
  <c r="BD837" i="1" s="1"/>
  <c r="BC830" i="1"/>
  <c r="BD830" i="1" s="1"/>
  <c r="BC842" i="1"/>
  <c r="BD842" i="1" s="1"/>
  <c r="BC826" i="1"/>
  <c r="BD826" i="1" s="1"/>
  <c r="BC834" i="1"/>
  <c r="BD834" i="1" s="1"/>
  <c r="BC829" i="1"/>
  <c r="BD829" i="1" s="1"/>
  <c r="BC836" i="1"/>
  <c r="BD836" i="1" s="1"/>
  <c r="BC843" i="1"/>
  <c r="BD843" i="1" s="1"/>
  <c r="BC838" i="1"/>
  <c r="BD838" i="1" s="1"/>
  <c r="BC840" i="1"/>
  <c r="BD840" i="1" s="1"/>
  <c r="BC816" i="1"/>
  <c r="BE816" i="1" s="1"/>
  <c r="U816" i="1" s="1"/>
  <c r="BC831" i="1"/>
  <c r="BD831" i="1" s="1"/>
  <c r="BC823" i="1"/>
  <c r="BD823" i="1" s="1"/>
  <c r="BC827" i="1"/>
  <c r="BD827" i="1" s="1"/>
  <c r="BC820" i="1"/>
  <c r="BD820" i="1" s="1"/>
  <c r="BC805" i="1"/>
  <c r="BE805" i="1" s="1"/>
  <c r="U805" i="1" s="1"/>
  <c r="BC833" i="1"/>
  <c r="BD833" i="1" s="1"/>
  <c r="BC828" i="1"/>
  <c r="BD828" i="1" s="1"/>
  <c r="BC814" i="1"/>
  <c r="BE814" i="1" s="1"/>
  <c r="U814" i="1" s="1"/>
  <c r="BC817" i="1"/>
  <c r="BD817" i="1" s="1"/>
  <c r="BC815" i="1"/>
  <c r="BE815" i="1" s="1"/>
  <c r="U815" i="1" s="1"/>
  <c r="BC802" i="1"/>
  <c r="BE802" i="1" s="1"/>
  <c r="U802" i="1" s="1"/>
  <c r="BC811" i="1"/>
  <c r="BE811" i="1" s="1"/>
  <c r="U811" i="1" s="1"/>
  <c r="BC822" i="1"/>
  <c r="BD822" i="1" s="1"/>
  <c r="BC819" i="1"/>
  <c r="BE819" i="1" s="1"/>
  <c r="U819" i="1" s="1"/>
  <c r="BC806" i="1"/>
  <c r="BE806" i="1" s="1"/>
  <c r="U806" i="1" s="1"/>
  <c r="BC813" i="1"/>
  <c r="BE813" i="1" s="1"/>
  <c r="U813" i="1" s="1"/>
  <c r="BC810" i="1"/>
  <c r="BE810" i="1" s="1"/>
  <c r="U810" i="1" s="1"/>
  <c r="BC807" i="1"/>
  <c r="BD807" i="1" s="1"/>
  <c r="BE807" i="1" s="1"/>
  <c r="U807" i="1" s="1"/>
  <c r="BC799" i="1"/>
  <c r="BD799" i="1" s="1"/>
  <c r="BC803" i="1"/>
  <c r="BE803" i="1" s="1"/>
  <c r="U803" i="1" s="1"/>
  <c r="BC818" i="1"/>
  <c r="BC808" i="1"/>
  <c r="BE808" i="1" s="1"/>
  <c r="U808" i="1" s="1"/>
  <c r="BC812" i="1"/>
  <c r="BE812" i="1" s="1"/>
  <c r="U812" i="1" s="1"/>
  <c r="BC791" i="1"/>
  <c r="BD791" i="1" s="1"/>
  <c r="BC784" i="1"/>
  <c r="BE784" i="1" s="1"/>
  <c r="U784" i="1" s="1"/>
  <c r="BC809" i="1"/>
  <c r="BC786" i="1"/>
  <c r="BD786" i="1" s="1"/>
  <c r="BC765" i="1"/>
  <c r="BD765" i="1" s="1"/>
  <c r="BC770" i="1"/>
  <c r="BD770" i="1" s="1"/>
  <c r="BC778" i="1"/>
  <c r="BE778" i="1" s="1"/>
  <c r="U778" i="1" s="1"/>
  <c r="BC796" i="1"/>
  <c r="BD796" i="1" s="1"/>
  <c r="BC767" i="1"/>
  <c r="BD767" i="1" s="1"/>
  <c r="BC781" i="1"/>
  <c r="BD781" i="1" s="1"/>
  <c r="BC795" i="1"/>
  <c r="BD795" i="1" s="1"/>
  <c r="BC783" i="1"/>
  <c r="BE783" i="1" s="1"/>
  <c r="U783" i="1" s="1"/>
  <c r="BC756" i="1"/>
  <c r="BD756" i="1" s="1"/>
  <c r="BC777" i="1"/>
  <c r="BE777" i="1" s="1"/>
  <c r="U777" i="1" s="1"/>
  <c r="BC742" i="1"/>
  <c r="BD742" i="1" s="1"/>
  <c r="BC779" i="1"/>
  <c r="BE779" i="1" s="1"/>
  <c r="U779" i="1" s="1"/>
  <c r="BC790" i="1"/>
  <c r="BD790" i="1" s="1"/>
  <c r="BC780" i="1"/>
  <c r="BE780" i="1" s="1"/>
  <c r="U780" i="1" s="1"/>
  <c r="BC798" i="1"/>
  <c r="BC797" i="1"/>
  <c r="BC800" i="1"/>
  <c r="BC788" i="1"/>
  <c r="BD788" i="1" s="1"/>
  <c r="BC789" i="1"/>
  <c r="BD789" i="1" s="1"/>
  <c r="BC793" i="1"/>
  <c r="BD793" i="1" s="1"/>
  <c r="BC785" i="1"/>
  <c r="BD785" i="1" s="1"/>
  <c r="BC792" i="1"/>
  <c r="BD792" i="1" s="1"/>
  <c r="BC794" i="1"/>
  <c r="BE794" i="1" s="1"/>
  <c r="U794" i="1" s="1"/>
  <c r="BC787" i="1"/>
  <c r="BD787" i="1" s="1"/>
  <c r="BC768" i="1"/>
  <c r="BD768" i="1" s="1"/>
  <c r="BC782" i="1"/>
  <c r="BE782" i="1" s="1"/>
  <c r="U782" i="1" s="1"/>
  <c r="BC764" i="1"/>
  <c r="BD764" i="1" s="1"/>
  <c r="BC772" i="1"/>
  <c r="BD772" i="1" s="1"/>
  <c r="BC758" i="1"/>
  <c r="BD758" i="1" s="1"/>
  <c r="BC774" i="1"/>
  <c r="BD774" i="1" s="1"/>
  <c r="BC762" i="1"/>
  <c r="BD762" i="1" s="1"/>
  <c r="BC741" i="1"/>
  <c r="BD741" i="1" s="1"/>
  <c r="BC761" i="1"/>
  <c r="BD761" i="1" s="1"/>
  <c r="BC763" i="1"/>
  <c r="BD763" i="1" s="1"/>
  <c r="BC722" i="1"/>
  <c r="BD722" i="1" s="1"/>
  <c r="BC775" i="1"/>
  <c r="BC773" i="1"/>
  <c r="BD773" i="1" s="1"/>
  <c r="BC771" i="1"/>
  <c r="BD771" i="1" s="1"/>
  <c r="BC769" i="1"/>
  <c r="BE769" i="1" s="1"/>
  <c r="U769" i="1" s="1"/>
  <c r="BC776" i="1"/>
  <c r="BD776" i="1" s="1"/>
  <c r="BC755" i="1"/>
  <c r="BE755" i="1" s="1"/>
  <c r="U755" i="1" s="1"/>
  <c r="BC766" i="1"/>
  <c r="BD766" i="1" s="1"/>
  <c r="BC759" i="1"/>
  <c r="BD759" i="1" s="1"/>
  <c r="BC760" i="1"/>
  <c r="BD760" i="1" s="1"/>
  <c r="BC748" i="1"/>
  <c r="BE748" i="1" s="1"/>
  <c r="U748" i="1" s="1"/>
  <c r="BC736" i="1"/>
  <c r="BD736" i="1" s="1"/>
  <c r="BC732" i="1"/>
  <c r="BD732" i="1" s="1"/>
  <c r="BC740" i="1"/>
  <c r="BD740" i="1" s="1"/>
  <c r="BC747" i="1"/>
  <c r="BD747" i="1" s="1"/>
  <c r="BC735" i="1"/>
  <c r="BD735" i="1" s="1"/>
  <c r="BC753" i="1"/>
  <c r="BE753" i="1" s="1"/>
  <c r="U753" i="1" s="1"/>
  <c r="BC751" i="1"/>
  <c r="BD751" i="1" s="1"/>
  <c r="BC750" i="1"/>
  <c r="BD750" i="1" s="1"/>
  <c r="BC754" i="1"/>
  <c r="BC752" i="1"/>
  <c r="BC757" i="1"/>
  <c r="BC725" i="1"/>
  <c r="BD725" i="1" s="1"/>
  <c r="BC724" i="1"/>
  <c r="BD724" i="1" s="1"/>
  <c r="BC719" i="1"/>
  <c r="BE719" i="1" s="1"/>
  <c r="U719" i="1" s="1"/>
  <c r="BC733" i="1"/>
  <c r="BD733" i="1" s="1"/>
  <c r="BC745" i="1"/>
  <c r="BD745" i="1" s="1"/>
  <c r="BC729" i="1"/>
  <c r="BD729" i="1" s="1"/>
  <c r="BC726" i="1"/>
  <c r="BD726" i="1" s="1"/>
  <c r="BC746" i="1"/>
  <c r="BD746" i="1" s="1"/>
  <c r="BC720" i="1"/>
  <c r="BD720" i="1" s="1"/>
  <c r="BC721" i="1"/>
  <c r="BE721" i="1" s="1"/>
  <c r="U721" i="1" s="1"/>
  <c r="BC727" i="1"/>
  <c r="BD727" i="1" s="1"/>
  <c r="BC730" i="1"/>
  <c r="BD730" i="1" s="1"/>
  <c r="BC744" i="1"/>
  <c r="BE744" i="1" s="1"/>
  <c r="U744" i="1" s="1"/>
  <c r="BC738" i="1"/>
  <c r="BD738" i="1" s="1"/>
  <c r="BC734" i="1"/>
  <c r="BD734" i="1" s="1"/>
  <c r="BC728" i="1"/>
  <c r="BD728" i="1" s="1"/>
  <c r="BC743" i="1"/>
  <c r="BD743" i="1" s="1"/>
  <c r="BC731" i="1"/>
  <c r="BD731" i="1" s="1"/>
  <c r="BC723" i="1"/>
  <c r="BD723" i="1" s="1"/>
  <c r="BC749" i="1"/>
  <c r="BC739" i="1"/>
  <c r="BC737" i="1"/>
  <c r="BE825" i="1" l="1"/>
  <c r="U825" i="1" s="1"/>
  <c r="BE845" i="1"/>
  <c r="U845" i="1" s="1"/>
  <c r="BE821" i="1"/>
  <c r="U821" i="1" s="1"/>
  <c r="BE839" i="1"/>
  <c r="U839" i="1" s="1"/>
  <c r="BD804" i="1"/>
  <c r="BE844" i="1"/>
  <c r="U844" i="1" s="1"/>
  <c r="BE841" i="1"/>
  <c r="U841" i="1" s="1"/>
  <c r="BE824" i="1"/>
  <c r="U824" i="1" s="1"/>
  <c r="BE832" i="1"/>
  <c r="U832" i="1" s="1"/>
  <c r="BD801" i="1"/>
  <c r="BE835" i="1"/>
  <c r="U835" i="1" s="1"/>
  <c r="BD816" i="1"/>
  <c r="BE834" i="1"/>
  <c r="U834" i="1" s="1"/>
  <c r="BE837" i="1"/>
  <c r="U837" i="1" s="1"/>
  <c r="BE840" i="1"/>
  <c r="U840" i="1" s="1"/>
  <c r="BE826" i="1"/>
  <c r="U826" i="1" s="1"/>
  <c r="BD815" i="1"/>
  <c r="BE833" i="1"/>
  <c r="U833" i="1" s="1"/>
  <c r="BE829" i="1"/>
  <c r="U829" i="1" s="1"/>
  <c r="BE843" i="1"/>
  <c r="U843" i="1" s="1"/>
  <c r="BE830" i="1"/>
  <c r="U830" i="1" s="1"/>
  <c r="BE842" i="1"/>
  <c r="U842" i="1" s="1"/>
  <c r="BE820" i="1"/>
  <c r="U820" i="1" s="1"/>
  <c r="BE827" i="1"/>
  <c r="U827" i="1" s="1"/>
  <c r="BD819" i="1"/>
  <c r="BE828" i="1"/>
  <c r="U828" i="1" s="1"/>
  <c r="BD805" i="1"/>
  <c r="BE838" i="1"/>
  <c r="U838" i="1" s="1"/>
  <c r="BD802" i="1"/>
  <c r="BD814" i="1"/>
  <c r="BE823" i="1"/>
  <c r="U823" i="1" s="1"/>
  <c r="BE817" i="1"/>
  <c r="U817" i="1" s="1"/>
  <c r="BE831" i="1"/>
  <c r="U831" i="1" s="1"/>
  <c r="BE836" i="1"/>
  <c r="U836" i="1" s="1"/>
  <c r="BD811" i="1"/>
  <c r="BE822" i="1"/>
  <c r="U822" i="1" s="1"/>
  <c r="BD810" i="1"/>
  <c r="BE799" i="1"/>
  <c r="U799" i="1" s="1"/>
  <c r="BD806" i="1"/>
  <c r="BD813" i="1"/>
  <c r="BD803" i="1"/>
  <c r="BE818" i="1"/>
  <c r="U818" i="1" s="1"/>
  <c r="BD818" i="1"/>
  <c r="BD784" i="1"/>
  <c r="BD808" i="1"/>
  <c r="BE791" i="1"/>
  <c r="U791" i="1" s="1"/>
  <c r="BD812" i="1"/>
  <c r="BD809" i="1"/>
  <c r="BE809" i="1"/>
  <c r="U809" i="1" s="1"/>
  <c r="BE765" i="1"/>
  <c r="U765" i="1" s="1"/>
  <c r="BE786" i="1"/>
  <c r="U786" i="1" s="1"/>
  <c r="BE770" i="1"/>
  <c r="U770" i="1" s="1"/>
  <c r="BD778" i="1"/>
  <c r="BE796" i="1"/>
  <c r="U796" i="1" s="1"/>
  <c r="BE767" i="1"/>
  <c r="U767" i="1" s="1"/>
  <c r="BE742" i="1"/>
  <c r="U742" i="1" s="1"/>
  <c r="BE756" i="1"/>
  <c r="U756" i="1" s="1"/>
  <c r="BE795" i="1"/>
  <c r="U795" i="1" s="1"/>
  <c r="BD783" i="1"/>
  <c r="BE781" i="1"/>
  <c r="U781" i="1" s="1"/>
  <c r="BD777" i="1"/>
  <c r="BD780" i="1"/>
  <c r="BD779" i="1"/>
  <c r="BE790" i="1"/>
  <c r="U790" i="1" s="1"/>
  <c r="BD800" i="1"/>
  <c r="BE800" i="1"/>
  <c r="U800" i="1" s="1"/>
  <c r="BD797" i="1"/>
  <c r="BE797" i="1" s="1"/>
  <c r="U797" i="1" s="1"/>
  <c r="BD798" i="1"/>
  <c r="BE798" i="1"/>
  <c r="U798" i="1" s="1"/>
  <c r="BE789" i="1"/>
  <c r="U789" i="1" s="1"/>
  <c r="BE793" i="1"/>
  <c r="U793" i="1" s="1"/>
  <c r="BE788" i="1"/>
  <c r="U788" i="1" s="1"/>
  <c r="BE792" i="1"/>
  <c r="U792" i="1" s="1"/>
  <c r="BE787" i="1"/>
  <c r="U787" i="1" s="1"/>
  <c r="BD794" i="1"/>
  <c r="BE785" i="1"/>
  <c r="U785" i="1" s="1"/>
  <c r="BE768" i="1"/>
  <c r="U768" i="1" s="1"/>
  <c r="BE761" i="1"/>
  <c r="U761" i="1" s="1"/>
  <c r="BD782" i="1"/>
  <c r="BE722" i="1"/>
  <c r="U722" i="1" s="1"/>
  <c r="BE741" i="1"/>
  <c r="U741" i="1" s="1"/>
  <c r="BE764" i="1"/>
  <c r="U764" i="1" s="1"/>
  <c r="BE772" i="1"/>
  <c r="U772" i="1" s="1"/>
  <c r="BE773" i="1"/>
  <c r="U773" i="1" s="1"/>
  <c r="BE758" i="1"/>
  <c r="U758" i="1" s="1"/>
  <c r="BE774" i="1"/>
  <c r="U774" i="1" s="1"/>
  <c r="BE763" i="1"/>
  <c r="U763" i="1" s="1"/>
  <c r="BD769" i="1"/>
  <c r="BE762" i="1"/>
  <c r="U762" i="1" s="1"/>
  <c r="BE771" i="1"/>
  <c r="U771" i="1" s="1"/>
  <c r="BE766" i="1"/>
  <c r="U766" i="1" s="1"/>
  <c r="BE776" i="1"/>
  <c r="U776" i="1" s="1"/>
  <c r="BE775" i="1"/>
  <c r="U775" i="1" s="1"/>
  <c r="BD775" i="1"/>
  <c r="BD755" i="1"/>
  <c r="BE759" i="1"/>
  <c r="U759" i="1" s="1"/>
  <c r="BE760" i="1"/>
  <c r="U760" i="1" s="1"/>
  <c r="BD748" i="1"/>
  <c r="BE736" i="1"/>
  <c r="U736" i="1" s="1"/>
  <c r="BE740" i="1"/>
  <c r="U740" i="1" s="1"/>
  <c r="BE732" i="1"/>
  <c r="U732" i="1" s="1"/>
  <c r="BE735" i="1"/>
  <c r="U735" i="1" s="1"/>
  <c r="BE747" i="1"/>
  <c r="U747" i="1" s="1"/>
  <c r="BE751" i="1"/>
  <c r="U751" i="1" s="1"/>
  <c r="BD753" i="1"/>
  <c r="BE750" i="1"/>
  <c r="U750" i="1" s="1"/>
  <c r="BE754" i="1"/>
  <c r="U754" i="1" s="1"/>
  <c r="BD754" i="1"/>
  <c r="BD757" i="1"/>
  <c r="BE757" i="1" s="1"/>
  <c r="U757" i="1" s="1"/>
  <c r="BD752" i="1"/>
  <c r="BE752" i="1"/>
  <c r="U752" i="1" s="1"/>
  <c r="BD719" i="1"/>
  <c r="BE725" i="1"/>
  <c r="U725" i="1" s="1"/>
  <c r="BE726" i="1"/>
  <c r="U726" i="1" s="1"/>
  <c r="BE733" i="1"/>
  <c r="U733" i="1" s="1"/>
  <c r="BD721" i="1"/>
  <c r="BE745" i="1"/>
  <c r="U745" i="1" s="1"/>
  <c r="BE724" i="1"/>
  <c r="U724" i="1" s="1"/>
  <c r="BE746" i="1"/>
  <c r="U746" i="1" s="1"/>
  <c r="BE729" i="1"/>
  <c r="U729" i="1" s="1"/>
  <c r="BE720" i="1"/>
  <c r="U720" i="1" s="1"/>
  <c r="BE730" i="1"/>
  <c r="U730" i="1" s="1"/>
  <c r="BE723" i="1"/>
  <c r="U723" i="1" s="1"/>
  <c r="BE728" i="1"/>
  <c r="U728" i="1" s="1"/>
  <c r="BE738" i="1"/>
  <c r="U738" i="1" s="1"/>
  <c r="BE727" i="1"/>
  <c r="U727" i="1" s="1"/>
  <c r="BE743" i="1"/>
  <c r="U743" i="1" s="1"/>
  <c r="BE734" i="1"/>
  <c r="U734" i="1" s="1"/>
  <c r="BE731" i="1"/>
  <c r="U731" i="1" s="1"/>
  <c r="BD744" i="1"/>
  <c r="BD739" i="1"/>
  <c r="BE739" i="1"/>
  <c r="U739" i="1" s="1"/>
  <c r="BE749" i="1"/>
  <c r="U749" i="1" s="1"/>
  <c r="BD749" i="1"/>
  <c r="BD737" i="1"/>
  <c r="BE737" i="1"/>
  <c r="U737" i="1" s="1"/>
  <c r="E26" i="4" l="1"/>
  <c r="F26" i="4" s="1"/>
  <c r="E30" i="4"/>
  <c r="D30" i="4" s="1"/>
  <c r="E27" i="4"/>
  <c r="F27" i="4" s="1"/>
  <c r="E29" i="4"/>
  <c r="D29" i="4" s="1"/>
  <c r="E28" i="4"/>
  <c r="D28" i="4" s="1"/>
  <c r="B2" i="3" a="1"/>
  <c r="B3" i="3" a="1"/>
  <c r="B5" i="3" a="1"/>
  <c r="B6" i="3" a="1"/>
  <c r="B7" i="3" a="1"/>
  <c r="B14" i="3" a="1"/>
  <c r="B15" i="3" a="1"/>
  <c r="B21" i="3" a="1"/>
  <c r="B22" i="3" a="1"/>
  <c r="AV714" i="1"/>
  <c r="AW714" i="1"/>
  <c r="BB714" i="1"/>
  <c r="AV715" i="1"/>
  <c r="AW715" i="1"/>
  <c r="BB715" i="1"/>
  <c r="AV716" i="1"/>
  <c r="AW716" i="1"/>
  <c r="BB716" i="1"/>
  <c r="AV717" i="1"/>
  <c r="AW717" i="1"/>
  <c r="BB717" i="1"/>
  <c r="AV718" i="1"/>
  <c r="AW718" i="1"/>
  <c r="BB718" i="1"/>
  <c r="T714" i="1"/>
  <c r="T715" i="1"/>
  <c r="T716" i="1"/>
  <c r="T717" i="1"/>
  <c r="T718" i="1"/>
  <c r="AV712" i="1"/>
  <c r="AV711" i="1"/>
  <c r="AW711" i="1"/>
  <c r="BB711" i="1"/>
  <c r="AW712" i="1"/>
  <c r="BB712" i="1"/>
  <c r="AV713" i="1"/>
  <c r="AW713" i="1"/>
  <c r="BB713" i="1"/>
  <c r="T711" i="1"/>
  <c r="T712" i="1"/>
  <c r="T713" i="1"/>
  <c r="BB616" i="1"/>
  <c r="BB617" i="1"/>
  <c r="BB618" i="1"/>
  <c r="BB619" i="1"/>
  <c r="BB620" i="1"/>
  <c r="BB621" i="1"/>
  <c r="BB622" i="1"/>
  <c r="BB623" i="1"/>
  <c r="BB624" i="1"/>
  <c r="BB625" i="1"/>
  <c r="BB626" i="1"/>
  <c r="BB627" i="1"/>
  <c r="BB628" i="1"/>
  <c r="BB629" i="1"/>
  <c r="BB630" i="1"/>
  <c r="BB631" i="1"/>
  <c r="BB632" i="1"/>
  <c r="BB633" i="1"/>
  <c r="BB634" i="1"/>
  <c r="BB635" i="1"/>
  <c r="BB636" i="1"/>
  <c r="BB637" i="1"/>
  <c r="BB638" i="1"/>
  <c r="BB639" i="1"/>
  <c r="BB640" i="1"/>
  <c r="BB641" i="1"/>
  <c r="BB642" i="1"/>
  <c r="BC642" i="1" s="1"/>
  <c r="BD642" i="1" s="1"/>
  <c r="BB643" i="1"/>
  <c r="BB644" i="1"/>
  <c r="BB645" i="1"/>
  <c r="BB646" i="1"/>
  <c r="BB647" i="1"/>
  <c r="BB648" i="1"/>
  <c r="BB649" i="1"/>
  <c r="BB650" i="1"/>
  <c r="BB651" i="1"/>
  <c r="BB652" i="1"/>
  <c r="BB653" i="1"/>
  <c r="BB654" i="1"/>
  <c r="BB655" i="1"/>
  <c r="BB656" i="1"/>
  <c r="BB657" i="1"/>
  <c r="BB658" i="1"/>
  <c r="BB659" i="1"/>
  <c r="BB660" i="1"/>
  <c r="BB661" i="1"/>
  <c r="BB662" i="1"/>
  <c r="BB663" i="1"/>
  <c r="BB664" i="1"/>
  <c r="BB665" i="1"/>
  <c r="BB666" i="1"/>
  <c r="BB667" i="1"/>
  <c r="BB668" i="1"/>
  <c r="BB669" i="1"/>
  <c r="BB670" i="1"/>
  <c r="BB671" i="1"/>
  <c r="BB672" i="1"/>
  <c r="BB673" i="1"/>
  <c r="BB674" i="1"/>
  <c r="BB675" i="1"/>
  <c r="BB676" i="1"/>
  <c r="BB677" i="1"/>
  <c r="BB678" i="1"/>
  <c r="BB679" i="1"/>
  <c r="BB680" i="1"/>
  <c r="BB681" i="1"/>
  <c r="BB682" i="1"/>
  <c r="BB683" i="1"/>
  <c r="BB684" i="1"/>
  <c r="BB685" i="1"/>
  <c r="BB686" i="1"/>
  <c r="BB687" i="1"/>
  <c r="BB688" i="1"/>
  <c r="BB689" i="1"/>
  <c r="BB690" i="1"/>
  <c r="BB691" i="1"/>
  <c r="BB692" i="1"/>
  <c r="BB693" i="1"/>
  <c r="BB694" i="1"/>
  <c r="BB695" i="1"/>
  <c r="BB696" i="1"/>
  <c r="BB697" i="1"/>
  <c r="BB698" i="1"/>
  <c r="BB699" i="1"/>
  <c r="BB700" i="1"/>
  <c r="BB701" i="1"/>
  <c r="BB702" i="1"/>
  <c r="BB703" i="1"/>
  <c r="BB704" i="1"/>
  <c r="BB705" i="1"/>
  <c r="BB706" i="1"/>
  <c r="BB707" i="1"/>
  <c r="BB708" i="1"/>
  <c r="BB709" i="1"/>
  <c r="BB710" i="1"/>
  <c r="AV705" i="1"/>
  <c r="AW705" i="1"/>
  <c r="AV706" i="1"/>
  <c r="AW706" i="1"/>
  <c r="AV707" i="1"/>
  <c r="AW707" i="1"/>
  <c r="AV708" i="1"/>
  <c r="AW708" i="1"/>
  <c r="AV709" i="1"/>
  <c r="AW709" i="1"/>
  <c r="AV710" i="1"/>
  <c r="AW710" i="1"/>
  <c r="T705" i="1"/>
  <c r="T706" i="1"/>
  <c r="T707" i="1"/>
  <c r="T708" i="1"/>
  <c r="T709" i="1"/>
  <c r="T710" i="1"/>
  <c r="AV701" i="1"/>
  <c r="AW701" i="1"/>
  <c r="AV702" i="1"/>
  <c r="AW702" i="1"/>
  <c r="AV703" i="1"/>
  <c r="AW703" i="1"/>
  <c r="AV704" i="1"/>
  <c r="AW704" i="1"/>
  <c r="T701" i="1"/>
  <c r="T702" i="1"/>
  <c r="T703" i="1"/>
  <c r="T704" i="1"/>
  <c r="D26" i="4" l="1"/>
  <c r="F30" i="4"/>
  <c r="D27" i="4"/>
  <c r="F29" i="4"/>
  <c r="F28" i="4"/>
  <c r="C81" i="4"/>
  <c r="BC697" i="1"/>
  <c r="BD697" i="1" s="1"/>
  <c r="BC689" i="1"/>
  <c r="BD689" i="1" s="1"/>
  <c r="BC704" i="1"/>
  <c r="BD704" i="1" s="1"/>
  <c r="BC663" i="1"/>
  <c r="BD663" i="1" s="1"/>
  <c r="BC700" i="1"/>
  <c r="BD700" i="1" s="1"/>
  <c r="BC672" i="1"/>
  <c r="BD672" i="1" s="1"/>
  <c r="BC698" i="1"/>
  <c r="BD698" i="1" s="1"/>
  <c r="BC671" i="1"/>
  <c r="BD671" i="1" s="1"/>
  <c r="BC664" i="1"/>
  <c r="BD664" i="1" s="1"/>
  <c r="BC641" i="1"/>
  <c r="BD641" i="1" s="1"/>
  <c r="BC711" i="1"/>
  <c r="BD711" i="1" s="1"/>
  <c r="BC690" i="1"/>
  <c r="BD690" i="1" s="1"/>
  <c r="BC717" i="1"/>
  <c r="BD717" i="1" s="1"/>
  <c r="BC708" i="1"/>
  <c r="BD708" i="1" s="1"/>
  <c r="BC652" i="1"/>
  <c r="BD652" i="1" s="1"/>
  <c r="BC692" i="1"/>
  <c r="BD692" i="1" s="1"/>
  <c r="BC660" i="1"/>
  <c r="BD660" i="1" s="1"/>
  <c r="BC644" i="1"/>
  <c r="BD644" i="1" s="1"/>
  <c r="BC623" i="1"/>
  <c r="BD623" i="1" s="1"/>
  <c r="BC633" i="1"/>
  <c r="BD633" i="1" s="1"/>
  <c r="BC691" i="1"/>
  <c r="BD691" i="1" s="1"/>
  <c r="BC676" i="1"/>
  <c r="BD676" i="1" s="1"/>
  <c r="BC662" i="1"/>
  <c r="BD662" i="1" s="1"/>
  <c r="BC636" i="1"/>
  <c r="BD636" i="1" s="1"/>
  <c r="BC703" i="1"/>
  <c r="BD703" i="1" s="1"/>
  <c r="BC659" i="1"/>
  <c r="BD659" i="1" s="1"/>
  <c r="BC627" i="1"/>
  <c r="BD627" i="1" s="1"/>
  <c r="BC628" i="1"/>
  <c r="BD628" i="1" s="1"/>
  <c r="BC684" i="1"/>
  <c r="BD684" i="1" s="1"/>
  <c r="BC640" i="1"/>
  <c r="BD640" i="1" s="1"/>
  <c r="BC625" i="1"/>
  <c r="BD625" i="1" s="1"/>
  <c r="BC696" i="1"/>
  <c r="BD696" i="1" s="1"/>
  <c r="BC679" i="1"/>
  <c r="BD679" i="1" s="1"/>
  <c r="BC668" i="1"/>
  <c r="BD668" i="1" s="1"/>
  <c r="BC681" i="1"/>
  <c r="BD681" i="1" s="1"/>
  <c r="BC666" i="1"/>
  <c r="BD666" i="1" s="1"/>
  <c r="BC626" i="1"/>
  <c r="BD626" i="1" s="1"/>
  <c r="BC716" i="1"/>
  <c r="BD716" i="1" s="1"/>
  <c r="BC688" i="1"/>
  <c r="BD688" i="1" s="1"/>
  <c r="BC653" i="1"/>
  <c r="BD653" i="1" s="1"/>
  <c r="BC687" i="1"/>
  <c r="BD687" i="1" s="1"/>
  <c r="BC674" i="1"/>
  <c r="BD674" i="1" s="1"/>
  <c r="BC622" i="1"/>
  <c r="BD622" i="1" s="1"/>
  <c r="BC686" i="1"/>
  <c r="BD686" i="1" s="1"/>
  <c r="BC673" i="1"/>
  <c r="BD673" i="1" s="1"/>
  <c r="BC635" i="1"/>
  <c r="BD635" i="1" s="1"/>
  <c r="BC712" i="1"/>
  <c r="BD712" i="1" s="1"/>
  <c r="BC715" i="1"/>
  <c r="BD715" i="1" s="1"/>
  <c r="BC677" i="1"/>
  <c r="BD677" i="1" s="1"/>
  <c r="BC634" i="1"/>
  <c r="BD634" i="1" s="1"/>
  <c r="BC665" i="1"/>
  <c r="BD665" i="1" s="1"/>
  <c r="BC701" i="1"/>
  <c r="BD701" i="1" s="1"/>
  <c r="BC639" i="1"/>
  <c r="BD639" i="1" s="1"/>
  <c r="BC651" i="1"/>
  <c r="BD651" i="1" s="1"/>
  <c r="BC620" i="1"/>
  <c r="BD620" i="1" s="1"/>
  <c r="BC657" i="1"/>
  <c r="BD657" i="1" s="1"/>
  <c r="BC643" i="1"/>
  <c r="BD643" i="1" s="1"/>
  <c r="BC705" i="1"/>
  <c r="BD705" i="1" s="1"/>
  <c r="BC685" i="1"/>
  <c r="BD685" i="1" s="1"/>
  <c r="BC656" i="1"/>
  <c r="BD656" i="1" s="1"/>
  <c r="BC645" i="1"/>
  <c r="BD645" i="1" s="1"/>
  <c r="BC655" i="1"/>
  <c r="BD655" i="1" s="1"/>
  <c r="BC650" i="1"/>
  <c r="BD650" i="1" s="1"/>
  <c r="BC632" i="1"/>
  <c r="BD632" i="1" s="1"/>
  <c r="BC714" i="1"/>
  <c r="BD714" i="1" s="1"/>
  <c r="BC683" i="1"/>
  <c r="BD683" i="1" s="1"/>
  <c r="BC670" i="1"/>
  <c r="BD670" i="1" s="1"/>
  <c r="BC658" i="1"/>
  <c r="BD658" i="1" s="1"/>
  <c r="BC631" i="1"/>
  <c r="BD631" i="1" s="1"/>
  <c r="BC706" i="1"/>
  <c r="BD706" i="1" s="1"/>
  <c r="BC682" i="1"/>
  <c r="BD682" i="1" s="1"/>
  <c r="BC709" i="1"/>
  <c r="BD709" i="1" s="1"/>
  <c r="BC680" i="1"/>
  <c r="BD680" i="1" s="1"/>
  <c r="BC667" i="1"/>
  <c r="BD667" i="1" s="1"/>
  <c r="BC661" i="1"/>
  <c r="BD661" i="1" s="1"/>
  <c r="BC694" i="1"/>
  <c r="BD694" i="1" s="1"/>
  <c r="BC629" i="1"/>
  <c r="BD629" i="1" s="1"/>
  <c r="BC637" i="1"/>
  <c r="BD637" i="1" s="1"/>
  <c r="BC669" i="1"/>
  <c r="BD669" i="1" s="1"/>
  <c r="BC675" i="1"/>
  <c r="BD675" i="1" s="1"/>
  <c r="BC707" i="1"/>
  <c r="BD707" i="1" s="1"/>
  <c r="BC699" i="1"/>
  <c r="BD699" i="1" s="1"/>
  <c r="BC713" i="1"/>
  <c r="BD713" i="1" s="1"/>
  <c r="BC702" i="1"/>
  <c r="BD702" i="1" s="1"/>
  <c r="BC678" i="1"/>
  <c r="BD678" i="1" s="1"/>
  <c r="BC654" i="1"/>
  <c r="BD654" i="1" s="1"/>
  <c r="BC646" i="1"/>
  <c r="BD646" i="1" s="1"/>
  <c r="BC638" i="1"/>
  <c r="BD638" i="1" s="1"/>
  <c r="BC630" i="1"/>
  <c r="BD630" i="1" s="1"/>
  <c r="BC624" i="1"/>
  <c r="BD624" i="1" s="1"/>
  <c r="BC718" i="1"/>
  <c r="BD718" i="1" s="1"/>
  <c r="BC649" i="1"/>
  <c r="BD649" i="1" s="1"/>
  <c r="BC695" i="1"/>
  <c r="BD695" i="1" s="1"/>
  <c r="BC647" i="1"/>
  <c r="BD647" i="1" s="1"/>
  <c r="BC710" i="1"/>
  <c r="BD710" i="1" s="1"/>
  <c r="BC693" i="1"/>
  <c r="BD693" i="1" s="1"/>
  <c r="BC648" i="1"/>
  <c r="BD648" i="1" s="1"/>
  <c r="BC621" i="1"/>
  <c r="BE621" i="1" s="1"/>
  <c r="BE642" i="1"/>
  <c r="BC619" i="1"/>
  <c r="AV698" i="1"/>
  <c r="AW698" i="1"/>
  <c r="AV699" i="1"/>
  <c r="AW699" i="1"/>
  <c r="AV700" i="1"/>
  <c r="AW700" i="1"/>
  <c r="T700" i="1"/>
  <c r="T698" i="1"/>
  <c r="T699" i="1"/>
  <c r="AV696" i="1"/>
  <c r="AW696" i="1"/>
  <c r="AV697" i="1"/>
  <c r="AW697" i="1"/>
  <c r="T696" i="1"/>
  <c r="T697" i="1"/>
  <c r="BE697" i="1" l="1"/>
  <c r="U697" i="1" s="1"/>
  <c r="BE689" i="1"/>
  <c r="BE663" i="1"/>
  <c r="BE704" i="1"/>
  <c r="U704" i="1" s="1"/>
  <c r="BE652" i="1"/>
  <c r="BE700" i="1"/>
  <c r="U700" i="1" s="1"/>
  <c r="BE717" i="1"/>
  <c r="U717" i="1" s="1"/>
  <c r="BE708" i="1"/>
  <c r="U708" i="1" s="1"/>
  <c r="BE644" i="1"/>
  <c r="BE671" i="1"/>
  <c r="BE672" i="1"/>
  <c r="BE641" i="1"/>
  <c r="BE623" i="1"/>
  <c r="BE664" i="1"/>
  <c r="BE711" i="1"/>
  <c r="U711" i="1" s="1"/>
  <c r="BE690" i="1"/>
  <c r="BE660" i="1"/>
  <c r="BE698" i="1"/>
  <c r="U698" i="1" s="1"/>
  <c r="BE692" i="1"/>
  <c r="BE633" i="1"/>
  <c r="BE640" i="1"/>
  <c r="BE691" i="1"/>
  <c r="BE635" i="1"/>
  <c r="BE696" i="1"/>
  <c r="U696" i="1" s="1"/>
  <c r="BE706" i="1"/>
  <c r="U706" i="1" s="1"/>
  <c r="BE636" i="1"/>
  <c r="BE620" i="1"/>
  <c r="BE679" i="1"/>
  <c r="BE632" i="1"/>
  <c r="BE659" i="1"/>
  <c r="BE643" i="1"/>
  <c r="BE622" i="1"/>
  <c r="BE716" i="1"/>
  <c r="U716" i="1" s="1"/>
  <c r="BE650" i="1"/>
  <c r="BE677" i="1"/>
  <c r="BE626" i="1"/>
  <c r="BE687" i="1"/>
  <c r="BE715" i="1"/>
  <c r="U715" i="1" s="1"/>
  <c r="BE651" i="1"/>
  <c r="BE703" i="1"/>
  <c r="U703" i="1" s="1"/>
  <c r="BE662" i="1"/>
  <c r="BE714" i="1"/>
  <c r="U714" i="1" s="1"/>
  <c r="BE655" i="1"/>
  <c r="BE637" i="1"/>
  <c r="BE712" i="1"/>
  <c r="U712" i="1" s="1"/>
  <c r="BE680" i="1"/>
  <c r="BE653" i="1"/>
  <c r="BE665" i="1"/>
  <c r="BE673" i="1"/>
  <c r="BE666" i="1"/>
  <c r="BE629" i="1"/>
  <c r="BE628" i="1"/>
  <c r="BE668" i="1"/>
  <c r="BE684" i="1"/>
  <c r="BE627" i="1"/>
  <c r="BE681" i="1"/>
  <c r="BE657" i="1"/>
  <c r="BE701" i="1"/>
  <c r="U701" i="1" s="1"/>
  <c r="BE694" i="1"/>
  <c r="BE631" i="1"/>
  <c r="BE634" i="1"/>
  <c r="BE686" i="1"/>
  <c r="BE625" i="1"/>
  <c r="BE661" i="1"/>
  <c r="BE683" i="1"/>
  <c r="BE675" i="1"/>
  <c r="BE670" i="1"/>
  <c r="BE667" i="1"/>
  <c r="BE676" i="1"/>
  <c r="BE709" i="1"/>
  <c r="U709" i="1" s="1"/>
  <c r="BE669" i="1"/>
  <c r="BE658" i="1"/>
  <c r="BE685" i="1"/>
  <c r="BE656" i="1"/>
  <c r="BE639" i="1"/>
  <c r="BE688" i="1"/>
  <c r="BE682" i="1"/>
  <c r="BE705" i="1"/>
  <c r="U705" i="1" s="1"/>
  <c r="BE645" i="1"/>
  <c r="BE674" i="1"/>
  <c r="BE654" i="1"/>
  <c r="BE707" i="1"/>
  <c r="U707" i="1" s="1"/>
  <c r="BE648" i="1"/>
  <c r="BE649" i="1"/>
  <c r="BE693" i="1"/>
  <c r="BE713" i="1"/>
  <c r="U713" i="1" s="1"/>
  <c r="BE699" i="1"/>
  <c r="U699" i="1" s="1"/>
  <c r="BE624" i="1"/>
  <c r="BD621" i="1"/>
  <c r="BE630" i="1"/>
  <c r="BE646" i="1"/>
  <c r="BE647" i="1"/>
  <c r="BE638" i="1"/>
  <c r="BE678" i="1"/>
  <c r="BE710" i="1"/>
  <c r="U710" i="1" s="1"/>
  <c r="BE718" i="1"/>
  <c r="U718" i="1" s="1"/>
  <c r="BE702" i="1"/>
  <c r="U702" i="1" s="1"/>
  <c r="BE695" i="1"/>
  <c r="BD619" i="1"/>
  <c r="BE619" i="1"/>
  <c r="T691" i="1" l="1"/>
  <c r="AV691" i="1"/>
  <c r="AW691" i="1"/>
  <c r="T692" i="1"/>
  <c r="AV692" i="1"/>
  <c r="AW692" i="1"/>
  <c r="T693" i="1"/>
  <c r="AV693" i="1"/>
  <c r="AW693" i="1"/>
  <c r="T694" i="1"/>
  <c r="AV694" i="1"/>
  <c r="AW694" i="1"/>
  <c r="T695" i="1"/>
  <c r="AV695" i="1"/>
  <c r="AW695" i="1"/>
  <c r="AV686" i="1"/>
  <c r="AW686" i="1"/>
  <c r="AV687" i="1"/>
  <c r="AW687" i="1"/>
  <c r="AV688" i="1"/>
  <c r="AW688" i="1"/>
  <c r="AV689" i="1"/>
  <c r="AW689" i="1"/>
  <c r="AV690" i="1"/>
  <c r="AW690" i="1"/>
  <c r="T686" i="1"/>
  <c r="T687" i="1"/>
  <c r="T688" i="1"/>
  <c r="T689" i="1"/>
  <c r="T690" i="1"/>
  <c r="AW682" i="1"/>
  <c r="AV682" i="1"/>
  <c r="AV683" i="1"/>
  <c r="AW683" i="1"/>
  <c r="AV684" i="1"/>
  <c r="AW684" i="1"/>
  <c r="AV685" i="1"/>
  <c r="AW685" i="1"/>
  <c r="U685" i="1"/>
  <c r="T682" i="1"/>
  <c r="T683" i="1"/>
  <c r="T684" i="1"/>
  <c r="T685" i="1"/>
  <c r="J1292" i="2"/>
  <c r="J1293" i="2"/>
  <c r="J1294" i="2"/>
  <c r="J1295" i="2"/>
  <c r="J1296" i="2"/>
  <c r="J1297" i="2"/>
  <c r="J1298" i="2"/>
  <c r="J1299" i="2"/>
  <c r="J1300" i="2"/>
  <c r="J1301" i="2"/>
  <c r="J1302" i="2"/>
  <c r="J1303" i="2"/>
  <c r="J1304" i="2"/>
  <c r="J1305" i="2"/>
  <c r="J1306" i="2"/>
  <c r="J1307" i="2"/>
  <c r="J1308" i="2"/>
  <c r="J1309" i="2"/>
  <c r="J1310" i="2"/>
  <c r="J1311" i="2"/>
  <c r="J1312" i="2"/>
  <c r="J1313" i="2"/>
  <c r="J1314" i="2"/>
  <c r="J1315" i="2"/>
  <c r="J1316" i="2"/>
  <c r="J1317" i="2"/>
  <c r="J1318" i="2"/>
  <c r="J1319" i="2"/>
  <c r="J1320" i="2"/>
  <c r="J1321" i="2"/>
  <c r="J1322" i="2"/>
  <c r="J1323" i="2"/>
  <c r="J1324" i="2"/>
  <c r="J1325" i="2"/>
  <c r="J1326" i="2"/>
  <c r="J1327" i="2"/>
  <c r="J1328" i="2"/>
  <c r="J1329" i="2"/>
  <c r="J1330" i="2"/>
  <c r="J1331" i="2"/>
  <c r="J1332" i="2"/>
  <c r="J1333" i="2"/>
  <c r="J1334" i="2"/>
  <c r="J1335" i="2"/>
  <c r="J1336" i="2"/>
  <c r="J1337" i="2"/>
  <c r="J1338" i="2"/>
  <c r="J1339" i="2"/>
  <c r="J1340" i="2"/>
  <c r="J1341" i="2"/>
  <c r="J1342" i="2"/>
  <c r="J1343" i="2"/>
  <c r="J1344" i="2"/>
  <c r="J1345" i="2"/>
  <c r="J1346" i="2"/>
  <c r="J1347" i="2"/>
  <c r="J1348" i="2"/>
  <c r="J1349" i="2"/>
  <c r="J1350" i="2"/>
  <c r="J1351" i="2"/>
  <c r="J1352" i="2"/>
  <c r="J1353" i="2"/>
  <c r="J1354" i="2"/>
  <c r="J1355" i="2"/>
  <c r="J1356" i="2"/>
  <c r="J1357" i="2"/>
  <c r="J1358" i="2"/>
  <c r="J1359" i="2"/>
  <c r="U689" i="1" l="1"/>
  <c r="U693" i="1"/>
  <c r="U695" i="1"/>
  <c r="U694" i="1"/>
  <c r="U691" i="1"/>
  <c r="U688" i="1"/>
  <c r="U687" i="1"/>
  <c r="U682" i="1"/>
  <c r="U683" i="1"/>
  <c r="AW681" i="1"/>
  <c r="AV681" i="1"/>
  <c r="AW680" i="1"/>
  <c r="AV680" i="1"/>
  <c r="AW679" i="1"/>
  <c r="AV679" i="1"/>
  <c r="T679" i="1"/>
  <c r="T680" i="1"/>
  <c r="T681" i="1"/>
  <c r="AW678" i="1"/>
  <c r="AV678" i="1"/>
  <c r="AW677" i="1"/>
  <c r="AV677" i="1"/>
  <c r="AW676" i="1"/>
  <c r="AV676" i="1"/>
  <c r="AW675" i="1"/>
  <c r="AV675" i="1"/>
  <c r="AW674" i="1"/>
  <c r="AV674" i="1"/>
  <c r="AW673" i="1"/>
  <c r="AV673" i="1"/>
  <c r="T673" i="1"/>
  <c r="T674" i="1"/>
  <c r="T675" i="1"/>
  <c r="T676" i="1"/>
  <c r="T677" i="1"/>
  <c r="T678" i="1"/>
  <c r="AW672" i="1"/>
  <c r="AV672" i="1"/>
  <c r="AW671" i="1"/>
  <c r="AV671" i="1"/>
  <c r="AW670" i="1"/>
  <c r="AV670" i="1"/>
  <c r="T670" i="1"/>
  <c r="T671" i="1"/>
  <c r="T672" i="1"/>
  <c r="AV662" i="1"/>
  <c r="AW662" i="1"/>
  <c r="AV663" i="1"/>
  <c r="AW663" i="1"/>
  <c r="AV664" i="1"/>
  <c r="AW664" i="1"/>
  <c r="AV665" i="1"/>
  <c r="AW665" i="1"/>
  <c r="AV666" i="1"/>
  <c r="AW666" i="1"/>
  <c r="AV667" i="1"/>
  <c r="AW667" i="1"/>
  <c r="AV668" i="1"/>
  <c r="AW668" i="1"/>
  <c r="AV669" i="1"/>
  <c r="AW669" i="1"/>
  <c r="T662" i="1"/>
  <c r="T663" i="1"/>
  <c r="T664" i="1"/>
  <c r="T665" i="1"/>
  <c r="T666" i="1"/>
  <c r="T667" i="1"/>
  <c r="T668" i="1"/>
  <c r="T669" i="1"/>
  <c r="U684" i="1" l="1"/>
  <c r="E25" i="4" s="1"/>
  <c r="U690" i="1"/>
  <c r="U692" i="1"/>
  <c r="U686" i="1"/>
  <c r="U670" i="1"/>
  <c r="U680" i="1"/>
  <c r="U677" i="1"/>
  <c r="U681" i="1"/>
  <c r="U671" i="1"/>
  <c r="U673" i="1"/>
  <c r="U674" i="1"/>
  <c r="U672" i="1"/>
  <c r="U679" i="1"/>
  <c r="U676" i="1"/>
  <c r="U678" i="1"/>
  <c r="F25" i="4" l="1"/>
  <c r="D25" i="4"/>
  <c r="U666" i="1"/>
  <c r="U675" i="1"/>
  <c r="U668" i="1"/>
  <c r="U662" i="1"/>
  <c r="U664" i="1"/>
  <c r="U667" i="1"/>
  <c r="U663" i="1"/>
  <c r="U665" i="1"/>
  <c r="U669" i="1"/>
  <c r="AV655" i="1" l="1"/>
  <c r="AW655" i="1"/>
  <c r="AV656" i="1"/>
  <c r="AW656" i="1"/>
  <c r="AV657" i="1"/>
  <c r="AW657" i="1"/>
  <c r="AV658" i="1"/>
  <c r="AW658" i="1"/>
  <c r="AV659" i="1"/>
  <c r="AW659" i="1"/>
  <c r="AV660" i="1"/>
  <c r="AW660" i="1"/>
  <c r="AV661" i="1"/>
  <c r="AW661" i="1"/>
  <c r="T655" i="1"/>
  <c r="T656" i="1"/>
  <c r="T657" i="1"/>
  <c r="T658" i="1"/>
  <c r="T659" i="1"/>
  <c r="T660" i="1"/>
  <c r="T661" i="1"/>
  <c r="AV650" i="1"/>
  <c r="AW650" i="1"/>
  <c r="AV651" i="1"/>
  <c r="AW651" i="1"/>
  <c r="AV652" i="1"/>
  <c r="AW652" i="1"/>
  <c r="AV653" i="1"/>
  <c r="AW653" i="1"/>
  <c r="AV654" i="1"/>
  <c r="AW654" i="1"/>
  <c r="T650" i="1"/>
  <c r="T651" i="1"/>
  <c r="T652" i="1"/>
  <c r="T653" i="1"/>
  <c r="T654" i="1"/>
  <c r="AV643" i="1"/>
  <c r="AW643" i="1"/>
  <c r="AV644" i="1"/>
  <c r="AW644" i="1"/>
  <c r="AV645" i="1"/>
  <c r="AW645" i="1"/>
  <c r="AV646" i="1"/>
  <c r="AW646" i="1"/>
  <c r="AV647" i="1"/>
  <c r="AW647" i="1"/>
  <c r="AV648" i="1"/>
  <c r="AW648" i="1"/>
  <c r="AV649" i="1"/>
  <c r="AW649" i="1"/>
  <c r="T643" i="1"/>
  <c r="T644" i="1"/>
  <c r="T645" i="1"/>
  <c r="T646" i="1"/>
  <c r="T647" i="1"/>
  <c r="T648" i="1"/>
  <c r="T649" i="1"/>
  <c r="T642" i="1"/>
  <c r="AV642" i="1"/>
  <c r="AW642" i="1"/>
  <c r="U644" i="1" l="1"/>
  <c r="U642" i="1"/>
  <c r="U655" i="1" l="1"/>
  <c r="U660" i="1"/>
  <c r="U653" i="1"/>
  <c r="U661" i="1"/>
  <c r="U649" i="1"/>
  <c r="U659" i="1"/>
  <c r="U654" i="1"/>
  <c r="U656" i="1"/>
  <c r="U650" i="1"/>
  <c r="U652" i="1"/>
  <c r="U647" i="1"/>
  <c r="U658" i="1"/>
  <c r="U657" i="1"/>
  <c r="U645" i="1"/>
  <c r="U651" i="1"/>
  <c r="U648" i="1"/>
  <c r="U643" i="1"/>
  <c r="U646" i="1"/>
  <c r="E24" i="4" l="1"/>
  <c r="F24" i="4" s="1"/>
  <c r="J1226" i="2"/>
  <c r="J1227" i="2"/>
  <c r="J1228" i="2"/>
  <c r="J1229" i="2"/>
  <c r="J1230" i="2"/>
  <c r="J1231" i="2"/>
  <c r="J1232" i="2"/>
  <c r="J1233" i="2"/>
  <c r="J1234" i="2"/>
  <c r="J1235" i="2"/>
  <c r="J1236" i="2"/>
  <c r="J1237" i="2"/>
  <c r="J1238" i="2"/>
  <c r="J1239" i="2"/>
  <c r="J1240" i="2"/>
  <c r="J1241" i="2"/>
  <c r="J1242" i="2"/>
  <c r="J1243" i="2"/>
  <c r="J1244" i="2"/>
  <c r="J1245" i="2"/>
  <c r="J1246" i="2"/>
  <c r="J1247" i="2"/>
  <c r="J1248" i="2"/>
  <c r="J1249" i="2"/>
  <c r="J1250" i="2"/>
  <c r="J1251" i="2"/>
  <c r="J1252" i="2"/>
  <c r="J1253" i="2"/>
  <c r="J1254" i="2"/>
  <c r="J1255" i="2"/>
  <c r="J1256" i="2"/>
  <c r="J1257" i="2"/>
  <c r="J1258" i="2"/>
  <c r="J1259" i="2"/>
  <c r="J1260" i="2"/>
  <c r="J1261" i="2"/>
  <c r="J1262" i="2"/>
  <c r="J1263" i="2"/>
  <c r="J1264" i="2"/>
  <c r="J1265" i="2"/>
  <c r="J1266" i="2"/>
  <c r="J1267" i="2"/>
  <c r="J1268" i="2"/>
  <c r="J1269" i="2"/>
  <c r="J1270" i="2"/>
  <c r="J1271" i="2"/>
  <c r="J1272" i="2"/>
  <c r="J1273" i="2"/>
  <c r="J1274" i="2"/>
  <c r="J1275" i="2"/>
  <c r="J1276" i="2"/>
  <c r="J1277" i="2"/>
  <c r="J1278" i="2"/>
  <c r="J1279" i="2"/>
  <c r="J1280" i="2"/>
  <c r="J1281" i="2"/>
  <c r="J1282" i="2"/>
  <c r="J1283" i="2"/>
  <c r="J1284" i="2"/>
  <c r="J1285" i="2"/>
  <c r="J1286" i="2"/>
  <c r="J1287" i="2"/>
  <c r="J1288" i="2"/>
  <c r="J1289" i="2"/>
  <c r="J1290" i="2"/>
  <c r="J1291" i="2"/>
  <c r="AV637" i="1"/>
  <c r="AW637" i="1"/>
  <c r="AV638" i="1"/>
  <c r="AW638" i="1"/>
  <c r="AV639" i="1"/>
  <c r="AW639" i="1"/>
  <c r="AV640" i="1"/>
  <c r="AW640" i="1"/>
  <c r="AV641" i="1"/>
  <c r="AW641" i="1"/>
  <c r="T637" i="1"/>
  <c r="T638" i="1"/>
  <c r="T639" i="1"/>
  <c r="T640" i="1"/>
  <c r="T641" i="1"/>
  <c r="AV631" i="1"/>
  <c r="AW631" i="1"/>
  <c r="AV632" i="1"/>
  <c r="AW632" i="1"/>
  <c r="AV633" i="1"/>
  <c r="AW633" i="1"/>
  <c r="AV634" i="1"/>
  <c r="AW634" i="1"/>
  <c r="AV635" i="1"/>
  <c r="AW635" i="1"/>
  <c r="AV636" i="1"/>
  <c r="AW636" i="1"/>
  <c r="T631" i="1"/>
  <c r="T632" i="1"/>
  <c r="T633" i="1"/>
  <c r="T634" i="1"/>
  <c r="T635" i="1"/>
  <c r="T636" i="1"/>
  <c r="AV626" i="1"/>
  <c r="AW626" i="1"/>
  <c r="AV627" i="1"/>
  <c r="AW627" i="1"/>
  <c r="AV628" i="1"/>
  <c r="AW628" i="1"/>
  <c r="AV629" i="1"/>
  <c r="AW629" i="1"/>
  <c r="AV630" i="1"/>
  <c r="AW630" i="1"/>
  <c r="T626" i="1"/>
  <c r="T627" i="1"/>
  <c r="T628" i="1"/>
  <c r="T629" i="1"/>
  <c r="T630" i="1"/>
  <c r="AV622" i="1"/>
  <c r="AW622" i="1"/>
  <c r="AV623" i="1"/>
  <c r="AW623" i="1"/>
  <c r="AV624" i="1"/>
  <c r="AW624" i="1"/>
  <c r="AV625" i="1"/>
  <c r="AW625" i="1"/>
  <c r="T622" i="1"/>
  <c r="T623" i="1"/>
  <c r="T624" i="1"/>
  <c r="T625" i="1"/>
  <c r="AV619" i="1"/>
  <c r="AW619" i="1"/>
  <c r="AV620" i="1"/>
  <c r="AW620" i="1"/>
  <c r="AV621" i="1"/>
  <c r="AW621" i="1"/>
  <c r="T619" i="1"/>
  <c r="T620" i="1"/>
  <c r="T621" i="1"/>
  <c r="AV618" i="1"/>
  <c r="AW618" i="1"/>
  <c r="BB604" i="1"/>
  <c r="BB605" i="1"/>
  <c r="BB606" i="1"/>
  <c r="BB607" i="1"/>
  <c r="BB608" i="1"/>
  <c r="BB609" i="1"/>
  <c r="BB610" i="1"/>
  <c r="BB611" i="1"/>
  <c r="BB612" i="1"/>
  <c r="BB613" i="1"/>
  <c r="BB614" i="1"/>
  <c r="BB615" i="1"/>
  <c r="AV605" i="1"/>
  <c r="AW605" i="1"/>
  <c r="AV606" i="1"/>
  <c r="AW606" i="1"/>
  <c r="AV607" i="1"/>
  <c r="AW607" i="1"/>
  <c r="AV608" i="1"/>
  <c r="AW608" i="1"/>
  <c r="AV609" i="1"/>
  <c r="AW609" i="1"/>
  <c r="AV610" i="1"/>
  <c r="AW610" i="1"/>
  <c r="AV611" i="1"/>
  <c r="AW611" i="1"/>
  <c r="AV612" i="1"/>
  <c r="AW612" i="1"/>
  <c r="AV613" i="1"/>
  <c r="AW613" i="1"/>
  <c r="AV614" i="1"/>
  <c r="AW614" i="1"/>
  <c r="AV615" i="1"/>
  <c r="AW615" i="1"/>
  <c r="AV616" i="1"/>
  <c r="AW616" i="1"/>
  <c r="AV617" i="1"/>
  <c r="AW617" i="1"/>
  <c r="T611" i="1"/>
  <c r="T612" i="1"/>
  <c r="T613" i="1"/>
  <c r="T614" i="1"/>
  <c r="T615" i="1"/>
  <c r="T616" i="1"/>
  <c r="T617" i="1"/>
  <c r="T618" i="1"/>
  <c r="AV604" i="1"/>
  <c r="AW604" i="1"/>
  <c r="T610" i="1"/>
  <c r="T604" i="1"/>
  <c r="T605" i="1"/>
  <c r="T606" i="1"/>
  <c r="T607" i="1"/>
  <c r="T608" i="1"/>
  <c r="T609" i="1"/>
  <c r="BB597" i="1"/>
  <c r="BB598" i="1"/>
  <c r="BB599" i="1"/>
  <c r="BB600" i="1"/>
  <c r="BB601" i="1"/>
  <c r="BB602" i="1"/>
  <c r="BB603" i="1"/>
  <c r="AV597" i="1"/>
  <c r="AW597" i="1"/>
  <c r="AV598" i="1"/>
  <c r="AW598" i="1"/>
  <c r="AV599" i="1"/>
  <c r="AW599" i="1"/>
  <c r="AV600" i="1"/>
  <c r="AW600" i="1"/>
  <c r="AV601" i="1"/>
  <c r="AW601" i="1"/>
  <c r="AV602" i="1"/>
  <c r="AW602" i="1"/>
  <c r="AV603" i="1"/>
  <c r="AW603" i="1"/>
  <c r="T597" i="1"/>
  <c r="T598" i="1"/>
  <c r="T599" i="1"/>
  <c r="T600" i="1"/>
  <c r="T601" i="1"/>
  <c r="T602" i="1"/>
  <c r="T603" i="1"/>
  <c r="BB596" i="1"/>
  <c r="BB593" i="1"/>
  <c r="BB594" i="1"/>
  <c r="BB595" i="1"/>
  <c r="AV593" i="1"/>
  <c r="AW593" i="1"/>
  <c r="AV594" i="1"/>
  <c r="AW594" i="1"/>
  <c r="AV595" i="1"/>
  <c r="AW595" i="1"/>
  <c r="AV596" i="1"/>
  <c r="AW596" i="1"/>
  <c r="T593" i="1"/>
  <c r="T594" i="1"/>
  <c r="T595" i="1"/>
  <c r="T596" i="1"/>
  <c r="J1142" i="2"/>
  <c r="J1143" i="2"/>
  <c r="J1144" i="2"/>
  <c r="J1145" i="2"/>
  <c r="J1146" i="2"/>
  <c r="J1147" i="2"/>
  <c r="J1148" i="2"/>
  <c r="J1149" i="2"/>
  <c r="J1150" i="2"/>
  <c r="J1151" i="2"/>
  <c r="J1152" i="2"/>
  <c r="J1153" i="2"/>
  <c r="J1154" i="2"/>
  <c r="J1155" i="2"/>
  <c r="J1156" i="2"/>
  <c r="J1157" i="2"/>
  <c r="J1158" i="2"/>
  <c r="J1159" i="2"/>
  <c r="J1160" i="2"/>
  <c r="J1161" i="2"/>
  <c r="J1162" i="2"/>
  <c r="J1163" i="2"/>
  <c r="J1164" i="2"/>
  <c r="J1165" i="2"/>
  <c r="J1166" i="2"/>
  <c r="J1167" i="2"/>
  <c r="J1168" i="2"/>
  <c r="J1169" i="2"/>
  <c r="J1170" i="2"/>
  <c r="J1171" i="2"/>
  <c r="J1172" i="2"/>
  <c r="J1173" i="2"/>
  <c r="J1174" i="2"/>
  <c r="J1175" i="2"/>
  <c r="J1176" i="2"/>
  <c r="J1177" i="2"/>
  <c r="J1178" i="2"/>
  <c r="J1179" i="2"/>
  <c r="J1180" i="2"/>
  <c r="J1181" i="2"/>
  <c r="J1182" i="2"/>
  <c r="J1183" i="2"/>
  <c r="J1184" i="2"/>
  <c r="J1185" i="2"/>
  <c r="J1186" i="2"/>
  <c r="J1187" i="2"/>
  <c r="J1188" i="2"/>
  <c r="J1189" i="2"/>
  <c r="J1190" i="2"/>
  <c r="J1191" i="2"/>
  <c r="J1192" i="2"/>
  <c r="J1193" i="2"/>
  <c r="J1194" i="2"/>
  <c r="J1195" i="2"/>
  <c r="J1196" i="2"/>
  <c r="J1197" i="2"/>
  <c r="J1198" i="2"/>
  <c r="J1199" i="2"/>
  <c r="J1200" i="2"/>
  <c r="J1201" i="2"/>
  <c r="J1202" i="2"/>
  <c r="J1203" i="2"/>
  <c r="J1204" i="2"/>
  <c r="J1205" i="2"/>
  <c r="J1206" i="2"/>
  <c r="J1207" i="2"/>
  <c r="J1208" i="2"/>
  <c r="J1209" i="2"/>
  <c r="J1210" i="2"/>
  <c r="J1211" i="2"/>
  <c r="J1212" i="2"/>
  <c r="J1213" i="2"/>
  <c r="J1214" i="2"/>
  <c r="J1215" i="2"/>
  <c r="J1216" i="2"/>
  <c r="J1217" i="2"/>
  <c r="J1218" i="2"/>
  <c r="J1219" i="2"/>
  <c r="J1220" i="2"/>
  <c r="J1221" i="2"/>
  <c r="J1222" i="2"/>
  <c r="J1223" i="2"/>
  <c r="J1224" i="2"/>
  <c r="J1225" i="2"/>
  <c r="AV584" i="1"/>
  <c r="AW584" i="1"/>
  <c r="BB584" i="1"/>
  <c r="AV585" i="1"/>
  <c r="AW585" i="1"/>
  <c r="BB585" i="1"/>
  <c r="AV586" i="1"/>
  <c r="AW586" i="1"/>
  <c r="BB586" i="1"/>
  <c r="AV587" i="1"/>
  <c r="AW587" i="1"/>
  <c r="BB587" i="1"/>
  <c r="AV588" i="1"/>
  <c r="AW588" i="1"/>
  <c r="BB588" i="1"/>
  <c r="AV589" i="1"/>
  <c r="AW589" i="1"/>
  <c r="BB589" i="1"/>
  <c r="AV590" i="1"/>
  <c r="AW590" i="1"/>
  <c r="BB590" i="1"/>
  <c r="AV591" i="1"/>
  <c r="AW591" i="1"/>
  <c r="BB591" i="1"/>
  <c r="AV592" i="1"/>
  <c r="AW592" i="1"/>
  <c r="BB592" i="1"/>
  <c r="T588" i="1"/>
  <c r="T589" i="1"/>
  <c r="T590" i="1"/>
  <c r="T591" i="1"/>
  <c r="T592" i="1"/>
  <c r="T587" i="1"/>
  <c r="D24" i="4" l="1"/>
  <c r="BC618" i="1"/>
  <c r="BC617" i="1"/>
  <c r="BC616" i="1"/>
  <c r="BC596" i="1"/>
  <c r="BD596" i="1" s="1"/>
  <c r="BC604" i="1"/>
  <c r="BD604" i="1" s="1"/>
  <c r="BC614" i="1"/>
  <c r="BD614" i="1" s="1"/>
  <c r="BC600" i="1"/>
  <c r="BD600" i="1" s="1"/>
  <c r="BC608" i="1"/>
  <c r="BD608" i="1" s="1"/>
  <c r="BC590" i="1"/>
  <c r="BD590" i="1" s="1"/>
  <c r="BC593" i="1"/>
  <c r="BD593" i="1" s="1"/>
  <c r="BC607" i="1"/>
  <c r="BD607" i="1" s="1"/>
  <c r="BC595" i="1"/>
  <c r="BD595" i="1" s="1"/>
  <c r="BC599" i="1"/>
  <c r="BD599" i="1" s="1"/>
  <c r="BC612" i="1"/>
  <c r="BD612" i="1" s="1"/>
  <c r="BC598" i="1"/>
  <c r="BD598" i="1" s="1"/>
  <c r="BC606" i="1"/>
  <c r="BD606" i="1" s="1"/>
  <c r="BC609" i="1"/>
  <c r="BD609" i="1" s="1"/>
  <c r="BC592" i="1"/>
  <c r="BD592" i="1" s="1"/>
  <c r="BC594" i="1"/>
  <c r="BD594" i="1" s="1"/>
  <c r="BC602" i="1"/>
  <c r="BD602" i="1" s="1"/>
  <c r="BC597" i="1"/>
  <c r="BD597" i="1" s="1"/>
  <c r="BC611" i="1"/>
  <c r="BD611" i="1" s="1"/>
  <c r="BC585" i="1"/>
  <c r="BD585" i="1" s="1"/>
  <c r="BC601" i="1"/>
  <c r="BD601" i="1" s="1"/>
  <c r="BC615" i="1"/>
  <c r="BD615" i="1" s="1"/>
  <c r="BE615" i="1" s="1"/>
  <c r="U615" i="1" s="1"/>
  <c r="BC610" i="1"/>
  <c r="BD610" i="1" s="1"/>
  <c r="BC605" i="1"/>
  <c r="BD605" i="1" s="1"/>
  <c r="BC591" i="1"/>
  <c r="BD591" i="1" s="1"/>
  <c r="BC586" i="1"/>
  <c r="BD586" i="1" s="1"/>
  <c r="BC613" i="1"/>
  <c r="BE613" i="1" s="1"/>
  <c r="U613" i="1" s="1"/>
  <c r="BC588" i="1"/>
  <c r="BD588" i="1" s="1"/>
  <c r="BC603" i="1"/>
  <c r="BD603" i="1" s="1"/>
  <c r="BC589" i="1"/>
  <c r="BD589" i="1" s="1"/>
  <c r="BC584" i="1"/>
  <c r="BD584" i="1" s="1"/>
  <c r="BC587" i="1"/>
  <c r="BD587" i="1" s="1"/>
  <c r="T584" i="1"/>
  <c r="T585" i="1"/>
  <c r="T586" i="1"/>
  <c r="BB571" i="1"/>
  <c r="BB572" i="1"/>
  <c r="BB573" i="1"/>
  <c r="BB574" i="1"/>
  <c r="BB575" i="1"/>
  <c r="BB576" i="1"/>
  <c r="BB577" i="1"/>
  <c r="BB578" i="1"/>
  <c r="BB579" i="1"/>
  <c r="BB580" i="1"/>
  <c r="BB581" i="1"/>
  <c r="BB582" i="1"/>
  <c r="BB583" i="1"/>
  <c r="AV571" i="1"/>
  <c r="AW571" i="1"/>
  <c r="AV572" i="1"/>
  <c r="AW572" i="1"/>
  <c r="AV573" i="1"/>
  <c r="AW573" i="1"/>
  <c r="AV574" i="1"/>
  <c r="AW574" i="1"/>
  <c r="AV575" i="1"/>
  <c r="AW575" i="1"/>
  <c r="AV576" i="1"/>
  <c r="AW576" i="1"/>
  <c r="AV577" i="1"/>
  <c r="AW577" i="1"/>
  <c r="AV578" i="1"/>
  <c r="AW578" i="1"/>
  <c r="AV579" i="1"/>
  <c r="AW579" i="1"/>
  <c r="AV580" i="1"/>
  <c r="AW580" i="1"/>
  <c r="AV581" i="1"/>
  <c r="AW581" i="1"/>
  <c r="AV582" i="1"/>
  <c r="AW582" i="1"/>
  <c r="AV583" i="1"/>
  <c r="AW583" i="1"/>
  <c r="T571" i="1"/>
  <c r="T572" i="1"/>
  <c r="T573" i="1"/>
  <c r="T574" i="1"/>
  <c r="T575" i="1"/>
  <c r="T576" i="1"/>
  <c r="T577" i="1"/>
  <c r="T578" i="1"/>
  <c r="T579" i="1"/>
  <c r="T580" i="1"/>
  <c r="T581" i="1"/>
  <c r="T582" i="1"/>
  <c r="T583" i="1"/>
  <c r="AV568" i="1"/>
  <c r="AW568" i="1"/>
  <c r="BB568" i="1"/>
  <c r="AV569" i="1"/>
  <c r="AW569" i="1"/>
  <c r="BB569" i="1"/>
  <c r="AV570" i="1"/>
  <c r="AW570" i="1"/>
  <c r="BB570" i="1"/>
  <c r="T568" i="1"/>
  <c r="T569" i="1"/>
  <c r="T570" i="1"/>
  <c r="BE616" i="1" l="1"/>
  <c r="U616" i="1" s="1"/>
  <c r="BD616" i="1"/>
  <c r="BD617" i="1"/>
  <c r="BE617" i="1"/>
  <c r="U617" i="1" s="1"/>
  <c r="BD618" i="1"/>
  <c r="BE618" i="1"/>
  <c r="U618" i="1" s="1"/>
  <c r="U637" i="1"/>
  <c r="BE611" i="1"/>
  <c r="U611" i="1" s="1"/>
  <c r="U628" i="1"/>
  <c r="U640" i="1"/>
  <c r="U638" i="1"/>
  <c r="BE596" i="1"/>
  <c r="U596" i="1" s="1"/>
  <c r="U630" i="1"/>
  <c r="BE599" i="1"/>
  <c r="U599" i="1" s="1"/>
  <c r="BE614" i="1"/>
  <c r="U614" i="1" s="1"/>
  <c r="BE604" i="1"/>
  <c r="U604" i="1" s="1"/>
  <c r="U624" i="1"/>
  <c r="BE594" i="1"/>
  <c r="U594" i="1" s="1"/>
  <c r="BE590" i="1"/>
  <c r="U590" i="1" s="1"/>
  <c r="BE608" i="1"/>
  <c r="U608" i="1" s="1"/>
  <c r="U629" i="1"/>
  <c r="U639" i="1"/>
  <c r="BE593" i="1"/>
  <c r="U593" i="1" s="1"/>
  <c r="U625" i="1"/>
  <c r="U622" i="1"/>
  <c r="U633" i="1"/>
  <c r="BE600" i="1"/>
  <c r="U600" i="1" s="1"/>
  <c r="BE601" i="1"/>
  <c r="U601" i="1" s="1"/>
  <c r="U635" i="1"/>
  <c r="BE595" i="1"/>
  <c r="U595" i="1" s="1"/>
  <c r="BC577" i="1"/>
  <c r="BD577" i="1" s="1"/>
  <c r="BC578" i="1"/>
  <c r="BD578" i="1" s="1"/>
  <c r="BE588" i="1"/>
  <c r="U588" i="1" s="1"/>
  <c r="BE602" i="1"/>
  <c r="U602" i="1" s="1"/>
  <c r="BE609" i="1"/>
  <c r="U609" i="1" s="1"/>
  <c r="U641" i="1"/>
  <c r="BC576" i="1"/>
  <c r="BD576" i="1" s="1"/>
  <c r="BE612" i="1"/>
  <c r="U612" i="1" s="1"/>
  <c r="U626" i="1"/>
  <c r="U621" i="1"/>
  <c r="U623" i="1"/>
  <c r="BD613" i="1"/>
  <c r="BC579" i="1"/>
  <c r="BD579" i="1" s="1"/>
  <c r="U634" i="1"/>
  <c r="BE592" i="1"/>
  <c r="U592" i="1" s="1"/>
  <c r="BE598" i="1"/>
  <c r="U598" i="1" s="1"/>
  <c r="BE607" i="1"/>
  <c r="U607" i="1" s="1"/>
  <c r="BE585" i="1"/>
  <c r="U585" i="1" s="1"/>
  <c r="BE606" i="1"/>
  <c r="U606" i="1" s="1"/>
  <c r="BE603" i="1"/>
  <c r="U603" i="1" s="1"/>
  <c r="BE591" i="1"/>
  <c r="U591" i="1" s="1"/>
  <c r="U636" i="1"/>
  <c r="BC572" i="1"/>
  <c r="BD572" i="1" s="1"/>
  <c r="BE586" i="1"/>
  <c r="U586" i="1" s="1"/>
  <c r="BE597" i="1"/>
  <c r="U597" i="1" s="1"/>
  <c r="BE605" i="1"/>
  <c r="U605" i="1" s="1"/>
  <c r="U620" i="1"/>
  <c r="BC582" i="1"/>
  <c r="BD582" i="1" s="1"/>
  <c r="BC575" i="1"/>
  <c r="BD575" i="1" s="1"/>
  <c r="BE610" i="1"/>
  <c r="U610" i="1" s="1"/>
  <c r="U619" i="1"/>
  <c r="U632" i="1"/>
  <c r="U631" i="1"/>
  <c r="U627" i="1"/>
  <c r="BC581" i="1"/>
  <c r="BD581" i="1" s="1"/>
  <c r="BC583" i="1"/>
  <c r="BD583" i="1" s="1"/>
  <c r="BC580" i="1"/>
  <c r="BD580" i="1" s="1"/>
  <c r="BC571" i="1"/>
  <c r="BD571" i="1" s="1"/>
  <c r="BC569" i="1"/>
  <c r="BD569" i="1" s="1"/>
  <c r="BC574" i="1"/>
  <c r="BE574" i="1" s="1"/>
  <c r="U574" i="1" s="1"/>
  <c r="BE587" i="1"/>
  <c r="U587" i="1" s="1"/>
  <c r="BE589" i="1"/>
  <c r="U589" i="1" s="1"/>
  <c r="BE584" i="1"/>
  <c r="U584" i="1" s="1"/>
  <c r="BC568" i="1"/>
  <c r="BE568" i="1" s="1"/>
  <c r="U568" i="1" s="1"/>
  <c r="BC573" i="1"/>
  <c r="BD573" i="1" s="1"/>
  <c r="BC570" i="1"/>
  <c r="BD570" i="1" s="1"/>
  <c r="BB563" i="1"/>
  <c r="BB564" i="1"/>
  <c r="BB565" i="1"/>
  <c r="BB566" i="1"/>
  <c r="BB567" i="1"/>
  <c r="AV563" i="1"/>
  <c r="AW563" i="1"/>
  <c r="AV564" i="1"/>
  <c r="AW564" i="1"/>
  <c r="AV565" i="1"/>
  <c r="AW565" i="1"/>
  <c r="AV566" i="1"/>
  <c r="AW566" i="1"/>
  <c r="AV567" i="1"/>
  <c r="AW567" i="1"/>
  <c r="T563" i="1"/>
  <c r="T564" i="1"/>
  <c r="T565" i="1"/>
  <c r="T566" i="1"/>
  <c r="T567" i="1"/>
  <c r="BB559" i="1"/>
  <c r="BB560" i="1"/>
  <c r="BB561" i="1"/>
  <c r="BB562" i="1"/>
  <c r="T559" i="1"/>
  <c r="T560" i="1"/>
  <c r="T561" i="1"/>
  <c r="T562" i="1"/>
  <c r="AV559" i="1"/>
  <c r="AW559" i="1"/>
  <c r="AV560" i="1"/>
  <c r="AW560" i="1"/>
  <c r="AV561" i="1"/>
  <c r="AW561" i="1"/>
  <c r="AV562" i="1"/>
  <c r="AW562" i="1"/>
  <c r="K1087" i="2"/>
  <c r="K1088" i="2"/>
  <c r="K1089" i="2"/>
  <c r="K1090" i="2"/>
  <c r="K1091" i="2"/>
  <c r="K1092" i="2"/>
  <c r="K1093" i="2"/>
  <c r="K1086" i="2"/>
  <c r="BB552" i="1"/>
  <c r="BB553" i="1"/>
  <c r="BB554" i="1"/>
  <c r="BB555" i="1"/>
  <c r="BB556" i="1"/>
  <c r="BB557" i="1"/>
  <c r="BB558" i="1"/>
  <c r="AV552" i="1"/>
  <c r="AW552" i="1"/>
  <c r="AV553" i="1"/>
  <c r="AW553" i="1"/>
  <c r="AV554" i="1"/>
  <c r="AW554" i="1"/>
  <c r="AV555" i="1"/>
  <c r="AW555" i="1"/>
  <c r="AV556" i="1"/>
  <c r="AW556" i="1"/>
  <c r="AV557" i="1"/>
  <c r="AW557" i="1"/>
  <c r="AV558" i="1"/>
  <c r="AW558" i="1"/>
  <c r="T555" i="1"/>
  <c r="T556" i="1"/>
  <c r="T557" i="1"/>
  <c r="T558" i="1"/>
  <c r="T552" i="1"/>
  <c r="T553" i="1"/>
  <c r="T554" i="1"/>
  <c r="E23" i="4" l="1"/>
  <c r="BE576" i="1"/>
  <c r="U576" i="1" s="1"/>
  <c r="BE577" i="1"/>
  <c r="U577" i="1" s="1"/>
  <c r="BE578" i="1"/>
  <c r="U578" i="1" s="1"/>
  <c r="BE579" i="1"/>
  <c r="U579" i="1" s="1"/>
  <c r="BC553" i="1"/>
  <c r="BD553" i="1" s="1"/>
  <c r="BE575" i="1"/>
  <c r="U575" i="1" s="1"/>
  <c r="BC567" i="1"/>
  <c r="BD567" i="1" s="1"/>
  <c r="BE572" i="1"/>
  <c r="U572" i="1" s="1"/>
  <c r="BC554" i="1"/>
  <c r="BD554" i="1" s="1"/>
  <c r="BE582" i="1"/>
  <c r="U582" i="1" s="1"/>
  <c r="BC566" i="1"/>
  <c r="BD566" i="1" s="1"/>
  <c r="BC563" i="1"/>
  <c r="BD563" i="1" s="1"/>
  <c r="BE581" i="1"/>
  <c r="U581" i="1" s="1"/>
  <c r="BE583" i="1"/>
  <c r="U583" i="1" s="1"/>
  <c r="BD574" i="1"/>
  <c r="BE569" i="1"/>
  <c r="U569" i="1" s="1"/>
  <c r="BE580" i="1"/>
  <c r="U580" i="1" s="1"/>
  <c r="BC561" i="1"/>
  <c r="BD561" i="1" s="1"/>
  <c r="BE571" i="1"/>
  <c r="U571" i="1" s="1"/>
  <c r="BC557" i="1"/>
  <c r="BD557" i="1" s="1"/>
  <c r="BE573" i="1"/>
  <c r="U573" i="1" s="1"/>
  <c r="BC558" i="1"/>
  <c r="BD558" i="1" s="1"/>
  <c r="BD568" i="1"/>
  <c r="BC564" i="1"/>
  <c r="BD564" i="1" s="1"/>
  <c r="BE570" i="1"/>
  <c r="U570" i="1" s="1"/>
  <c r="BC556" i="1"/>
  <c r="BD556" i="1" s="1"/>
  <c r="BC562" i="1"/>
  <c r="BD562" i="1" s="1"/>
  <c r="BC552" i="1"/>
  <c r="BD552" i="1" s="1"/>
  <c r="BC559" i="1"/>
  <c r="BD559" i="1" s="1"/>
  <c r="BC565" i="1"/>
  <c r="BD565" i="1" s="1"/>
  <c r="BC555" i="1"/>
  <c r="BD555" i="1" s="1"/>
  <c r="BC560" i="1"/>
  <c r="BD560" i="1" s="1"/>
  <c r="F23" i="4" l="1"/>
  <c r="D23" i="4"/>
  <c r="BE553" i="1"/>
  <c r="U553" i="1" s="1"/>
  <c r="BE554" i="1"/>
  <c r="U554" i="1" s="1"/>
  <c r="BE566" i="1"/>
  <c r="U566" i="1" s="1"/>
  <c r="BE567" i="1"/>
  <c r="U567" i="1" s="1"/>
  <c r="BE563" i="1"/>
  <c r="U563" i="1" s="1"/>
  <c r="BE557" i="1"/>
  <c r="U557" i="1" s="1"/>
  <c r="BE555" i="1"/>
  <c r="U555" i="1" s="1"/>
  <c r="BE561" i="1"/>
  <c r="U561" i="1" s="1"/>
  <c r="BE558" i="1"/>
  <c r="U558" i="1" s="1"/>
  <c r="BE562" i="1"/>
  <c r="U562" i="1" s="1"/>
  <c r="BE556" i="1"/>
  <c r="U556" i="1" s="1"/>
  <c r="BE552" i="1"/>
  <c r="U552" i="1" s="1"/>
  <c r="BE564" i="1"/>
  <c r="U564" i="1" s="1"/>
  <c r="BE559" i="1"/>
  <c r="U559" i="1" s="1"/>
  <c r="BE565" i="1"/>
  <c r="U565" i="1" s="1"/>
  <c r="BE560" i="1"/>
  <c r="U560" i="1" s="1"/>
  <c r="E22" i="4" l="1"/>
  <c r="F22" i="4" s="1"/>
  <c r="J1071" i="2"/>
  <c r="J1072" i="2"/>
  <c r="J1073" i="2"/>
  <c r="J1074" i="2"/>
  <c r="J1075" i="2"/>
  <c r="J1076" i="2"/>
  <c r="J1077" i="2"/>
  <c r="J1078" i="2"/>
  <c r="J1079" i="2"/>
  <c r="J1080" i="2"/>
  <c r="J1081" i="2"/>
  <c r="J1082" i="2"/>
  <c r="J1083" i="2"/>
  <c r="J1084" i="2"/>
  <c r="J1085" i="2"/>
  <c r="J1086" i="2"/>
  <c r="J1087" i="2"/>
  <c r="J1088" i="2"/>
  <c r="J1089" i="2"/>
  <c r="J1090" i="2"/>
  <c r="J1091" i="2"/>
  <c r="J1092" i="2"/>
  <c r="J1093" i="2"/>
  <c r="J1094" i="2"/>
  <c r="J1095" i="2"/>
  <c r="J1096" i="2"/>
  <c r="J1097" i="2"/>
  <c r="J1098" i="2"/>
  <c r="J1099" i="2"/>
  <c r="J1100" i="2"/>
  <c r="J1101" i="2"/>
  <c r="J1102" i="2"/>
  <c r="J1103" i="2"/>
  <c r="J1104" i="2"/>
  <c r="J1105" i="2"/>
  <c r="J1106" i="2"/>
  <c r="J1107" i="2"/>
  <c r="J1108" i="2"/>
  <c r="J1109" i="2"/>
  <c r="J1110" i="2"/>
  <c r="J1111" i="2"/>
  <c r="J1112" i="2"/>
  <c r="J1113" i="2"/>
  <c r="J1114" i="2"/>
  <c r="J1115" i="2"/>
  <c r="J1116" i="2"/>
  <c r="J1117" i="2"/>
  <c r="J1118" i="2"/>
  <c r="J1119" i="2"/>
  <c r="J1120" i="2"/>
  <c r="J1121" i="2"/>
  <c r="J1122" i="2"/>
  <c r="J1123" i="2"/>
  <c r="J1124" i="2"/>
  <c r="J1125" i="2"/>
  <c r="J1126" i="2"/>
  <c r="J1127" i="2"/>
  <c r="J1128" i="2"/>
  <c r="J1129" i="2"/>
  <c r="J1130" i="2"/>
  <c r="J1131" i="2"/>
  <c r="J1132" i="2"/>
  <c r="J1133" i="2"/>
  <c r="J1134" i="2"/>
  <c r="J1135" i="2"/>
  <c r="J1136" i="2"/>
  <c r="J1137" i="2"/>
  <c r="J1138" i="2"/>
  <c r="J1139" i="2"/>
  <c r="J1140" i="2"/>
  <c r="J1141" i="2"/>
  <c r="D22" i="4" l="1"/>
  <c r="BF3" i="1" a="1"/>
  <c r="AV549" i="1" l="1"/>
  <c r="AW549" i="1"/>
  <c r="BB549" i="1"/>
  <c r="AV550" i="1"/>
  <c r="AW550" i="1"/>
  <c r="BB550" i="1"/>
  <c r="AV551" i="1"/>
  <c r="AW551" i="1"/>
  <c r="BB551" i="1"/>
  <c r="T549" i="1"/>
  <c r="T550" i="1"/>
  <c r="T551" i="1"/>
  <c r="AV547" i="1"/>
  <c r="AW547" i="1"/>
  <c r="BB547" i="1"/>
  <c r="AV548" i="1"/>
  <c r="AW548" i="1"/>
  <c r="BB548" i="1"/>
  <c r="T547" i="1"/>
  <c r="T548" i="1"/>
  <c r="BC547" i="1" l="1"/>
  <c r="BD547" i="1" s="1"/>
  <c r="BC551" i="1"/>
  <c r="BD551" i="1" s="1"/>
  <c r="BC550" i="1"/>
  <c r="BD550" i="1" s="1"/>
  <c r="BC549" i="1"/>
  <c r="BD549" i="1" s="1"/>
  <c r="BC548" i="1"/>
  <c r="BD548" i="1" s="1"/>
  <c r="BE547" i="1" l="1"/>
  <c r="U547" i="1" s="1"/>
  <c r="BE551" i="1"/>
  <c r="U551" i="1" s="1"/>
  <c r="BE550" i="1"/>
  <c r="U550" i="1" s="1"/>
  <c r="BE549" i="1"/>
  <c r="U549" i="1" s="1"/>
  <c r="BE548" i="1"/>
  <c r="U548" i="1" s="1"/>
  <c r="AV543" i="1" l="1"/>
  <c r="AW543" i="1"/>
  <c r="BB543" i="1"/>
  <c r="AV544" i="1"/>
  <c r="AW544" i="1"/>
  <c r="BB544" i="1"/>
  <c r="AV545" i="1"/>
  <c r="AW545" i="1"/>
  <c r="BB545" i="1"/>
  <c r="AV546" i="1"/>
  <c r="AW546" i="1"/>
  <c r="BB546" i="1"/>
  <c r="T543" i="1"/>
  <c r="T544" i="1"/>
  <c r="T545" i="1"/>
  <c r="T546" i="1"/>
  <c r="BB538" i="1"/>
  <c r="BB539" i="1"/>
  <c r="BC538" i="1" s="1"/>
  <c r="BD538" i="1" s="1"/>
  <c r="BC539" i="1"/>
  <c r="BE539" i="1" s="1"/>
  <c r="U539" i="1" s="1"/>
  <c r="BB540" i="1"/>
  <c r="BB541" i="1"/>
  <c r="BB542" i="1"/>
  <c r="AV538" i="1"/>
  <c r="AW538" i="1"/>
  <c r="AV539" i="1"/>
  <c r="AW539" i="1"/>
  <c r="AV540" i="1"/>
  <c r="AW540" i="1"/>
  <c r="AV541" i="1"/>
  <c r="AW541" i="1"/>
  <c r="AV542" i="1"/>
  <c r="AW542" i="1"/>
  <c r="T538" i="1"/>
  <c r="T539" i="1"/>
  <c r="T540" i="1"/>
  <c r="T541" i="1"/>
  <c r="T542" i="1"/>
  <c r="BC540" i="1" l="1"/>
  <c r="BD540" i="1" s="1"/>
  <c r="BC545" i="1"/>
  <c r="BD545" i="1" s="1"/>
  <c r="BC543" i="1"/>
  <c r="BD543" i="1" s="1"/>
  <c r="BC542" i="1"/>
  <c r="BD542" i="1" s="1"/>
  <c r="BC544" i="1"/>
  <c r="BD544" i="1" s="1"/>
  <c r="BC541" i="1"/>
  <c r="BD541" i="1" s="1"/>
  <c r="BC546" i="1"/>
  <c r="BD546" i="1" s="1"/>
  <c r="BD539" i="1"/>
  <c r="BE538" i="1"/>
  <c r="U538" i="1" s="1"/>
  <c r="BE540" i="1" l="1"/>
  <c r="U540" i="1" s="1"/>
  <c r="BE545" i="1"/>
  <c r="U545" i="1" s="1"/>
  <c r="BE543" i="1"/>
  <c r="U543" i="1" s="1"/>
  <c r="BE542" i="1"/>
  <c r="U542" i="1" s="1"/>
  <c r="BE544" i="1"/>
  <c r="U544" i="1" s="1"/>
  <c r="BE541" i="1"/>
  <c r="U541" i="1" s="1"/>
  <c r="BE546" i="1"/>
  <c r="U546" i="1" s="1"/>
  <c r="AV536" i="1"/>
  <c r="AW536" i="1"/>
  <c r="BB536" i="1"/>
  <c r="AV537" i="1"/>
  <c r="AW537" i="1"/>
  <c r="BB537" i="1"/>
  <c r="T536" i="1"/>
  <c r="T537" i="1"/>
  <c r="BB531" i="1"/>
  <c r="BB532" i="1"/>
  <c r="BB533" i="1"/>
  <c r="BB534" i="1"/>
  <c r="BB535" i="1"/>
  <c r="AV533" i="1"/>
  <c r="AW533" i="1"/>
  <c r="AV534" i="1"/>
  <c r="AW534" i="1"/>
  <c r="AV535" i="1"/>
  <c r="AW535" i="1"/>
  <c r="T533" i="1"/>
  <c r="T534" i="1"/>
  <c r="T535" i="1"/>
  <c r="AV531" i="1"/>
  <c r="AW531" i="1"/>
  <c r="AV532" i="1"/>
  <c r="AW532" i="1"/>
  <c r="T531" i="1"/>
  <c r="T532" i="1"/>
  <c r="J1025" i="2"/>
  <c r="J1026" i="2"/>
  <c r="J1027" i="2"/>
  <c r="J1028" i="2"/>
  <c r="J1029" i="2"/>
  <c r="J1030" i="2"/>
  <c r="J1031" i="2"/>
  <c r="J1032" i="2"/>
  <c r="J1033" i="2"/>
  <c r="J1034" i="2"/>
  <c r="J1035" i="2"/>
  <c r="J1036" i="2"/>
  <c r="J1037" i="2"/>
  <c r="J1038" i="2"/>
  <c r="J1039" i="2"/>
  <c r="J1040" i="2"/>
  <c r="J1041" i="2"/>
  <c r="J1042" i="2"/>
  <c r="J1043" i="2"/>
  <c r="J1044" i="2"/>
  <c r="J1045" i="2"/>
  <c r="J1046" i="2"/>
  <c r="J1047" i="2"/>
  <c r="J1048" i="2"/>
  <c r="J1049" i="2"/>
  <c r="J1050" i="2"/>
  <c r="J1051" i="2"/>
  <c r="J1052" i="2"/>
  <c r="J1053" i="2"/>
  <c r="J1054" i="2"/>
  <c r="J1055" i="2"/>
  <c r="J1056" i="2"/>
  <c r="J1057" i="2"/>
  <c r="J1058" i="2"/>
  <c r="J1059" i="2"/>
  <c r="J1060" i="2"/>
  <c r="J1061" i="2"/>
  <c r="J1062" i="2"/>
  <c r="J1063" i="2"/>
  <c r="J1064" i="2"/>
  <c r="J1065" i="2"/>
  <c r="J1066" i="2"/>
  <c r="J1067" i="2"/>
  <c r="J1068" i="2"/>
  <c r="J1069" i="2"/>
  <c r="J1070" i="2"/>
  <c r="BB526" i="1"/>
  <c r="BB527" i="1"/>
  <c r="BB528" i="1"/>
  <c r="BB529" i="1"/>
  <c r="BB530" i="1"/>
  <c r="BC529" i="1" s="1"/>
  <c r="BD529" i="1" s="1"/>
  <c r="AV526" i="1"/>
  <c r="AW526" i="1"/>
  <c r="AV527" i="1"/>
  <c r="AW527" i="1"/>
  <c r="AV528" i="1"/>
  <c r="AW528" i="1"/>
  <c r="AV529" i="1"/>
  <c r="AW529" i="1"/>
  <c r="AV530" i="1"/>
  <c r="AW530" i="1"/>
  <c r="T526" i="1"/>
  <c r="T527" i="1"/>
  <c r="T528" i="1"/>
  <c r="T529" i="1"/>
  <c r="T530" i="1"/>
  <c r="BB525" i="1"/>
  <c r="BB524" i="1"/>
  <c r="AW525" i="1"/>
  <c r="AV525" i="1"/>
  <c r="AW524" i="1"/>
  <c r="AV524" i="1"/>
  <c r="T524" i="1"/>
  <c r="T525" i="1"/>
  <c r="BC537" i="1" l="1"/>
  <c r="BD537" i="1" s="1"/>
  <c r="BC532" i="1"/>
  <c r="BD532" i="1" s="1"/>
  <c r="BC527" i="1"/>
  <c r="BD527" i="1" s="1"/>
  <c r="BC531" i="1"/>
  <c r="BD531" i="1" s="1"/>
  <c r="BC530" i="1"/>
  <c r="BD530" i="1" s="1"/>
  <c r="BC525" i="1"/>
  <c r="BE525" i="1" s="1"/>
  <c r="U525" i="1" s="1"/>
  <c r="BC524" i="1"/>
  <c r="BE524" i="1" s="1"/>
  <c r="U524" i="1" s="1"/>
  <c r="BC534" i="1"/>
  <c r="BD534" i="1" s="1"/>
  <c r="BC536" i="1"/>
  <c r="BD536" i="1" s="1"/>
  <c r="BC528" i="1"/>
  <c r="BD528" i="1" s="1"/>
  <c r="BC526" i="1"/>
  <c r="BD526" i="1" s="1"/>
  <c r="BC533" i="1"/>
  <c r="BD533" i="1" s="1"/>
  <c r="BE533" i="1" s="1"/>
  <c r="U533" i="1" s="1"/>
  <c r="BC535" i="1"/>
  <c r="BD535" i="1" s="1"/>
  <c r="BE529" i="1"/>
  <c r="U529" i="1" s="1"/>
  <c r="BE537" i="1" l="1"/>
  <c r="U537" i="1" s="1"/>
  <c r="BE532" i="1"/>
  <c r="U532" i="1" s="1"/>
  <c r="BE527" i="1"/>
  <c r="U527" i="1" s="1"/>
  <c r="BE531" i="1"/>
  <c r="U531" i="1" s="1"/>
  <c r="BE530" i="1"/>
  <c r="U530" i="1" s="1"/>
  <c r="BD525" i="1"/>
  <c r="BD524" i="1"/>
  <c r="BE534" i="1"/>
  <c r="U534" i="1" s="1"/>
  <c r="BE536" i="1"/>
  <c r="U536" i="1" s="1"/>
  <c r="BE528" i="1"/>
  <c r="U528" i="1" s="1"/>
  <c r="BE535" i="1"/>
  <c r="U535" i="1" s="1"/>
  <c r="BE526" i="1"/>
  <c r="U526" i="1" s="1"/>
  <c r="BB523" i="1"/>
  <c r="BB522" i="1"/>
  <c r="BB521" i="1"/>
  <c r="BB520" i="1"/>
  <c r="BB519" i="1"/>
  <c r="BB518" i="1"/>
  <c r="AW523" i="1"/>
  <c r="AV523" i="1"/>
  <c r="AW522" i="1"/>
  <c r="AV522" i="1"/>
  <c r="AW521" i="1"/>
  <c r="AV521" i="1"/>
  <c r="AW520" i="1"/>
  <c r="AV520" i="1"/>
  <c r="AW519" i="1"/>
  <c r="AV519" i="1"/>
  <c r="AW518" i="1"/>
  <c r="AV518" i="1"/>
  <c r="T518" i="1"/>
  <c r="T519" i="1"/>
  <c r="T520" i="1"/>
  <c r="T521" i="1"/>
  <c r="T522" i="1"/>
  <c r="T523" i="1"/>
  <c r="E21" i="4" l="1"/>
  <c r="F21" i="4" s="1"/>
  <c r="BC521" i="1"/>
  <c r="BE521" i="1" s="1"/>
  <c r="U521" i="1" s="1"/>
  <c r="BC518" i="1"/>
  <c r="BD518" i="1" s="1"/>
  <c r="BC522" i="1"/>
  <c r="BD522" i="1" s="1"/>
  <c r="BC519" i="1"/>
  <c r="BE519" i="1" s="1"/>
  <c r="U519" i="1" s="1"/>
  <c r="BC520" i="1"/>
  <c r="BE520" i="1" s="1"/>
  <c r="U520" i="1" s="1"/>
  <c r="BC523" i="1"/>
  <c r="BE523" i="1" s="1"/>
  <c r="U523" i="1" s="1"/>
  <c r="D21" i="4" l="1"/>
  <c r="BD521" i="1"/>
  <c r="BE518" i="1"/>
  <c r="U518" i="1" s="1"/>
  <c r="BE522" i="1"/>
  <c r="U522" i="1" s="1"/>
  <c r="BD520" i="1"/>
  <c r="BD519" i="1"/>
  <c r="BD523" i="1"/>
  <c r="BB510" i="1"/>
  <c r="BB511" i="1"/>
  <c r="BB512" i="1"/>
  <c r="BB513" i="1"/>
  <c r="BB514" i="1"/>
  <c r="BB515" i="1"/>
  <c r="BB516" i="1"/>
  <c r="BB517" i="1"/>
  <c r="AV513" i="1"/>
  <c r="AW513" i="1"/>
  <c r="AV514" i="1"/>
  <c r="AW514" i="1"/>
  <c r="AV515" i="1"/>
  <c r="AW515" i="1"/>
  <c r="AV516" i="1"/>
  <c r="AW516" i="1"/>
  <c r="AV517" i="1"/>
  <c r="AW517" i="1"/>
  <c r="T513" i="1"/>
  <c r="T514" i="1"/>
  <c r="T515" i="1"/>
  <c r="T516" i="1"/>
  <c r="T517" i="1"/>
  <c r="J1024" i="2"/>
  <c r="J1023" i="2"/>
  <c r="J1022" i="2"/>
  <c r="J1021" i="2"/>
  <c r="AV510" i="1"/>
  <c r="AW510" i="1"/>
  <c r="AV511" i="1"/>
  <c r="AW511" i="1"/>
  <c r="AV512" i="1"/>
  <c r="AW512" i="1"/>
  <c r="T510" i="1"/>
  <c r="T511" i="1"/>
  <c r="T512" i="1"/>
  <c r="BB503" i="1"/>
  <c r="BC503" i="1"/>
  <c r="BD503" i="1" s="1"/>
  <c r="BB504" i="1"/>
  <c r="BB505" i="1"/>
  <c r="BB506" i="1"/>
  <c r="BB507" i="1"/>
  <c r="BB508" i="1"/>
  <c r="BB509" i="1"/>
  <c r="AV504" i="1"/>
  <c r="AW504" i="1"/>
  <c r="AV505" i="1"/>
  <c r="AW505" i="1"/>
  <c r="AV506" i="1"/>
  <c r="AW506" i="1"/>
  <c r="AV507" i="1"/>
  <c r="AW507" i="1"/>
  <c r="AV508" i="1"/>
  <c r="AW508" i="1"/>
  <c r="AV509" i="1"/>
  <c r="AW509" i="1"/>
  <c r="T506" i="1"/>
  <c r="T507" i="1"/>
  <c r="T508" i="1"/>
  <c r="T509" i="1"/>
  <c r="T504" i="1"/>
  <c r="T505" i="1"/>
  <c r="T503" i="1"/>
  <c r="AV503" i="1"/>
  <c r="AW503" i="1"/>
  <c r="J980" i="2"/>
  <c r="J981" i="2"/>
  <c r="J982" i="2"/>
  <c r="J983" i="2"/>
  <c r="J984" i="2"/>
  <c r="J985" i="2"/>
  <c r="J986" i="2"/>
  <c r="J987" i="2"/>
  <c r="J988" i="2"/>
  <c r="J989" i="2"/>
  <c r="J990" i="2"/>
  <c r="J991" i="2"/>
  <c r="J992" i="2"/>
  <c r="J993" i="2"/>
  <c r="J994" i="2"/>
  <c r="J995" i="2"/>
  <c r="J996" i="2"/>
  <c r="J997" i="2"/>
  <c r="J998" i="2"/>
  <c r="J999" i="2"/>
  <c r="J1000" i="2"/>
  <c r="J1001" i="2"/>
  <c r="J1002" i="2"/>
  <c r="J1003" i="2"/>
  <c r="J1004" i="2"/>
  <c r="J1005" i="2"/>
  <c r="J1006" i="2"/>
  <c r="J1007" i="2"/>
  <c r="J1008" i="2"/>
  <c r="J1009" i="2"/>
  <c r="J1010" i="2"/>
  <c r="J1011" i="2"/>
  <c r="J1012" i="2"/>
  <c r="J1013" i="2"/>
  <c r="J1014" i="2"/>
  <c r="J1015" i="2"/>
  <c r="J1016" i="2"/>
  <c r="J1017" i="2"/>
  <c r="J1018" i="2"/>
  <c r="J1019" i="2"/>
  <c r="J1020" i="2"/>
  <c r="BB502" i="1"/>
  <c r="BC502" i="1" s="1"/>
  <c r="BD502" i="1" s="1"/>
  <c r="T502" i="1"/>
  <c r="AV502" i="1"/>
  <c r="AW502" i="1"/>
  <c r="AV500" i="1"/>
  <c r="AW500" i="1"/>
  <c r="BB500" i="1"/>
  <c r="AV501" i="1"/>
  <c r="AW501" i="1"/>
  <c r="BB501" i="1"/>
  <c r="T500" i="1"/>
  <c r="T501" i="1"/>
  <c r="BC511" i="1" l="1"/>
  <c r="BD511" i="1" s="1"/>
  <c r="BC510" i="1"/>
  <c r="BD510" i="1" s="1"/>
  <c r="BC508" i="1"/>
  <c r="BD508" i="1" s="1"/>
  <c r="BC517" i="1"/>
  <c r="BD517" i="1" s="1"/>
  <c r="BC515" i="1"/>
  <c r="BD515" i="1" s="1"/>
  <c r="BC507" i="1"/>
  <c r="BD507" i="1" s="1"/>
  <c r="BC506" i="1"/>
  <c r="BD506" i="1" s="1"/>
  <c r="BC509" i="1"/>
  <c r="BD509" i="1" s="1"/>
  <c r="BC504" i="1"/>
  <c r="BD504" i="1" s="1"/>
  <c r="BC512" i="1"/>
  <c r="BD512" i="1" s="1"/>
  <c r="BC505" i="1"/>
  <c r="BD505" i="1" s="1"/>
  <c r="BC514" i="1"/>
  <c r="BD514" i="1" s="1"/>
  <c r="BC513" i="1"/>
  <c r="BC516" i="1"/>
  <c r="BD516" i="1" s="1"/>
  <c r="BC501" i="1"/>
  <c r="BD501" i="1" s="1"/>
  <c r="BE503" i="1"/>
  <c r="U503" i="1" s="1"/>
  <c r="BC500" i="1"/>
  <c r="BD500" i="1" s="1"/>
  <c r="BE502" i="1"/>
  <c r="U502" i="1" s="1"/>
  <c r="AV499" i="1"/>
  <c r="AW499" i="1"/>
  <c r="BB499" i="1"/>
  <c r="AV497" i="1"/>
  <c r="AW497" i="1"/>
  <c r="BB497" i="1"/>
  <c r="AV498" i="1"/>
  <c r="AW498" i="1"/>
  <c r="BB498" i="1"/>
  <c r="T497" i="1"/>
  <c r="T498" i="1"/>
  <c r="T499" i="1"/>
  <c r="J966" i="2"/>
  <c r="J967" i="2"/>
  <c r="J968" i="2"/>
  <c r="J969" i="2"/>
  <c r="J970" i="2"/>
  <c r="J971" i="2"/>
  <c r="J972" i="2"/>
  <c r="J973" i="2"/>
  <c r="J974" i="2"/>
  <c r="J975" i="2"/>
  <c r="J976" i="2"/>
  <c r="J977" i="2"/>
  <c r="J978" i="2"/>
  <c r="J979" i="2"/>
  <c r="AV495" i="1"/>
  <c r="AW495" i="1"/>
  <c r="BB495" i="1"/>
  <c r="AV496" i="1"/>
  <c r="AW496" i="1"/>
  <c r="BB496" i="1"/>
  <c r="T495" i="1"/>
  <c r="T496" i="1"/>
  <c r="AV491" i="1"/>
  <c r="AW491" i="1"/>
  <c r="BB491" i="1"/>
  <c r="AV492" i="1"/>
  <c r="AW492" i="1"/>
  <c r="BB492" i="1"/>
  <c r="AV493" i="1"/>
  <c r="AW493" i="1"/>
  <c r="BB493" i="1"/>
  <c r="AV494" i="1"/>
  <c r="AW494" i="1"/>
  <c r="BB494" i="1"/>
  <c r="T491" i="1"/>
  <c r="T492" i="1"/>
  <c r="T493" i="1"/>
  <c r="T494" i="1"/>
  <c r="AV487" i="1"/>
  <c r="AW487" i="1"/>
  <c r="BB487" i="1"/>
  <c r="AV488" i="1"/>
  <c r="AW488" i="1"/>
  <c r="BB488" i="1"/>
  <c r="AV489" i="1"/>
  <c r="AW489" i="1"/>
  <c r="BB489" i="1"/>
  <c r="AV490" i="1"/>
  <c r="AW490" i="1"/>
  <c r="BB490" i="1"/>
  <c r="T487" i="1"/>
  <c r="T488" i="1"/>
  <c r="T489" i="1"/>
  <c r="T490" i="1"/>
  <c r="BB482" i="1"/>
  <c r="BB483" i="1"/>
  <c r="BB484" i="1"/>
  <c r="BB485" i="1"/>
  <c r="BB486" i="1"/>
  <c r="AV482" i="1"/>
  <c r="AW482" i="1"/>
  <c r="AV483" i="1"/>
  <c r="AW483" i="1"/>
  <c r="AV484" i="1"/>
  <c r="AW484" i="1"/>
  <c r="AV485" i="1"/>
  <c r="AW485" i="1"/>
  <c r="AV486" i="1"/>
  <c r="AW486" i="1"/>
  <c r="T482" i="1"/>
  <c r="T483" i="1"/>
  <c r="T484" i="1"/>
  <c r="T485" i="1"/>
  <c r="T486" i="1"/>
  <c r="J942" i="2"/>
  <c r="J943" i="2"/>
  <c r="J944" i="2"/>
  <c r="J945" i="2"/>
  <c r="J946" i="2"/>
  <c r="J947" i="2"/>
  <c r="J948" i="2"/>
  <c r="J949" i="2"/>
  <c r="J950" i="2"/>
  <c r="J951" i="2"/>
  <c r="J952" i="2"/>
  <c r="J953" i="2"/>
  <c r="J954" i="2"/>
  <c r="J955" i="2"/>
  <c r="J956" i="2"/>
  <c r="J957" i="2"/>
  <c r="J958" i="2"/>
  <c r="J959" i="2"/>
  <c r="J960" i="2"/>
  <c r="J961" i="2"/>
  <c r="J962" i="2"/>
  <c r="J963" i="2"/>
  <c r="J964" i="2"/>
  <c r="J965" i="2"/>
  <c r="AV480" i="1"/>
  <c r="AW480" i="1"/>
  <c r="BB480" i="1"/>
  <c r="AV481" i="1"/>
  <c r="AW481" i="1"/>
  <c r="BB481" i="1"/>
  <c r="T480" i="1"/>
  <c r="T481" i="1"/>
  <c r="BE511" i="1" l="1"/>
  <c r="U511" i="1" s="1"/>
  <c r="BE510" i="1"/>
  <c r="U510" i="1" s="1"/>
  <c r="BC495" i="1"/>
  <c r="BD495" i="1" s="1"/>
  <c r="BE515" i="1"/>
  <c r="U515" i="1" s="1"/>
  <c r="BE508" i="1"/>
  <c r="U508" i="1" s="1"/>
  <c r="BE506" i="1"/>
  <c r="U506" i="1" s="1"/>
  <c r="BE517" i="1"/>
  <c r="U517" i="1" s="1"/>
  <c r="BE509" i="1"/>
  <c r="U509" i="1" s="1"/>
  <c r="BE507" i="1"/>
  <c r="U507" i="1" s="1"/>
  <c r="BE512" i="1"/>
  <c r="U512" i="1" s="1"/>
  <c r="BE504" i="1"/>
  <c r="U504" i="1" s="1"/>
  <c r="BE505" i="1"/>
  <c r="U505" i="1" s="1"/>
  <c r="BE514" i="1"/>
  <c r="U514" i="1" s="1"/>
  <c r="BE501" i="1"/>
  <c r="U501" i="1" s="1"/>
  <c r="BC487" i="1"/>
  <c r="BD487" i="1" s="1"/>
  <c r="BE516" i="1"/>
  <c r="U516" i="1" s="1"/>
  <c r="BC492" i="1"/>
  <c r="BD492" i="1" s="1"/>
  <c r="BD513" i="1"/>
  <c r="BE513" i="1"/>
  <c r="U513" i="1" s="1"/>
  <c r="BC497" i="1"/>
  <c r="BD497" i="1" s="1"/>
  <c r="BC481" i="1"/>
  <c r="BD481" i="1" s="1"/>
  <c r="BC499" i="1"/>
  <c r="BD499" i="1" s="1"/>
  <c r="BC491" i="1"/>
  <c r="BD491" i="1" s="1"/>
  <c r="BC486" i="1"/>
  <c r="BD486" i="1" s="1"/>
  <c r="BC480" i="1"/>
  <c r="BD480" i="1" s="1"/>
  <c r="BC489" i="1"/>
  <c r="BD489" i="1" s="1"/>
  <c r="BC490" i="1"/>
  <c r="BD490" i="1" s="1"/>
  <c r="BC494" i="1"/>
  <c r="BD494" i="1" s="1"/>
  <c r="BE494" i="1" s="1"/>
  <c r="U494" i="1" s="1"/>
  <c r="BC496" i="1"/>
  <c r="BD496" i="1" s="1"/>
  <c r="BC493" i="1"/>
  <c r="BD493" i="1" s="1"/>
  <c r="BC498" i="1"/>
  <c r="BD498" i="1" s="1"/>
  <c r="BE500" i="1"/>
  <c r="U500" i="1" s="1"/>
  <c r="BC484" i="1"/>
  <c r="BD484" i="1" s="1"/>
  <c r="BC488" i="1"/>
  <c r="BD488" i="1" s="1"/>
  <c r="BC485" i="1"/>
  <c r="BD485" i="1" s="1"/>
  <c r="BC483" i="1"/>
  <c r="BC482" i="1"/>
  <c r="BB477" i="1"/>
  <c r="AW477" i="1"/>
  <c r="AV477" i="1"/>
  <c r="AV478" i="1"/>
  <c r="AW478" i="1"/>
  <c r="BB478" i="1"/>
  <c r="AV479" i="1"/>
  <c r="AW479" i="1"/>
  <c r="BB479" i="1"/>
  <c r="T477" i="1"/>
  <c r="T478" i="1"/>
  <c r="T479" i="1"/>
  <c r="J918" i="2"/>
  <c r="J919" i="2"/>
  <c r="J920" i="2"/>
  <c r="J921" i="2"/>
  <c r="J922" i="2"/>
  <c r="J923" i="2"/>
  <c r="J924" i="2"/>
  <c r="J925" i="2"/>
  <c r="J926" i="2"/>
  <c r="J927" i="2"/>
  <c r="J928" i="2"/>
  <c r="J929" i="2"/>
  <c r="J930" i="2"/>
  <c r="J931" i="2"/>
  <c r="J932" i="2"/>
  <c r="J933" i="2"/>
  <c r="J934" i="2"/>
  <c r="J935" i="2"/>
  <c r="J936" i="2"/>
  <c r="J937" i="2"/>
  <c r="J938" i="2"/>
  <c r="J939" i="2"/>
  <c r="J940" i="2"/>
  <c r="J941" i="2"/>
  <c r="BB448" i="1"/>
  <c r="BB449" i="1"/>
  <c r="BB450" i="1"/>
  <c r="BB451" i="1"/>
  <c r="BB452" i="1"/>
  <c r="BB453" i="1"/>
  <c r="BB454" i="1"/>
  <c r="BB455" i="1"/>
  <c r="BB456" i="1"/>
  <c r="BB457" i="1"/>
  <c r="BB458" i="1"/>
  <c r="BB459" i="1"/>
  <c r="BB460" i="1"/>
  <c r="BB461" i="1"/>
  <c r="BB462" i="1"/>
  <c r="BB463" i="1"/>
  <c r="T448" i="1"/>
  <c r="T449" i="1"/>
  <c r="T450" i="1"/>
  <c r="T451" i="1"/>
  <c r="T452" i="1"/>
  <c r="T453" i="1"/>
  <c r="T454" i="1"/>
  <c r="T455" i="1"/>
  <c r="T456" i="1"/>
  <c r="T457" i="1"/>
  <c r="AV453" i="1"/>
  <c r="AW453" i="1"/>
  <c r="AV448" i="1"/>
  <c r="AW448" i="1"/>
  <c r="T443" i="1"/>
  <c r="T444" i="1"/>
  <c r="T445" i="1"/>
  <c r="T446" i="1"/>
  <c r="T447" i="1"/>
  <c r="T458" i="1"/>
  <c r="T459" i="1"/>
  <c r="T460" i="1"/>
  <c r="T461" i="1"/>
  <c r="T462" i="1"/>
  <c r="T463" i="1"/>
  <c r="T464" i="1"/>
  <c r="T465" i="1"/>
  <c r="T466" i="1"/>
  <c r="T467" i="1"/>
  <c r="T468" i="1"/>
  <c r="T469" i="1"/>
  <c r="T470" i="1"/>
  <c r="T471" i="1"/>
  <c r="T472" i="1"/>
  <c r="T473" i="1"/>
  <c r="T474" i="1"/>
  <c r="T475" i="1"/>
  <c r="T476" i="1"/>
  <c r="BB443" i="1"/>
  <c r="BB444" i="1"/>
  <c r="BB445" i="1"/>
  <c r="BB446" i="1"/>
  <c r="BB447" i="1"/>
  <c r="BB464" i="1"/>
  <c r="BB465" i="1"/>
  <c r="BB466" i="1"/>
  <c r="BB467" i="1"/>
  <c r="BB468" i="1"/>
  <c r="BB469" i="1"/>
  <c r="BB470" i="1"/>
  <c r="BB471" i="1"/>
  <c r="BB472" i="1"/>
  <c r="BB473" i="1"/>
  <c r="BB474" i="1"/>
  <c r="BB475" i="1"/>
  <c r="BB476" i="1"/>
  <c r="AV443" i="1"/>
  <c r="AW443" i="1"/>
  <c r="AV444" i="1"/>
  <c r="AW444" i="1"/>
  <c r="AV445" i="1"/>
  <c r="AW445" i="1"/>
  <c r="AV446" i="1"/>
  <c r="AW446" i="1"/>
  <c r="AV447" i="1"/>
  <c r="AW447" i="1"/>
  <c r="AV449" i="1"/>
  <c r="AW449" i="1"/>
  <c r="AV450" i="1"/>
  <c r="AW450" i="1"/>
  <c r="AV451" i="1"/>
  <c r="AW451" i="1"/>
  <c r="AV452" i="1"/>
  <c r="AW452" i="1"/>
  <c r="AV454" i="1"/>
  <c r="AW454" i="1"/>
  <c r="AV455" i="1"/>
  <c r="AW455" i="1"/>
  <c r="AV456" i="1"/>
  <c r="AW456" i="1"/>
  <c r="AV457" i="1"/>
  <c r="AW457" i="1"/>
  <c r="AV458" i="1"/>
  <c r="AW458" i="1"/>
  <c r="AV459" i="1"/>
  <c r="AW459" i="1"/>
  <c r="AV460" i="1"/>
  <c r="AW460" i="1"/>
  <c r="AV461" i="1"/>
  <c r="AW461" i="1"/>
  <c r="AV462" i="1"/>
  <c r="AW462" i="1"/>
  <c r="AV463" i="1"/>
  <c r="AW463" i="1"/>
  <c r="AV464" i="1"/>
  <c r="AW464" i="1"/>
  <c r="AV465" i="1"/>
  <c r="AW465" i="1"/>
  <c r="AV466" i="1"/>
  <c r="AW466" i="1"/>
  <c r="AV467" i="1"/>
  <c r="AW467" i="1"/>
  <c r="AV468" i="1"/>
  <c r="AW468" i="1"/>
  <c r="AV469" i="1"/>
  <c r="AW469" i="1"/>
  <c r="AV470" i="1"/>
  <c r="AW470" i="1"/>
  <c r="AV471" i="1"/>
  <c r="AW471" i="1"/>
  <c r="AV472" i="1"/>
  <c r="AW472" i="1"/>
  <c r="AV473" i="1"/>
  <c r="AW473" i="1"/>
  <c r="AV474" i="1"/>
  <c r="AW474" i="1"/>
  <c r="AV475" i="1"/>
  <c r="AW475" i="1"/>
  <c r="AV476" i="1"/>
  <c r="AW476" i="1"/>
  <c r="J851" i="2"/>
  <c r="J852" i="2"/>
  <c r="J853" i="2"/>
  <c r="J854" i="2"/>
  <c r="J855" i="2"/>
  <c r="J856" i="2"/>
  <c r="J857" i="2"/>
  <c r="J858" i="2"/>
  <c r="J859" i="2"/>
  <c r="J860" i="2"/>
  <c r="J861" i="2"/>
  <c r="J862" i="2"/>
  <c r="J863" i="2"/>
  <c r="J864" i="2"/>
  <c r="J865" i="2"/>
  <c r="J866" i="2"/>
  <c r="J867" i="2"/>
  <c r="J868" i="2"/>
  <c r="J869" i="2"/>
  <c r="J870" i="2"/>
  <c r="J871" i="2"/>
  <c r="J872" i="2"/>
  <c r="J873" i="2"/>
  <c r="J874" i="2"/>
  <c r="J875" i="2"/>
  <c r="J876" i="2"/>
  <c r="J877" i="2"/>
  <c r="J878" i="2"/>
  <c r="J879" i="2"/>
  <c r="J880" i="2"/>
  <c r="J881" i="2"/>
  <c r="J882" i="2"/>
  <c r="J883" i="2"/>
  <c r="J884" i="2"/>
  <c r="J885" i="2"/>
  <c r="J886" i="2"/>
  <c r="J887" i="2"/>
  <c r="J888" i="2"/>
  <c r="J889" i="2"/>
  <c r="J890" i="2"/>
  <c r="J891" i="2"/>
  <c r="J892" i="2"/>
  <c r="J893" i="2"/>
  <c r="J894" i="2"/>
  <c r="J895" i="2"/>
  <c r="J896" i="2"/>
  <c r="J897" i="2"/>
  <c r="J898" i="2"/>
  <c r="J899" i="2"/>
  <c r="J900" i="2"/>
  <c r="J901" i="2"/>
  <c r="J902" i="2"/>
  <c r="J903" i="2"/>
  <c r="J904" i="2"/>
  <c r="J905" i="2"/>
  <c r="J906" i="2"/>
  <c r="J907" i="2"/>
  <c r="J908" i="2"/>
  <c r="J909" i="2"/>
  <c r="J910" i="2"/>
  <c r="J911" i="2"/>
  <c r="J912" i="2"/>
  <c r="J913" i="2"/>
  <c r="J914" i="2"/>
  <c r="J915" i="2"/>
  <c r="J916" i="2"/>
  <c r="J917" i="2"/>
  <c r="BB410" i="1"/>
  <c r="BB411" i="1"/>
  <c r="BC411" i="1" s="1"/>
  <c r="BD411" i="1" s="1"/>
  <c r="BB412" i="1"/>
  <c r="BC412" i="1" s="1"/>
  <c r="BD412" i="1" s="1"/>
  <c r="BB413" i="1"/>
  <c r="BC413" i="1" s="1"/>
  <c r="BD413" i="1" s="1"/>
  <c r="BB414" i="1"/>
  <c r="BB415" i="1"/>
  <c r="BB416" i="1"/>
  <c r="BB417" i="1"/>
  <c r="BB418" i="1"/>
  <c r="BB419" i="1"/>
  <c r="BB420" i="1"/>
  <c r="BB421" i="1"/>
  <c r="BB422" i="1"/>
  <c r="BB423" i="1"/>
  <c r="BB424" i="1"/>
  <c r="BB425" i="1"/>
  <c r="BB426" i="1"/>
  <c r="BB427" i="1"/>
  <c r="BB428" i="1"/>
  <c r="BB429" i="1"/>
  <c r="BB430" i="1"/>
  <c r="BB431" i="1"/>
  <c r="BB432" i="1"/>
  <c r="BB433" i="1"/>
  <c r="BB434" i="1"/>
  <c r="BB435" i="1"/>
  <c r="BB436" i="1"/>
  <c r="BB437" i="1"/>
  <c r="BB438" i="1"/>
  <c r="BB439" i="1"/>
  <c r="BB440" i="1"/>
  <c r="BB441" i="1"/>
  <c r="BB442" i="1"/>
  <c r="T413" i="1"/>
  <c r="T414" i="1"/>
  <c r="T415" i="1"/>
  <c r="T416" i="1"/>
  <c r="T417" i="1"/>
  <c r="T418" i="1"/>
  <c r="T419" i="1"/>
  <c r="T420" i="1"/>
  <c r="T421" i="1"/>
  <c r="T422" i="1"/>
  <c r="T423" i="1"/>
  <c r="T424" i="1"/>
  <c r="T425" i="1"/>
  <c r="T426" i="1"/>
  <c r="T427" i="1"/>
  <c r="T428" i="1"/>
  <c r="T429" i="1"/>
  <c r="T430" i="1"/>
  <c r="T431" i="1"/>
  <c r="T432" i="1"/>
  <c r="T433" i="1"/>
  <c r="T434" i="1"/>
  <c r="T435" i="1"/>
  <c r="T436" i="1"/>
  <c r="T437" i="1"/>
  <c r="T438" i="1"/>
  <c r="T439" i="1"/>
  <c r="T440" i="1"/>
  <c r="T441" i="1"/>
  <c r="T442" i="1"/>
  <c r="AV413" i="1"/>
  <c r="AW413" i="1"/>
  <c r="AV414" i="1"/>
  <c r="AW414" i="1"/>
  <c r="AV415" i="1"/>
  <c r="AW415" i="1"/>
  <c r="AV416" i="1"/>
  <c r="AW416" i="1"/>
  <c r="AV417" i="1"/>
  <c r="AW417" i="1"/>
  <c r="AV418" i="1"/>
  <c r="AW418" i="1"/>
  <c r="AV419" i="1"/>
  <c r="AW419" i="1"/>
  <c r="AV420" i="1"/>
  <c r="AW420" i="1"/>
  <c r="AV421" i="1"/>
  <c r="AW421" i="1"/>
  <c r="AV422" i="1"/>
  <c r="AW422" i="1"/>
  <c r="AV423" i="1"/>
  <c r="AW423" i="1"/>
  <c r="AV424" i="1"/>
  <c r="AW424" i="1"/>
  <c r="AV425" i="1"/>
  <c r="AW425" i="1"/>
  <c r="AV426" i="1"/>
  <c r="AW426" i="1"/>
  <c r="AV427" i="1"/>
  <c r="AW427" i="1"/>
  <c r="AV428" i="1"/>
  <c r="AW428" i="1"/>
  <c r="AV429" i="1"/>
  <c r="AW429" i="1"/>
  <c r="AV430" i="1"/>
  <c r="AW430" i="1"/>
  <c r="AV431" i="1"/>
  <c r="AW431" i="1"/>
  <c r="AV432" i="1"/>
  <c r="AW432" i="1"/>
  <c r="AV433" i="1"/>
  <c r="AW433" i="1"/>
  <c r="AV434" i="1"/>
  <c r="AW434" i="1"/>
  <c r="AV435" i="1"/>
  <c r="AW435" i="1"/>
  <c r="AV436" i="1"/>
  <c r="AW436" i="1"/>
  <c r="AV437" i="1"/>
  <c r="AW437" i="1"/>
  <c r="AV438" i="1"/>
  <c r="AW438" i="1"/>
  <c r="AV439" i="1"/>
  <c r="AW439" i="1"/>
  <c r="AV440" i="1"/>
  <c r="AW440" i="1"/>
  <c r="AV441" i="1"/>
  <c r="AW441" i="1"/>
  <c r="AV442" i="1"/>
  <c r="AW442" i="1"/>
  <c r="J777" i="2"/>
  <c r="J778" i="2"/>
  <c r="J779" i="2"/>
  <c r="J780" i="2"/>
  <c r="J781" i="2"/>
  <c r="J782" i="2"/>
  <c r="J783" i="2"/>
  <c r="J784" i="2"/>
  <c r="J785" i="2"/>
  <c r="J786" i="2"/>
  <c r="J787" i="2"/>
  <c r="J788" i="2"/>
  <c r="J789" i="2"/>
  <c r="J790" i="2"/>
  <c r="J791" i="2"/>
  <c r="J792" i="2"/>
  <c r="J793" i="2"/>
  <c r="J794" i="2"/>
  <c r="J795" i="2"/>
  <c r="J796" i="2"/>
  <c r="J797" i="2"/>
  <c r="J798" i="2"/>
  <c r="J799" i="2"/>
  <c r="J800" i="2"/>
  <c r="J801" i="2"/>
  <c r="J802" i="2"/>
  <c r="J803" i="2"/>
  <c r="J804" i="2"/>
  <c r="J805" i="2"/>
  <c r="J806" i="2"/>
  <c r="J807" i="2"/>
  <c r="J808" i="2"/>
  <c r="J809" i="2"/>
  <c r="J810" i="2"/>
  <c r="J811" i="2"/>
  <c r="J812" i="2"/>
  <c r="J813" i="2"/>
  <c r="J814" i="2"/>
  <c r="J815" i="2"/>
  <c r="J816" i="2"/>
  <c r="J817" i="2"/>
  <c r="J818" i="2"/>
  <c r="J819" i="2"/>
  <c r="J820" i="2"/>
  <c r="J821" i="2"/>
  <c r="J822" i="2"/>
  <c r="J823" i="2"/>
  <c r="J824" i="2"/>
  <c r="J825" i="2"/>
  <c r="J826" i="2"/>
  <c r="J827" i="2"/>
  <c r="J828" i="2"/>
  <c r="J829" i="2"/>
  <c r="J830" i="2"/>
  <c r="J831" i="2"/>
  <c r="J832" i="2"/>
  <c r="J833" i="2"/>
  <c r="J834" i="2"/>
  <c r="J835" i="2"/>
  <c r="J836" i="2"/>
  <c r="J837" i="2"/>
  <c r="J838" i="2"/>
  <c r="J839" i="2"/>
  <c r="J840" i="2"/>
  <c r="J841" i="2"/>
  <c r="J842" i="2"/>
  <c r="J843" i="2"/>
  <c r="J844" i="2"/>
  <c r="J845" i="2"/>
  <c r="J846" i="2"/>
  <c r="J847" i="2"/>
  <c r="J848" i="2"/>
  <c r="J849" i="2"/>
  <c r="J850" i="2"/>
  <c r="BB388" i="1"/>
  <c r="BB389" i="1"/>
  <c r="BB390" i="1"/>
  <c r="BB391" i="1"/>
  <c r="BB392" i="1"/>
  <c r="BB393" i="1"/>
  <c r="BB394" i="1"/>
  <c r="BB395" i="1"/>
  <c r="BB396" i="1"/>
  <c r="BB397" i="1"/>
  <c r="BB398" i="1"/>
  <c r="BB399" i="1"/>
  <c r="BB400" i="1"/>
  <c r="BB401" i="1"/>
  <c r="BB402" i="1"/>
  <c r="BB403" i="1"/>
  <c r="BB404" i="1"/>
  <c r="BB405" i="1"/>
  <c r="BB406" i="1"/>
  <c r="BB407" i="1"/>
  <c r="BB408" i="1"/>
  <c r="BB409" i="1"/>
  <c r="T388" i="1"/>
  <c r="T389" i="1"/>
  <c r="T390" i="1"/>
  <c r="T391" i="1"/>
  <c r="T392" i="1"/>
  <c r="T393" i="1"/>
  <c r="T394" i="1"/>
  <c r="T395" i="1"/>
  <c r="T396" i="1"/>
  <c r="T397" i="1"/>
  <c r="T398" i="1"/>
  <c r="T399" i="1"/>
  <c r="T400" i="1"/>
  <c r="T401" i="1"/>
  <c r="T402" i="1"/>
  <c r="T403" i="1"/>
  <c r="T404" i="1"/>
  <c r="T405" i="1"/>
  <c r="T406" i="1"/>
  <c r="T407" i="1"/>
  <c r="T408" i="1"/>
  <c r="T409" i="1"/>
  <c r="T410" i="1"/>
  <c r="T411" i="1"/>
  <c r="T412" i="1"/>
  <c r="AV388" i="1"/>
  <c r="AW388" i="1"/>
  <c r="AV389" i="1"/>
  <c r="AW389" i="1"/>
  <c r="AV390" i="1"/>
  <c r="AW390" i="1"/>
  <c r="AV391" i="1"/>
  <c r="AW391" i="1"/>
  <c r="AV392" i="1"/>
  <c r="AW392" i="1"/>
  <c r="AV393" i="1"/>
  <c r="AW393" i="1"/>
  <c r="AV394" i="1"/>
  <c r="AW394" i="1"/>
  <c r="AV395" i="1"/>
  <c r="AW395" i="1"/>
  <c r="AV396" i="1"/>
  <c r="AW396" i="1"/>
  <c r="AV397" i="1"/>
  <c r="AW397" i="1"/>
  <c r="AV398" i="1"/>
  <c r="AW398" i="1"/>
  <c r="AV399" i="1"/>
  <c r="AW399" i="1"/>
  <c r="AV400" i="1"/>
  <c r="AW400" i="1"/>
  <c r="AV401" i="1"/>
  <c r="AW401" i="1"/>
  <c r="AV402" i="1"/>
  <c r="AW402" i="1"/>
  <c r="AV403" i="1"/>
  <c r="AW403" i="1"/>
  <c r="AV404" i="1"/>
  <c r="AW404" i="1"/>
  <c r="AV405" i="1"/>
  <c r="AW405" i="1"/>
  <c r="AV406" i="1"/>
  <c r="AW406" i="1"/>
  <c r="AV407" i="1"/>
  <c r="AW407" i="1"/>
  <c r="AV408" i="1"/>
  <c r="AW408" i="1"/>
  <c r="AV409" i="1"/>
  <c r="AW409" i="1"/>
  <c r="AV410" i="1"/>
  <c r="AW410" i="1"/>
  <c r="AV411" i="1"/>
  <c r="AW411" i="1"/>
  <c r="AV412" i="1"/>
  <c r="AW412" i="1"/>
  <c r="J723" i="2"/>
  <c r="J724" i="2"/>
  <c r="J725" i="2"/>
  <c r="J726" i="2"/>
  <c r="J727" i="2"/>
  <c r="J728" i="2"/>
  <c r="J729" i="2"/>
  <c r="J730" i="2"/>
  <c r="J731" i="2"/>
  <c r="J732" i="2"/>
  <c r="J733" i="2"/>
  <c r="J734" i="2"/>
  <c r="J735" i="2"/>
  <c r="J736" i="2"/>
  <c r="J737" i="2"/>
  <c r="J738" i="2"/>
  <c r="J739" i="2"/>
  <c r="J740" i="2"/>
  <c r="J741" i="2"/>
  <c r="J742" i="2"/>
  <c r="J743" i="2"/>
  <c r="J744" i="2"/>
  <c r="J745" i="2"/>
  <c r="J746" i="2"/>
  <c r="J747" i="2"/>
  <c r="J748" i="2"/>
  <c r="J749" i="2"/>
  <c r="J750" i="2"/>
  <c r="J751" i="2"/>
  <c r="J752" i="2"/>
  <c r="J753" i="2"/>
  <c r="J754" i="2"/>
  <c r="J755" i="2"/>
  <c r="J756" i="2"/>
  <c r="J757" i="2"/>
  <c r="J758" i="2"/>
  <c r="J759" i="2"/>
  <c r="J760" i="2"/>
  <c r="J761" i="2"/>
  <c r="J762" i="2"/>
  <c r="J763" i="2"/>
  <c r="J764" i="2"/>
  <c r="J765" i="2"/>
  <c r="J766" i="2"/>
  <c r="J767" i="2"/>
  <c r="J768" i="2"/>
  <c r="J769" i="2"/>
  <c r="J770" i="2"/>
  <c r="J771" i="2"/>
  <c r="J772" i="2"/>
  <c r="J773" i="2"/>
  <c r="J774" i="2"/>
  <c r="J775" i="2"/>
  <c r="J776" i="2"/>
  <c r="BB358" i="1"/>
  <c r="BB359" i="1"/>
  <c r="BB360" i="1"/>
  <c r="BB361" i="1"/>
  <c r="BB362" i="1"/>
  <c r="BB363" i="1"/>
  <c r="BB364" i="1"/>
  <c r="BB365" i="1"/>
  <c r="BB366" i="1"/>
  <c r="BB367" i="1"/>
  <c r="BB368" i="1"/>
  <c r="BB369" i="1"/>
  <c r="BB370" i="1"/>
  <c r="BB371" i="1"/>
  <c r="BB372" i="1"/>
  <c r="BB373" i="1"/>
  <c r="BB374" i="1"/>
  <c r="BB375" i="1"/>
  <c r="BB376" i="1"/>
  <c r="BB377" i="1"/>
  <c r="BB378" i="1"/>
  <c r="BB379" i="1"/>
  <c r="BB380" i="1"/>
  <c r="BB381" i="1"/>
  <c r="BB382" i="1"/>
  <c r="BB383" i="1"/>
  <c r="BB384" i="1"/>
  <c r="BB385" i="1"/>
  <c r="BB386" i="1"/>
  <c r="BB387" i="1"/>
  <c r="AV359" i="1"/>
  <c r="AW359" i="1"/>
  <c r="AV360" i="1"/>
  <c r="AW360" i="1"/>
  <c r="AV361" i="1"/>
  <c r="AW361" i="1"/>
  <c r="AV362" i="1"/>
  <c r="AW362" i="1"/>
  <c r="AV363" i="1"/>
  <c r="AW363" i="1"/>
  <c r="AV364" i="1"/>
  <c r="AW364" i="1"/>
  <c r="AV365" i="1"/>
  <c r="AW365" i="1"/>
  <c r="AV366" i="1"/>
  <c r="AW366" i="1"/>
  <c r="AV367" i="1"/>
  <c r="AW367" i="1"/>
  <c r="AV368" i="1"/>
  <c r="AW368" i="1"/>
  <c r="AV369" i="1"/>
  <c r="AW369" i="1"/>
  <c r="AV370" i="1"/>
  <c r="AW370" i="1"/>
  <c r="AV371" i="1"/>
  <c r="AW371" i="1"/>
  <c r="AV372" i="1"/>
  <c r="AW372" i="1"/>
  <c r="AV373" i="1"/>
  <c r="AW373" i="1"/>
  <c r="AV374" i="1"/>
  <c r="AW374" i="1"/>
  <c r="AV375" i="1"/>
  <c r="AW375" i="1"/>
  <c r="AV376" i="1"/>
  <c r="AW376" i="1"/>
  <c r="AV377" i="1"/>
  <c r="AW377" i="1"/>
  <c r="AV378" i="1"/>
  <c r="AW378" i="1"/>
  <c r="AV379" i="1"/>
  <c r="AW379" i="1"/>
  <c r="AV380" i="1"/>
  <c r="AW380" i="1"/>
  <c r="AV381" i="1"/>
  <c r="AW381" i="1"/>
  <c r="AV382" i="1"/>
  <c r="AW382" i="1"/>
  <c r="AV383" i="1"/>
  <c r="AW383" i="1"/>
  <c r="AV384" i="1"/>
  <c r="AW384" i="1"/>
  <c r="AV385" i="1"/>
  <c r="AW385" i="1"/>
  <c r="AV386" i="1"/>
  <c r="AW386" i="1"/>
  <c r="AV387" i="1"/>
  <c r="AW387" i="1"/>
  <c r="T359" i="1"/>
  <c r="T360" i="1"/>
  <c r="T361" i="1"/>
  <c r="T362" i="1"/>
  <c r="T363" i="1"/>
  <c r="T364" i="1"/>
  <c r="T365" i="1"/>
  <c r="T366" i="1"/>
  <c r="T367" i="1"/>
  <c r="T368" i="1"/>
  <c r="T369" i="1"/>
  <c r="T370" i="1"/>
  <c r="T371" i="1"/>
  <c r="T372" i="1"/>
  <c r="T373" i="1"/>
  <c r="T374" i="1"/>
  <c r="T375" i="1"/>
  <c r="T376" i="1"/>
  <c r="T377" i="1"/>
  <c r="T378" i="1"/>
  <c r="T379" i="1"/>
  <c r="T380" i="1"/>
  <c r="T381" i="1"/>
  <c r="T382" i="1"/>
  <c r="T383" i="1"/>
  <c r="T384" i="1"/>
  <c r="T385" i="1"/>
  <c r="T386" i="1"/>
  <c r="T387" i="1"/>
  <c r="J653" i="2"/>
  <c r="J654" i="2"/>
  <c r="J655" i="2"/>
  <c r="J656" i="2"/>
  <c r="J657" i="2"/>
  <c r="J658" i="2"/>
  <c r="J659" i="2"/>
  <c r="J660" i="2"/>
  <c r="J661" i="2"/>
  <c r="J662" i="2"/>
  <c r="J663" i="2"/>
  <c r="J664" i="2"/>
  <c r="J665" i="2"/>
  <c r="J666" i="2"/>
  <c r="J667" i="2"/>
  <c r="J668" i="2"/>
  <c r="J669" i="2"/>
  <c r="J670" i="2"/>
  <c r="J671" i="2"/>
  <c r="J672" i="2"/>
  <c r="J673" i="2"/>
  <c r="J674" i="2"/>
  <c r="J675" i="2"/>
  <c r="J676" i="2"/>
  <c r="J677" i="2"/>
  <c r="J678" i="2"/>
  <c r="J679" i="2"/>
  <c r="J680" i="2"/>
  <c r="J681" i="2"/>
  <c r="J682" i="2"/>
  <c r="J683" i="2"/>
  <c r="J684" i="2"/>
  <c r="J685" i="2"/>
  <c r="J686" i="2"/>
  <c r="J687" i="2"/>
  <c r="J688" i="2"/>
  <c r="J689" i="2"/>
  <c r="J690" i="2"/>
  <c r="J691" i="2"/>
  <c r="J692" i="2"/>
  <c r="J693" i="2"/>
  <c r="J694" i="2"/>
  <c r="J695" i="2"/>
  <c r="J696" i="2"/>
  <c r="J697" i="2"/>
  <c r="J698" i="2"/>
  <c r="J699" i="2"/>
  <c r="J700" i="2"/>
  <c r="J701" i="2"/>
  <c r="J702" i="2"/>
  <c r="J703" i="2"/>
  <c r="J704" i="2"/>
  <c r="J705" i="2"/>
  <c r="J706" i="2"/>
  <c r="J707" i="2"/>
  <c r="J708" i="2"/>
  <c r="J709" i="2"/>
  <c r="J710" i="2"/>
  <c r="J711" i="2"/>
  <c r="J712" i="2"/>
  <c r="J713" i="2"/>
  <c r="J714" i="2"/>
  <c r="J715" i="2"/>
  <c r="J716" i="2"/>
  <c r="J717" i="2"/>
  <c r="J718" i="2"/>
  <c r="J719" i="2"/>
  <c r="J720" i="2"/>
  <c r="J721" i="2"/>
  <c r="J722" i="2"/>
  <c r="E20" i="4" l="1"/>
  <c r="F20" i="4" s="1"/>
  <c r="BE495" i="1"/>
  <c r="U495" i="1" s="1"/>
  <c r="BE487" i="1"/>
  <c r="U487" i="1" s="1"/>
  <c r="BE492" i="1"/>
  <c r="U492" i="1" s="1"/>
  <c r="BE481" i="1"/>
  <c r="U481" i="1" s="1"/>
  <c r="BE497" i="1"/>
  <c r="U497" i="1" s="1"/>
  <c r="BE491" i="1"/>
  <c r="U491" i="1" s="1"/>
  <c r="BE499" i="1"/>
  <c r="U499" i="1" s="1"/>
  <c r="BE480" i="1"/>
  <c r="U480" i="1" s="1"/>
  <c r="BE486" i="1"/>
  <c r="U486" i="1" s="1"/>
  <c r="BC443" i="1"/>
  <c r="BE443" i="1" s="1"/>
  <c r="U443" i="1" s="1"/>
  <c r="BC447" i="1"/>
  <c r="BD447" i="1" s="1"/>
  <c r="BC478" i="1"/>
  <c r="BD478" i="1" s="1"/>
  <c r="BE484" i="1"/>
  <c r="U484" i="1" s="1"/>
  <c r="BE498" i="1"/>
  <c r="U498" i="1" s="1"/>
  <c r="BC448" i="1"/>
  <c r="BD448" i="1" s="1"/>
  <c r="BE493" i="1"/>
  <c r="U493" i="1" s="1"/>
  <c r="BE489" i="1"/>
  <c r="U489" i="1" s="1"/>
  <c r="BC459" i="1"/>
  <c r="BD459" i="1" s="1"/>
  <c r="BE496" i="1"/>
  <c r="U496" i="1" s="1"/>
  <c r="BC475" i="1"/>
  <c r="BD475" i="1" s="1"/>
  <c r="BE490" i="1"/>
  <c r="U490" i="1" s="1"/>
  <c r="BC463" i="1"/>
  <c r="BD463" i="1" s="1"/>
  <c r="BC479" i="1"/>
  <c r="BD479" i="1" s="1"/>
  <c r="BC477" i="1"/>
  <c r="BD477" i="1" s="1"/>
  <c r="BC452" i="1"/>
  <c r="BD452" i="1" s="1"/>
  <c r="BC449" i="1"/>
  <c r="BD449" i="1" s="1"/>
  <c r="BE485" i="1"/>
  <c r="U485" i="1" s="1"/>
  <c r="BE488" i="1"/>
  <c r="U488" i="1" s="1"/>
  <c r="BC454" i="1"/>
  <c r="BD454" i="1" s="1"/>
  <c r="BC462" i="1"/>
  <c r="BD462" i="1" s="1"/>
  <c r="BC444" i="1"/>
  <c r="BD444" i="1" s="1"/>
  <c r="BC460" i="1"/>
  <c r="BE460" i="1" s="1"/>
  <c r="BC456" i="1"/>
  <c r="BE456" i="1" s="1"/>
  <c r="BC453" i="1"/>
  <c r="BD453" i="1" s="1"/>
  <c r="BC458" i="1"/>
  <c r="BE458" i="1" s="1"/>
  <c r="BC446" i="1"/>
  <c r="BD446" i="1" s="1"/>
  <c r="BC457" i="1"/>
  <c r="BD457" i="1" s="1"/>
  <c r="BD482" i="1"/>
  <c r="BE482" i="1"/>
  <c r="U482" i="1" s="1"/>
  <c r="BD483" i="1"/>
  <c r="BE483" i="1" s="1"/>
  <c r="U483" i="1" s="1"/>
  <c r="BC455" i="1"/>
  <c r="BC450" i="1"/>
  <c r="BC461" i="1"/>
  <c r="BC451" i="1"/>
  <c r="BC474" i="1"/>
  <c r="BD474" i="1" s="1"/>
  <c r="BC410" i="1"/>
  <c r="BD410" i="1" s="1"/>
  <c r="BC469" i="1"/>
  <c r="BD469" i="1" s="1"/>
  <c r="BC470" i="1"/>
  <c r="BD470" i="1" s="1"/>
  <c r="BC473" i="1"/>
  <c r="BD473" i="1" s="1"/>
  <c r="BC472" i="1"/>
  <c r="BD472" i="1" s="1"/>
  <c r="BC471" i="1"/>
  <c r="BD471" i="1" s="1"/>
  <c r="BC464" i="1"/>
  <c r="BD464" i="1" s="1"/>
  <c r="BC468" i="1"/>
  <c r="BC476" i="1"/>
  <c r="BC465" i="1"/>
  <c r="BD465" i="1" s="1"/>
  <c r="BC467" i="1"/>
  <c r="BD467" i="1" s="1"/>
  <c r="BC466" i="1"/>
  <c r="BD466" i="1" s="1"/>
  <c r="BC445" i="1"/>
  <c r="BC441" i="1"/>
  <c r="BD441" i="1" s="1"/>
  <c r="BC426" i="1"/>
  <c r="BD426" i="1" s="1"/>
  <c r="BC420" i="1"/>
  <c r="BD420" i="1" s="1"/>
  <c r="BE420" i="1" s="1"/>
  <c r="U420" i="1" s="1"/>
  <c r="BC429" i="1"/>
  <c r="BD429" i="1" s="1"/>
  <c r="BC436" i="1"/>
  <c r="BD436" i="1" s="1"/>
  <c r="BC440" i="1"/>
  <c r="BE440" i="1" s="1"/>
  <c r="U440" i="1" s="1"/>
  <c r="BC425" i="1"/>
  <c r="BE425" i="1" s="1"/>
  <c r="U425" i="1" s="1"/>
  <c r="BC430" i="1"/>
  <c r="BD430" i="1" s="1"/>
  <c r="BC439" i="1"/>
  <c r="BD439" i="1" s="1"/>
  <c r="BC442" i="1"/>
  <c r="BD442" i="1" s="1"/>
  <c r="BC434" i="1"/>
  <c r="BD434" i="1" s="1"/>
  <c r="BC428" i="1"/>
  <c r="BD428" i="1" s="1"/>
  <c r="BC431" i="1"/>
  <c r="BD431" i="1" s="1"/>
  <c r="BE431" i="1" s="1"/>
  <c r="U431" i="1" s="1"/>
  <c r="BC415" i="1"/>
  <c r="BD415" i="1" s="1"/>
  <c r="BC435" i="1"/>
  <c r="BD435" i="1" s="1"/>
  <c r="BC437" i="1"/>
  <c r="BC427" i="1"/>
  <c r="BC432" i="1"/>
  <c r="BC422" i="1"/>
  <c r="BC417" i="1"/>
  <c r="BC424" i="1"/>
  <c r="BC419" i="1"/>
  <c r="BC414" i="1"/>
  <c r="BE411" i="1"/>
  <c r="U411" i="1" s="1"/>
  <c r="BC421" i="1"/>
  <c r="BC416" i="1"/>
  <c r="BE413" i="1"/>
  <c r="U413" i="1" s="1"/>
  <c r="BC433" i="1"/>
  <c r="BC418" i="1"/>
  <c r="BC438" i="1"/>
  <c r="BC423" i="1"/>
  <c r="BE412" i="1"/>
  <c r="U412" i="1" s="1"/>
  <c r="BC389" i="1"/>
  <c r="BD389" i="1" s="1"/>
  <c r="BC408" i="1"/>
  <c r="BD408" i="1" s="1"/>
  <c r="BC359" i="1"/>
  <c r="BE359" i="1" s="1"/>
  <c r="U359" i="1" s="1"/>
  <c r="BC371" i="1"/>
  <c r="BD371" i="1" s="1"/>
  <c r="BC405" i="1"/>
  <c r="BD405" i="1" s="1"/>
  <c r="BC361" i="1"/>
  <c r="BD361" i="1" s="1"/>
  <c r="BC403" i="1"/>
  <c r="BD403" i="1" s="1"/>
  <c r="BC393" i="1"/>
  <c r="BD393" i="1" s="1"/>
  <c r="BC395" i="1"/>
  <c r="BD395" i="1" s="1"/>
  <c r="BC391" i="1"/>
  <c r="BD391" i="1" s="1"/>
  <c r="BC397" i="1"/>
  <c r="BD397" i="1" s="1"/>
  <c r="BC398" i="1"/>
  <c r="BE398" i="1" s="1"/>
  <c r="U398" i="1" s="1"/>
  <c r="BC386" i="1"/>
  <c r="BE386" i="1" s="1"/>
  <c r="U386" i="1" s="1"/>
  <c r="BC401" i="1"/>
  <c r="BD401" i="1" s="1"/>
  <c r="BC390" i="1"/>
  <c r="BD390" i="1" s="1"/>
  <c r="BC388" i="1"/>
  <c r="BD388" i="1" s="1"/>
  <c r="BC370" i="1"/>
  <c r="BD370" i="1" s="1"/>
  <c r="BC409" i="1"/>
  <c r="BE409" i="1" s="1"/>
  <c r="U409" i="1" s="1"/>
  <c r="BC402" i="1"/>
  <c r="BD402" i="1" s="1"/>
  <c r="BC396" i="1"/>
  <c r="BD396" i="1" s="1"/>
  <c r="BC407" i="1"/>
  <c r="BD407" i="1" s="1"/>
  <c r="BC404" i="1"/>
  <c r="BD404" i="1" s="1"/>
  <c r="BC400" i="1"/>
  <c r="BD400" i="1" s="1"/>
  <c r="BC392" i="1"/>
  <c r="BC399" i="1"/>
  <c r="BC394" i="1"/>
  <c r="BC406" i="1"/>
  <c r="BC364" i="1"/>
  <c r="BE364" i="1" s="1"/>
  <c r="U364" i="1" s="1"/>
  <c r="BC382" i="1"/>
  <c r="BD382" i="1" s="1"/>
  <c r="BC379" i="1"/>
  <c r="BE379" i="1" s="1"/>
  <c r="U379" i="1" s="1"/>
  <c r="BC365" i="1"/>
  <c r="BD365" i="1" s="1"/>
  <c r="BC383" i="1"/>
  <c r="BD383" i="1" s="1"/>
  <c r="BE383" i="1" s="1"/>
  <c r="U383" i="1" s="1"/>
  <c r="BC360" i="1"/>
  <c r="BD360" i="1" s="1"/>
  <c r="BC385" i="1"/>
  <c r="BD385" i="1" s="1"/>
  <c r="BC372" i="1"/>
  <c r="BD372" i="1" s="1"/>
  <c r="BC387" i="1"/>
  <c r="BE387" i="1" s="1"/>
  <c r="U387" i="1" s="1"/>
  <c r="BC377" i="1"/>
  <c r="BD377" i="1" s="1"/>
  <c r="BC384" i="1"/>
  <c r="BE384" i="1" s="1"/>
  <c r="U384" i="1" s="1"/>
  <c r="BC373" i="1"/>
  <c r="BD373" i="1" s="1"/>
  <c r="BC363" i="1"/>
  <c r="BD363" i="1" s="1"/>
  <c r="BC366" i="1"/>
  <c r="BD366" i="1" s="1"/>
  <c r="BC378" i="1"/>
  <c r="BE378" i="1" s="1"/>
  <c r="U378" i="1" s="1"/>
  <c r="BC368" i="1"/>
  <c r="BD368" i="1" s="1"/>
  <c r="BC380" i="1"/>
  <c r="BC375" i="1"/>
  <c r="BC367" i="1"/>
  <c r="BC362" i="1"/>
  <c r="BC369" i="1"/>
  <c r="BC374" i="1"/>
  <c r="BC376" i="1"/>
  <c r="BC381" i="1"/>
  <c r="D20" i="4" l="1"/>
  <c r="BD443" i="1"/>
  <c r="BE447" i="1"/>
  <c r="U447" i="1" s="1"/>
  <c r="BE463" i="1"/>
  <c r="U463" i="1" s="1"/>
  <c r="BE478" i="1"/>
  <c r="U478" i="1" s="1"/>
  <c r="BE448" i="1"/>
  <c r="U448" i="1" s="1"/>
  <c r="BE459" i="1"/>
  <c r="U459" i="1" s="1"/>
  <c r="BE452" i="1"/>
  <c r="U452" i="1" s="1"/>
  <c r="BD456" i="1"/>
  <c r="BE446" i="1"/>
  <c r="U446" i="1" s="1"/>
  <c r="BE453" i="1"/>
  <c r="U453" i="1" s="1"/>
  <c r="BE475" i="1"/>
  <c r="U475" i="1" s="1"/>
  <c r="BE477" i="1"/>
  <c r="U477" i="1" s="1"/>
  <c r="BE449" i="1"/>
  <c r="U449" i="1" s="1"/>
  <c r="BE479" i="1"/>
  <c r="U479" i="1" s="1"/>
  <c r="BD460" i="1"/>
  <c r="BE454" i="1"/>
  <c r="U454" i="1" s="1"/>
  <c r="BD458" i="1"/>
  <c r="BE444" i="1"/>
  <c r="U444" i="1" s="1"/>
  <c r="BE462" i="1"/>
  <c r="U462" i="1" s="1"/>
  <c r="BE457" i="1"/>
  <c r="U457" i="1" s="1"/>
  <c r="BE410" i="1"/>
  <c r="U410" i="1" s="1"/>
  <c r="BE451" i="1"/>
  <c r="U451" i="1" s="1"/>
  <c r="BD451" i="1"/>
  <c r="BE461" i="1"/>
  <c r="U461" i="1" s="1"/>
  <c r="BD461" i="1"/>
  <c r="BD450" i="1"/>
  <c r="BE450" i="1"/>
  <c r="U450" i="1" s="1"/>
  <c r="BE473" i="1"/>
  <c r="U473" i="1" s="1"/>
  <c r="BD455" i="1"/>
  <c r="BE455" i="1"/>
  <c r="U455" i="1" s="1"/>
  <c r="BE472" i="1"/>
  <c r="U472" i="1" s="1"/>
  <c r="BE474" i="1"/>
  <c r="U474" i="1" s="1"/>
  <c r="BE429" i="1"/>
  <c r="U429" i="1" s="1"/>
  <c r="BE469" i="1"/>
  <c r="U469" i="1" s="1"/>
  <c r="BE471" i="1"/>
  <c r="U471" i="1" s="1"/>
  <c r="BE470" i="1"/>
  <c r="U470" i="1" s="1"/>
  <c r="BD476" i="1"/>
  <c r="BE476" i="1" s="1"/>
  <c r="U476" i="1" s="1"/>
  <c r="BE465" i="1"/>
  <c r="U465" i="1" s="1"/>
  <c r="U456" i="1"/>
  <c r="BE464" i="1"/>
  <c r="U464" i="1" s="1"/>
  <c r="BD425" i="1"/>
  <c r="BE467" i="1"/>
  <c r="U467" i="1" s="1"/>
  <c r="BE466" i="1"/>
  <c r="U466" i="1" s="1"/>
  <c r="U460" i="1"/>
  <c r="BD468" i="1"/>
  <c r="BE468" i="1"/>
  <c r="U468" i="1" s="1"/>
  <c r="BD445" i="1"/>
  <c r="BE445" i="1"/>
  <c r="U445" i="1" s="1"/>
  <c r="BE426" i="1"/>
  <c r="U426" i="1" s="1"/>
  <c r="BE441" i="1"/>
  <c r="U441" i="1" s="1"/>
  <c r="U458" i="1"/>
  <c r="BE436" i="1"/>
  <c r="U436" i="1" s="1"/>
  <c r="BD440" i="1"/>
  <c r="BE430" i="1"/>
  <c r="U430" i="1" s="1"/>
  <c r="BE439" i="1"/>
  <c r="U439" i="1" s="1"/>
  <c r="BE434" i="1"/>
  <c r="U434" i="1" s="1"/>
  <c r="BE442" i="1"/>
  <c r="U442" i="1" s="1"/>
  <c r="BE415" i="1"/>
  <c r="U415" i="1" s="1"/>
  <c r="BE389" i="1"/>
  <c r="U389" i="1" s="1"/>
  <c r="BE428" i="1"/>
  <c r="U428" i="1" s="1"/>
  <c r="BE435" i="1"/>
  <c r="U435" i="1" s="1"/>
  <c r="BD421" i="1"/>
  <c r="BE421" i="1"/>
  <c r="U421" i="1" s="1"/>
  <c r="BD432" i="1"/>
  <c r="BE432" i="1"/>
  <c r="U432" i="1" s="1"/>
  <c r="BD416" i="1"/>
  <c r="BE416" i="1"/>
  <c r="U416" i="1" s="1"/>
  <c r="BD423" i="1"/>
  <c r="BE423" i="1"/>
  <c r="U423" i="1" s="1"/>
  <c r="BE438" i="1"/>
  <c r="U438" i="1" s="1"/>
  <c r="BD438" i="1"/>
  <c r="BD414" i="1"/>
  <c r="BE414" i="1"/>
  <c r="U414" i="1" s="1"/>
  <c r="BD427" i="1"/>
  <c r="BE427" i="1"/>
  <c r="U427" i="1" s="1"/>
  <c r="BD419" i="1"/>
  <c r="BE419" i="1"/>
  <c r="U419" i="1" s="1"/>
  <c r="BD418" i="1"/>
  <c r="BE418" i="1"/>
  <c r="U418" i="1" s="1"/>
  <c r="BD424" i="1"/>
  <c r="BE424" i="1"/>
  <c r="U424" i="1" s="1"/>
  <c r="BD437" i="1"/>
  <c r="BE437" i="1"/>
  <c r="U437" i="1" s="1"/>
  <c r="BD433" i="1"/>
  <c r="BE433" i="1"/>
  <c r="U433" i="1" s="1"/>
  <c r="BD422" i="1"/>
  <c r="BE422" i="1"/>
  <c r="U422" i="1" s="1"/>
  <c r="BD417" i="1"/>
  <c r="BE417" i="1" s="1"/>
  <c r="U417" i="1" s="1"/>
  <c r="BE408" i="1"/>
  <c r="U408" i="1" s="1"/>
  <c r="BD359" i="1"/>
  <c r="BE371" i="1"/>
  <c r="U371" i="1" s="1"/>
  <c r="BE403" i="1"/>
  <c r="U403" i="1" s="1"/>
  <c r="BE393" i="1"/>
  <c r="U393" i="1" s="1"/>
  <c r="BE390" i="1"/>
  <c r="U390" i="1" s="1"/>
  <c r="BE395" i="1"/>
  <c r="U395" i="1" s="1"/>
  <c r="BE405" i="1"/>
  <c r="U405" i="1" s="1"/>
  <c r="BE361" i="1"/>
  <c r="U361" i="1" s="1"/>
  <c r="BE370" i="1"/>
  <c r="U370" i="1" s="1"/>
  <c r="BD386" i="1"/>
  <c r="BE391" i="1"/>
  <c r="U391" i="1" s="1"/>
  <c r="BE397" i="1"/>
  <c r="U397" i="1" s="1"/>
  <c r="BE401" i="1"/>
  <c r="U401" i="1" s="1"/>
  <c r="BD398" i="1"/>
  <c r="BE388" i="1"/>
  <c r="U388" i="1" s="1"/>
  <c r="BE396" i="1"/>
  <c r="U396" i="1" s="1"/>
  <c r="BD409" i="1"/>
  <c r="BE404" i="1"/>
  <c r="U404" i="1" s="1"/>
  <c r="BE402" i="1"/>
  <c r="U402" i="1" s="1"/>
  <c r="BE400" i="1"/>
  <c r="U400" i="1" s="1"/>
  <c r="BE365" i="1"/>
  <c r="U365" i="1" s="1"/>
  <c r="BE407" i="1"/>
  <c r="U407" i="1" s="1"/>
  <c r="BD364" i="1"/>
  <c r="BD399" i="1"/>
  <c r="BE399" i="1"/>
  <c r="U399" i="1" s="1"/>
  <c r="BD406" i="1"/>
  <c r="BE406" i="1"/>
  <c r="U406" i="1" s="1"/>
  <c r="BD392" i="1"/>
  <c r="BE392" i="1"/>
  <c r="U392" i="1" s="1"/>
  <c r="BD394" i="1"/>
  <c r="BE394" i="1"/>
  <c r="U394" i="1" s="1"/>
  <c r="BE382" i="1"/>
  <c r="U382" i="1" s="1"/>
  <c r="BD379" i="1"/>
  <c r="BE360" i="1"/>
  <c r="U360" i="1" s="1"/>
  <c r="BE385" i="1"/>
  <c r="U385" i="1" s="1"/>
  <c r="BD387" i="1"/>
  <c r="BE372" i="1"/>
  <c r="U372" i="1" s="1"/>
  <c r="BE363" i="1"/>
  <c r="U363" i="1" s="1"/>
  <c r="BD384" i="1"/>
  <c r="BE377" i="1"/>
  <c r="U377" i="1" s="1"/>
  <c r="BE373" i="1"/>
  <c r="U373" i="1" s="1"/>
  <c r="BE368" i="1"/>
  <c r="U368" i="1" s="1"/>
  <c r="BE366" i="1"/>
  <c r="U366" i="1" s="1"/>
  <c r="BD378" i="1"/>
  <c r="BD381" i="1"/>
  <c r="BE381" i="1"/>
  <c r="U381" i="1" s="1"/>
  <c r="BD369" i="1"/>
  <c r="BE369" i="1"/>
  <c r="U369" i="1" s="1"/>
  <c r="BD376" i="1"/>
  <c r="BE376" i="1"/>
  <c r="U376" i="1" s="1"/>
  <c r="BD367" i="1"/>
  <c r="BE367" i="1"/>
  <c r="U367" i="1" s="1"/>
  <c r="BD375" i="1"/>
  <c r="BE375" i="1"/>
  <c r="U375" i="1" s="1"/>
  <c r="BD362" i="1"/>
  <c r="BE362" i="1"/>
  <c r="U362" i="1" s="1"/>
  <c r="BD380" i="1"/>
  <c r="BE380" i="1"/>
  <c r="U380" i="1" s="1"/>
  <c r="BD374" i="1"/>
  <c r="BE374" i="1"/>
  <c r="U374" i="1" s="1"/>
  <c r="E17" i="4" l="1"/>
  <c r="D17" i="4" s="1"/>
  <c r="E18" i="4"/>
  <c r="F18" i="4" s="1"/>
  <c r="E15" i="4"/>
  <c r="F15" i="4" s="1"/>
  <c r="E16" i="4"/>
  <c r="F16" i="4" s="1"/>
  <c r="E14" i="4"/>
  <c r="F14" i="4" s="1"/>
  <c r="T349" i="1"/>
  <c r="BB333" i="1"/>
  <c r="BB334" i="1"/>
  <c r="BB335" i="1"/>
  <c r="BB336" i="1"/>
  <c r="BB337" i="1"/>
  <c r="BB338" i="1"/>
  <c r="BB339" i="1"/>
  <c r="BB340" i="1"/>
  <c r="BB341" i="1"/>
  <c r="BB342" i="1"/>
  <c r="BB343" i="1"/>
  <c r="BB344" i="1"/>
  <c r="BC344" i="1" s="1"/>
  <c r="BD344" i="1" s="1"/>
  <c r="BB345" i="1"/>
  <c r="BB346" i="1"/>
  <c r="BB347" i="1"/>
  <c r="BB348" i="1"/>
  <c r="BB349" i="1"/>
  <c r="BB350" i="1"/>
  <c r="BB351" i="1"/>
  <c r="BB352" i="1"/>
  <c r="BB353" i="1"/>
  <c r="BB354" i="1"/>
  <c r="BB355" i="1"/>
  <c r="BB356" i="1"/>
  <c r="BB357" i="1"/>
  <c r="T333" i="1"/>
  <c r="T334" i="1"/>
  <c r="T335" i="1"/>
  <c r="T336" i="1"/>
  <c r="T337" i="1"/>
  <c r="T338" i="1"/>
  <c r="T339" i="1"/>
  <c r="T340" i="1"/>
  <c r="T341" i="1"/>
  <c r="T342" i="1"/>
  <c r="T343" i="1"/>
  <c r="T344" i="1"/>
  <c r="T345" i="1"/>
  <c r="T346" i="1"/>
  <c r="T347" i="1"/>
  <c r="T348" i="1"/>
  <c r="T350" i="1"/>
  <c r="T351" i="1"/>
  <c r="T352" i="1"/>
  <c r="T353" i="1"/>
  <c r="T354" i="1"/>
  <c r="T355" i="1"/>
  <c r="T356" i="1"/>
  <c r="T357" i="1"/>
  <c r="T358" i="1"/>
  <c r="AV333" i="1"/>
  <c r="AW333" i="1"/>
  <c r="AV334" i="1"/>
  <c r="AW334" i="1"/>
  <c r="AV335" i="1"/>
  <c r="AW335" i="1"/>
  <c r="AV336" i="1"/>
  <c r="AW336" i="1"/>
  <c r="AV337" i="1"/>
  <c r="AW337" i="1"/>
  <c r="AV338" i="1"/>
  <c r="AW338" i="1"/>
  <c r="AV339" i="1"/>
  <c r="AW339" i="1"/>
  <c r="AV340" i="1"/>
  <c r="AW340" i="1"/>
  <c r="AV341" i="1"/>
  <c r="AW341" i="1"/>
  <c r="AV342" i="1"/>
  <c r="AW342" i="1"/>
  <c r="AV343" i="1"/>
  <c r="AW343" i="1"/>
  <c r="AV344" i="1"/>
  <c r="AW344" i="1"/>
  <c r="AV345" i="1"/>
  <c r="AW345" i="1"/>
  <c r="AV346" i="1"/>
  <c r="AW346" i="1"/>
  <c r="AV347" i="1"/>
  <c r="AW347" i="1"/>
  <c r="AV348" i="1"/>
  <c r="AW348" i="1"/>
  <c r="AV349" i="1"/>
  <c r="AW349" i="1"/>
  <c r="AV350" i="1"/>
  <c r="AW350" i="1"/>
  <c r="AV351" i="1"/>
  <c r="AW351" i="1"/>
  <c r="AV352" i="1"/>
  <c r="AW352" i="1"/>
  <c r="AV353" i="1"/>
  <c r="AW353" i="1"/>
  <c r="AV354" i="1"/>
  <c r="AW354" i="1"/>
  <c r="AV355" i="1"/>
  <c r="AW355" i="1"/>
  <c r="AV356" i="1"/>
  <c r="AW356" i="1"/>
  <c r="AV357" i="1"/>
  <c r="AW357" i="1"/>
  <c r="AV358" i="1"/>
  <c r="AW358" i="1"/>
  <c r="J601" i="2"/>
  <c r="J602" i="2"/>
  <c r="J603" i="2"/>
  <c r="J604" i="2"/>
  <c r="J605" i="2"/>
  <c r="J606" i="2"/>
  <c r="J607" i="2"/>
  <c r="J608" i="2"/>
  <c r="J609" i="2"/>
  <c r="J610" i="2"/>
  <c r="J611" i="2"/>
  <c r="J612" i="2"/>
  <c r="J613" i="2"/>
  <c r="J614" i="2"/>
  <c r="J615" i="2"/>
  <c r="J616" i="2"/>
  <c r="J617" i="2"/>
  <c r="J618" i="2"/>
  <c r="J619" i="2"/>
  <c r="J620" i="2"/>
  <c r="J621" i="2"/>
  <c r="J622" i="2"/>
  <c r="J623" i="2"/>
  <c r="J624" i="2"/>
  <c r="J625" i="2"/>
  <c r="J626" i="2"/>
  <c r="J627" i="2"/>
  <c r="J628" i="2"/>
  <c r="J629" i="2"/>
  <c r="J630" i="2"/>
  <c r="J631" i="2"/>
  <c r="J632" i="2"/>
  <c r="J633" i="2"/>
  <c r="J634" i="2"/>
  <c r="J635" i="2"/>
  <c r="J636" i="2"/>
  <c r="J637" i="2"/>
  <c r="J638" i="2"/>
  <c r="J639" i="2"/>
  <c r="J640" i="2"/>
  <c r="J641" i="2"/>
  <c r="J642" i="2"/>
  <c r="J643" i="2"/>
  <c r="J644" i="2"/>
  <c r="J645" i="2"/>
  <c r="J646" i="2"/>
  <c r="J647" i="2"/>
  <c r="J648" i="2"/>
  <c r="J649" i="2"/>
  <c r="J650" i="2"/>
  <c r="J651" i="2"/>
  <c r="J652" i="2"/>
  <c r="BB307" i="1"/>
  <c r="BB308" i="1"/>
  <c r="BC308" i="1" s="1"/>
  <c r="BB309" i="1"/>
  <c r="BB310" i="1"/>
  <c r="BB311" i="1"/>
  <c r="BB312" i="1"/>
  <c r="BB313" i="1"/>
  <c r="BB314" i="1"/>
  <c r="BB315" i="1"/>
  <c r="BB316" i="1"/>
  <c r="BB317" i="1"/>
  <c r="BB318" i="1"/>
  <c r="BB319" i="1"/>
  <c r="BB320" i="1"/>
  <c r="BB321" i="1"/>
  <c r="BB322" i="1"/>
  <c r="BB323" i="1"/>
  <c r="BB324" i="1"/>
  <c r="BB325" i="1"/>
  <c r="BB326" i="1"/>
  <c r="BB327" i="1"/>
  <c r="BB328" i="1"/>
  <c r="BB329" i="1"/>
  <c r="BB330" i="1"/>
  <c r="BB331" i="1"/>
  <c r="BB332" i="1"/>
  <c r="BB300" i="1"/>
  <c r="BB301" i="1"/>
  <c r="BB302" i="1"/>
  <c r="BB303" i="1"/>
  <c r="BB304" i="1"/>
  <c r="BB305" i="1"/>
  <c r="BB306" i="1"/>
  <c r="T297" i="1"/>
  <c r="T298" i="1"/>
  <c r="T299" i="1"/>
  <c r="T300" i="1"/>
  <c r="T301" i="1"/>
  <c r="T302" i="1"/>
  <c r="T303" i="1"/>
  <c r="T304" i="1"/>
  <c r="T305" i="1"/>
  <c r="T306" i="1"/>
  <c r="T307" i="1"/>
  <c r="T308" i="1"/>
  <c r="T309" i="1"/>
  <c r="T310" i="1"/>
  <c r="T311" i="1"/>
  <c r="T312" i="1"/>
  <c r="T313" i="1"/>
  <c r="T314" i="1"/>
  <c r="T315" i="1"/>
  <c r="T316" i="1"/>
  <c r="T317" i="1"/>
  <c r="T318" i="1"/>
  <c r="T319" i="1"/>
  <c r="T320" i="1"/>
  <c r="T321" i="1"/>
  <c r="T322" i="1"/>
  <c r="T323" i="1"/>
  <c r="T324" i="1"/>
  <c r="T325" i="1"/>
  <c r="T326" i="1"/>
  <c r="T327" i="1"/>
  <c r="T328" i="1"/>
  <c r="T329" i="1"/>
  <c r="T330" i="1"/>
  <c r="T331" i="1"/>
  <c r="T332" i="1"/>
  <c r="AV300" i="1"/>
  <c r="AW300" i="1"/>
  <c r="AV301" i="1"/>
  <c r="AW301" i="1"/>
  <c r="AV302" i="1"/>
  <c r="AW302" i="1"/>
  <c r="AV303" i="1"/>
  <c r="AW303" i="1"/>
  <c r="AV304" i="1"/>
  <c r="AW304" i="1"/>
  <c r="AV305" i="1"/>
  <c r="AW305" i="1"/>
  <c r="AV306" i="1"/>
  <c r="AW306" i="1"/>
  <c r="AV307" i="1"/>
  <c r="AW307" i="1"/>
  <c r="AV308" i="1"/>
  <c r="AW308" i="1"/>
  <c r="AV309" i="1"/>
  <c r="AW309" i="1"/>
  <c r="AV310" i="1"/>
  <c r="AW310" i="1"/>
  <c r="AV311" i="1"/>
  <c r="AW311" i="1"/>
  <c r="AV312" i="1"/>
  <c r="AW312" i="1"/>
  <c r="AV4" i="1"/>
  <c r="AW4" i="1"/>
  <c r="AV5" i="1"/>
  <c r="AW5" i="1"/>
  <c r="AV6" i="1"/>
  <c r="AW6" i="1"/>
  <c r="AV7" i="1"/>
  <c r="AW7" i="1"/>
  <c r="AV8" i="1"/>
  <c r="AW8" i="1"/>
  <c r="AV9" i="1"/>
  <c r="AW9" i="1"/>
  <c r="AV10" i="1"/>
  <c r="AW10" i="1"/>
  <c r="AV11" i="1"/>
  <c r="AW11" i="1"/>
  <c r="AV12" i="1"/>
  <c r="AW12" i="1"/>
  <c r="AV13" i="1"/>
  <c r="AW13" i="1"/>
  <c r="AV14" i="1"/>
  <c r="AW14" i="1"/>
  <c r="AV15" i="1"/>
  <c r="AW15" i="1"/>
  <c r="AV16" i="1"/>
  <c r="AW16" i="1"/>
  <c r="AV17" i="1"/>
  <c r="AW17" i="1"/>
  <c r="AV18" i="1"/>
  <c r="AW18" i="1"/>
  <c r="AV19" i="1"/>
  <c r="AW19" i="1"/>
  <c r="AV20" i="1"/>
  <c r="AW20" i="1"/>
  <c r="AV21" i="1"/>
  <c r="AW21" i="1"/>
  <c r="AV22" i="1"/>
  <c r="AW22" i="1"/>
  <c r="AV23" i="1"/>
  <c r="AW23" i="1"/>
  <c r="AV24" i="1"/>
  <c r="AW24" i="1"/>
  <c r="AV25" i="1"/>
  <c r="AW25" i="1"/>
  <c r="AV26" i="1"/>
  <c r="AW26" i="1"/>
  <c r="AV27" i="1"/>
  <c r="AW27" i="1"/>
  <c r="AV28" i="1"/>
  <c r="AW28" i="1"/>
  <c r="AV29" i="1"/>
  <c r="AW29" i="1"/>
  <c r="AV30" i="1"/>
  <c r="AW30" i="1"/>
  <c r="AV31" i="1"/>
  <c r="AW31" i="1"/>
  <c r="AV32" i="1"/>
  <c r="AW32" i="1"/>
  <c r="AV33" i="1"/>
  <c r="AW33" i="1"/>
  <c r="AV34" i="1"/>
  <c r="AW34" i="1"/>
  <c r="AV35" i="1"/>
  <c r="AW35" i="1"/>
  <c r="AV36" i="1"/>
  <c r="AW36" i="1"/>
  <c r="AV37" i="1"/>
  <c r="AW37" i="1"/>
  <c r="AV38" i="1"/>
  <c r="AW38" i="1"/>
  <c r="AV39" i="1"/>
  <c r="AW39" i="1"/>
  <c r="AV40" i="1"/>
  <c r="AW40" i="1"/>
  <c r="AV41" i="1"/>
  <c r="AW41" i="1"/>
  <c r="AV42" i="1"/>
  <c r="AW42" i="1"/>
  <c r="AV43" i="1"/>
  <c r="AW43" i="1"/>
  <c r="AV44" i="1"/>
  <c r="AW44" i="1"/>
  <c r="AV45" i="1"/>
  <c r="AW45" i="1"/>
  <c r="AV46" i="1"/>
  <c r="AW46" i="1"/>
  <c r="AV47" i="1"/>
  <c r="AW47" i="1"/>
  <c r="AV48" i="1"/>
  <c r="AW48" i="1"/>
  <c r="AV49" i="1"/>
  <c r="AW49" i="1"/>
  <c r="AV50" i="1"/>
  <c r="AW50" i="1"/>
  <c r="AV51" i="1"/>
  <c r="AW51" i="1"/>
  <c r="AV52" i="1"/>
  <c r="AW52" i="1"/>
  <c r="AV53" i="1"/>
  <c r="AW53" i="1"/>
  <c r="AV54" i="1"/>
  <c r="AW54" i="1"/>
  <c r="AV55" i="1"/>
  <c r="AW55" i="1"/>
  <c r="AV56" i="1"/>
  <c r="AW56" i="1"/>
  <c r="AV57" i="1"/>
  <c r="AW57" i="1"/>
  <c r="AV58" i="1"/>
  <c r="AW58" i="1"/>
  <c r="AV59" i="1"/>
  <c r="AW59" i="1"/>
  <c r="AV60" i="1"/>
  <c r="AW60" i="1"/>
  <c r="AV61" i="1"/>
  <c r="AW61" i="1"/>
  <c r="AV62" i="1"/>
  <c r="AW62" i="1"/>
  <c r="AV63" i="1"/>
  <c r="AW63" i="1"/>
  <c r="AV64" i="1"/>
  <c r="AW64" i="1"/>
  <c r="AV65" i="1"/>
  <c r="AW65" i="1"/>
  <c r="AV66" i="1"/>
  <c r="AW66" i="1"/>
  <c r="AV67" i="1"/>
  <c r="AW67" i="1"/>
  <c r="AV68" i="1"/>
  <c r="AW68" i="1"/>
  <c r="AV69" i="1"/>
  <c r="AW69" i="1"/>
  <c r="AV70" i="1"/>
  <c r="AW70" i="1"/>
  <c r="AV71" i="1"/>
  <c r="AW71" i="1"/>
  <c r="AV72" i="1"/>
  <c r="AW72" i="1"/>
  <c r="AV73" i="1"/>
  <c r="AW73" i="1"/>
  <c r="AV74" i="1"/>
  <c r="AW74" i="1"/>
  <c r="AV75" i="1"/>
  <c r="AW75" i="1"/>
  <c r="AV76" i="1"/>
  <c r="AW76" i="1"/>
  <c r="AV77" i="1"/>
  <c r="AW77" i="1"/>
  <c r="AV78" i="1"/>
  <c r="AW78" i="1"/>
  <c r="AV79" i="1"/>
  <c r="AW79" i="1"/>
  <c r="AV80" i="1"/>
  <c r="AW80" i="1"/>
  <c r="AV81" i="1"/>
  <c r="AW81" i="1"/>
  <c r="AV82" i="1"/>
  <c r="AW82" i="1"/>
  <c r="AV83" i="1"/>
  <c r="AW83" i="1"/>
  <c r="AV84" i="1"/>
  <c r="AW84" i="1"/>
  <c r="AV85" i="1"/>
  <c r="AW85" i="1"/>
  <c r="AV86" i="1"/>
  <c r="AW86" i="1"/>
  <c r="AV87" i="1"/>
  <c r="AW87" i="1"/>
  <c r="AV88" i="1"/>
  <c r="AW88" i="1"/>
  <c r="AV89" i="1"/>
  <c r="AW89" i="1"/>
  <c r="AV90" i="1"/>
  <c r="AW90" i="1"/>
  <c r="AV91" i="1"/>
  <c r="AW91" i="1"/>
  <c r="AV92" i="1"/>
  <c r="AW92" i="1"/>
  <c r="AV93" i="1"/>
  <c r="AW93" i="1"/>
  <c r="AV94" i="1"/>
  <c r="AW94" i="1"/>
  <c r="AV95" i="1"/>
  <c r="AW95" i="1"/>
  <c r="AV96" i="1"/>
  <c r="AW96" i="1"/>
  <c r="AV97" i="1"/>
  <c r="AW97" i="1"/>
  <c r="AV98" i="1"/>
  <c r="AW98" i="1"/>
  <c r="AV99" i="1"/>
  <c r="AW99" i="1"/>
  <c r="AV100" i="1"/>
  <c r="AW100" i="1"/>
  <c r="AV101" i="1"/>
  <c r="AW101" i="1"/>
  <c r="AV102" i="1"/>
  <c r="AW102" i="1"/>
  <c r="AV103" i="1"/>
  <c r="AW103" i="1"/>
  <c r="AV104" i="1"/>
  <c r="AW104" i="1"/>
  <c r="AV105" i="1"/>
  <c r="AW105" i="1"/>
  <c r="AV106" i="1"/>
  <c r="AW106" i="1"/>
  <c r="AV107" i="1"/>
  <c r="AW107" i="1"/>
  <c r="AV108" i="1"/>
  <c r="AW108" i="1"/>
  <c r="AV109" i="1"/>
  <c r="AW109" i="1"/>
  <c r="AV110" i="1"/>
  <c r="AW110" i="1"/>
  <c r="AV111" i="1"/>
  <c r="AW111" i="1"/>
  <c r="AV112" i="1"/>
  <c r="AW112" i="1"/>
  <c r="AV113" i="1"/>
  <c r="AW113" i="1"/>
  <c r="AV114" i="1"/>
  <c r="AW114" i="1"/>
  <c r="AV115" i="1"/>
  <c r="AW115" i="1"/>
  <c r="AV116" i="1"/>
  <c r="AW116" i="1"/>
  <c r="AV117" i="1"/>
  <c r="AW117" i="1"/>
  <c r="AV118" i="1"/>
  <c r="AW118" i="1"/>
  <c r="AV119" i="1"/>
  <c r="AW119" i="1"/>
  <c r="AV120" i="1"/>
  <c r="AW120" i="1"/>
  <c r="AV121" i="1"/>
  <c r="AW121" i="1"/>
  <c r="AV122" i="1"/>
  <c r="AW122" i="1"/>
  <c r="AV123" i="1"/>
  <c r="AW123" i="1"/>
  <c r="AV124" i="1"/>
  <c r="AW124" i="1"/>
  <c r="AV125" i="1"/>
  <c r="AW125" i="1"/>
  <c r="AV126" i="1"/>
  <c r="AW126" i="1"/>
  <c r="AV127" i="1"/>
  <c r="AW127" i="1"/>
  <c r="AV128" i="1"/>
  <c r="AW128" i="1"/>
  <c r="AV129" i="1"/>
  <c r="AW129" i="1"/>
  <c r="AV130" i="1"/>
  <c r="AW130" i="1"/>
  <c r="AV131" i="1"/>
  <c r="AW131" i="1"/>
  <c r="AV132" i="1"/>
  <c r="AW132" i="1"/>
  <c r="AV133" i="1"/>
  <c r="AW133" i="1"/>
  <c r="AV134" i="1"/>
  <c r="AW134" i="1"/>
  <c r="AV135" i="1"/>
  <c r="AW135" i="1"/>
  <c r="AV136" i="1"/>
  <c r="AW136" i="1"/>
  <c r="AV137" i="1"/>
  <c r="AW137" i="1"/>
  <c r="AV138" i="1"/>
  <c r="AW138" i="1"/>
  <c r="AV139" i="1"/>
  <c r="AW139" i="1"/>
  <c r="AV140" i="1"/>
  <c r="AW140" i="1"/>
  <c r="AV141" i="1"/>
  <c r="AW141" i="1"/>
  <c r="AV142" i="1"/>
  <c r="AW142" i="1"/>
  <c r="AV143" i="1"/>
  <c r="AW143" i="1"/>
  <c r="AV144" i="1"/>
  <c r="AW144" i="1"/>
  <c r="AV145" i="1"/>
  <c r="AW145" i="1"/>
  <c r="AV146" i="1"/>
  <c r="AW146" i="1"/>
  <c r="AV147" i="1"/>
  <c r="AW147" i="1"/>
  <c r="AV148" i="1"/>
  <c r="AW148" i="1"/>
  <c r="AV149" i="1"/>
  <c r="AW149" i="1"/>
  <c r="AV150" i="1"/>
  <c r="AW150" i="1"/>
  <c r="AV151" i="1"/>
  <c r="AW151" i="1"/>
  <c r="AV152" i="1"/>
  <c r="AW152" i="1"/>
  <c r="AV153" i="1"/>
  <c r="AW153" i="1"/>
  <c r="AV154" i="1"/>
  <c r="AW154" i="1"/>
  <c r="AV155" i="1"/>
  <c r="AW155" i="1"/>
  <c r="AV156" i="1"/>
  <c r="AW156" i="1"/>
  <c r="AV157" i="1"/>
  <c r="AW157" i="1"/>
  <c r="AV158" i="1"/>
  <c r="AW158" i="1"/>
  <c r="AV159" i="1"/>
  <c r="AW159" i="1"/>
  <c r="AV160" i="1"/>
  <c r="AW160" i="1"/>
  <c r="AV161" i="1"/>
  <c r="AW161" i="1"/>
  <c r="AV162" i="1"/>
  <c r="AW162" i="1"/>
  <c r="AV163" i="1"/>
  <c r="AW163" i="1"/>
  <c r="AV164" i="1"/>
  <c r="AW164" i="1"/>
  <c r="AV165" i="1"/>
  <c r="AW165" i="1"/>
  <c r="AV166" i="1"/>
  <c r="AW166" i="1"/>
  <c r="AV167" i="1"/>
  <c r="AW167" i="1"/>
  <c r="AV168" i="1"/>
  <c r="AW168" i="1"/>
  <c r="AV169" i="1"/>
  <c r="AW169" i="1"/>
  <c r="AV170" i="1"/>
  <c r="AW170" i="1"/>
  <c r="AV171" i="1"/>
  <c r="AW171" i="1"/>
  <c r="AV172" i="1"/>
  <c r="AW172" i="1"/>
  <c r="AV173" i="1"/>
  <c r="AW173" i="1"/>
  <c r="AV174" i="1"/>
  <c r="AW174" i="1"/>
  <c r="AV175" i="1"/>
  <c r="AW175" i="1"/>
  <c r="AV176" i="1"/>
  <c r="AW176" i="1"/>
  <c r="AV177" i="1"/>
  <c r="AW177" i="1"/>
  <c r="AV178" i="1"/>
  <c r="AW178" i="1"/>
  <c r="AV179" i="1"/>
  <c r="AW179" i="1"/>
  <c r="AV180" i="1"/>
  <c r="AW180" i="1"/>
  <c r="AV181" i="1"/>
  <c r="AW181" i="1"/>
  <c r="AV182" i="1"/>
  <c r="AW182" i="1"/>
  <c r="AV183" i="1"/>
  <c r="AW183" i="1"/>
  <c r="AV184" i="1"/>
  <c r="AW184" i="1"/>
  <c r="AV185" i="1"/>
  <c r="AW185" i="1"/>
  <c r="AV186" i="1"/>
  <c r="AW186" i="1"/>
  <c r="AV187" i="1"/>
  <c r="AW187" i="1"/>
  <c r="AV188" i="1"/>
  <c r="AW188" i="1"/>
  <c r="AV189" i="1"/>
  <c r="AW189" i="1"/>
  <c r="AV190" i="1"/>
  <c r="AW190" i="1"/>
  <c r="AV191" i="1"/>
  <c r="AW191" i="1"/>
  <c r="AV192" i="1"/>
  <c r="AW192" i="1"/>
  <c r="AV193" i="1"/>
  <c r="AW193" i="1"/>
  <c r="AV194" i="1"/>
  <c r="AW194" i="1"/>
  <c r="AV195" i="1"/>
  <c r="AW195" i="1"/>
  <c r="AV196" i="1"/>
  <c r="AW196" i="1"/>
  <c r="AV197" i="1"/>
  <c r="AW197" i="1"/>
  <c r="AV198" i="1"/>
  <c r="AW198" i="1"/>
  <c r="AV199" i="1"/>
  <c r="AW199" i="1"/>
  <c r="AV200" i="1"/>
  <c r="AW200" i="1"/>
  <c r="AV201" i="1"/>
  <c r="AW201" i="1"/>
  <c r="AV202" i="1"/>
  <c r="AW202" i="1"/>
  <c r="AV203" i="1"/>
  <c r="AW203" i="1"/>
  <c r="AV204" i="1"/>
  <c r="AW204" i="1"/>
  <c r="AV205" i="1"/>
  <c r="AW205" i="1"/>
  <c r="AV206" i="1"/>
  <c r="AW206" i="1"/>
  <c r="AV207" i="1"/>
  <c r="AW207" i="1"/>
  <c r="AV208" i="1"/>
  <c r="AW208" i="1"/>
  <c r="AV209" i="1"/>
  <c r="AW209" i="1"/>
  <c r="AV210" i="1"/>
  <c r="AW210" i="1"/>
  <c r="AV211" i="1"/>
  <c r="AW211" i="1"/>
  <c r="AV212" i="1"/>
  <c r="AW212" i="1"/>
  <c r="AV213" i="1"/>
  <c r="AW213" i="1"/>
  <c r="AV214" i="1"/>
  <c r="AW214" i="1"/>
  <c r="AV215" i="1"/>
  <c r="AW215" i="1"/>
  <c r="AV216" i="1"/>
  <c r="AW216" i="1"/>
  <c r="AV217" i="1"/>
  <c r="AW217" i="1"/>
  <c r="AV218" i="1"/>
  <c r="AW218" i="1"/>
  <c r="AV219" i="1"/>
  <c r="AW219" i="1"/>
  <c r="AV220" i="1"/>
  <c r="AW220" i="1"/>
  <c r="AV221" i="1"/>
  <c r="AW221" i="1"/>
  <c r="AV222" i="1"/>
  <c r="AW222" i="1"/>
  <c r="AV223" i="1"/>
  <c r="AW223" i="1"/>
  <c r="AV224" i="1"/>
  <c r="AW224" i="1"/>
  <c r="AV225" i="1"/>
  <c r="AW225" i="1"/>
  <c r="AV226" i="1"/>
  <c r="AW226" i="1"/>
  <c r="AV227" i="1"/>
  <c r="AW227" i="1"/>
  <c r="AV228" i="1"/>
  <c r="AW228" i="1"/>
  <c r="AV229" i="1"/>
  <c r="AW229" i="1"/>
  <c r="AV230" i="1"/>
  <c r="AW230" i="1"/>
  <c r="AV231" i="1"/>
  <c r="AW231" i="1"/>
  <c r="AV232" i="1"/>
  <c r="AW232" i="1"/>
  <c r="AV233" i="1"/>
  <c r="AW233" i="1"/>
  <c r="AV234" i="1"/>
  <c r="AW234" i="1"/>
  <c r="AV235" i="1"/>
  <c r="AW235" i="1"/>
  <c r="AV236" i="1"/>
  <c r="AW236" i="1"/>
  <c r="AV237" i="1"/>
  <c r="AW237" i="1"/>
  <c r="AV238" i="1"/>
  <c r="AW238" i="1"/>
  <c r="AV239" i="1"/>
  <c r="AW239" i="1"/>
  <c r="AV240" i="1"/>
  <c r="AW240" i="1"/>
  <c r="AV241" i="1"/>
  <c r="AW241" i="1"/>
  <c r="AV242" i="1"/>
  <c r="AW242" i="1"/>
  <c r="AV243" i="1"/>
  <c r="AW243" i="1"/>
  <c r="AV244" i="1"/>
  <c r="AW244" i="1"/>
  <c r="AV245" i="1"/>
  <c r="AW245" i="1"/>
  <c r="AV246" i="1"/>
  <c r="AW246" i="1"/>
  <c r="AV247" i="1"/>
  <c r="AW247" i="1"/>
  <c r="AV248" i="1"/>
  <c r="AW248" i="1"/>
  <c r="AV249" i="1"/>
  <c r="AW249" i="1"/>
  <c r="AV250" i="1"/>
  <c r="AW250" i="1"/>
  <c r="AV251" i="1"/>
  <c r="AW251" i="1"/>
  <c r="AV252" i="1"/>
  <c r="AW252" i="1"/>
  <c r="AV253" i="1"/>
  <c r="AW253" i="1"/>
  <c r="AV254" i="1"/>
  <c r="AW254" i="1"/>
  <c r="AV255" i="1"/>
  <c r="AW255" i="1"/>
  <c r="AV256" i="1"/>
  <c r="AW256" i="1"/>
  <c r="AV257" i="1"/>
  <c r="AW257" i="1"/>
  <c r="AV258" i="1"/>
  <c r="AW258" i="1"/>
  <c r="AV259" i="1"/>
  <c r="AW259" i="1"/>
  <c r="AV260" i="1"/>
  <c r="AW260" i="1"/>
  <c r="AV261" i="1"/>
  <c r="AW261" i="1"/>
  <c r="AV262" i="1"/>
  <c r="AW262" i="1"/>
  <c r="AV263" i="1"/>
  <c r="AW263" i="1"/>
  <c r="AV264" i="1"/>
  <c r="AW264" i="1"/>
  <c r="AV265" i="1"/>
  <c r="AW265" i="1"/>
  <c r="AV266" i="1"/>
  <c r="AW266" i="1"/>
  <c r="AV267" i="1"/>
  <c r="AW267" i="1"/>
  <c r="AV268" i="1"/>
  <c r="AW268" i="1"/>
  <c r="AV269" i="1"/>
  <c r="AW269" i="1"/>
  <c r="AV270" i="1"/>
  <c r="AW270" i="1"/>
  <c r="AV271" i="1"/>
  <c r="AW271" i="1"/>
  <c r="AV272" i="1"/>
  <c r="AW272" i="1"/>
  <c r="AV273" i="1"/>
  <c r="AW273" i="1"/>
  <c r="AV274" i="1"/>
  <c r="AW274" i="1"/>
  <c r="AV275" i="1"/>
  <c r="AW275" i="1"/>
  <c r="AV276" i="1"/>
  <c r="AW276" i="1"/>
  <c r="AV277" i="1"/>
  <c r="AW277" i="1"/>
  <c r="AV278" i="1"/>
  <c r="AW278" i="1"/>
  <c r="AV279" i="1"/>
  <c r="AW279" i="1"/>
  <c r="AV280" i="1"/>
  <c r="AW280" i="1"/>
  <c r="AV281" i="1"/>
  <c r="AW281" i="1"/>
  <c r="AV282" i="1"/>
  <c r="AW282" i="1"/>
  <c r="AV283" i="1"/>
  <c r="AW283" i="1"/>
  <c r="AV284" i="1"/>
  <c r="AW284" i="1"/>
  <c r="AV285" i="1"/>
  <c r="AW285" i="1"/>
  <c r="AV286" i="1"/>
  <c r="AW286" i="1"/>
  <c r="AV287" i="1"/>
  <c r="AW287" i="1"/>
  <c r="AV288" i="1"/>
  <c r="AW288" i="1"/>
  <c r="AV289" i="1"/>
  <c r="AW289" i="1"/>
  <c r="AV290" i="1"/>
  <c r="AW290" i="1"/>
  <c r="AV291" i="1"/>
  <c r="AW291" i="1"/>
  <c r="AV292" i="1"/>
  <c r="AW292" i="1"/>
  <c r="AV293" i="1"/>
  <c r="AW293" i="1"/>
  <c r="AV294" i="1"/>
  <c r="AW294" i="1"/>
  <c r="AV295" i="1"/>
  <c r="AW295" i="1"/>
  <c r="AV296" i="1"/>
  <c r="AW296" i="1"/>
  <c r="AV297" i="1"/>
  <c r="AW297" i="1"/>
  <c r="AV298" i="1"/>
  <c r="AW298" i="1"/>
  <c r="AV299" i="1"/>
  <c r="AW299" i="1"/>
  <c r="AV313" i="1"/>
  <c r="AW313" i="1"/>
  <c r="AV314" i="1"/>
  <c r="AW314" i="1"/>
  <c r="AV315" i="1"/>
  <c r="AW315" i="1"/>
  <c r="AV316" i="1"/>
  <c r="AW316" i="1"/>
  <c r="AV317" i="1"/>
  <c r="AW317" i="1"/>
  <c r="AV318" i="1"/>
  <c r="AW318" i="1"/>
  <c r="AV319" i="1"/>
  <c r="AW319" i="1"/>
  <c r="AV320" i="1"/>
  <c r="AW320" i="1"/>
  <c r="AV321" i="1"/>
  <c r="AW321" i="1"/>
  <c r="AV322" i="1"/>
  <c r="AW322" i="1"/>
  <c r="AV323" i="1"/>
  <c r="AW323" i="1"/>
  <c r="AV324" i="1"/>
  <c r="AW324" i="1"/>
  <c r="AV325" i="1"/>
  <c r="AW325" i="1"/>
  <c r="AV326" i="1"/>
  <c r="AW326" i="1"/>
  <c r="AV327" i="1"/>
  <c r="AW327" i="1"/>
  <c r="AV328" i="1"/>
  <c r="AW328" i="1"/>
  <c r="AV329" i="1"/>
  <c r="AW329" i="1"/>
  <c r="AV330" i="1"/>
  <c r="AW330" i="1"/>
  <c r="AV331" i="1"/>
  <c r="AW331" i="1"/>
  <c r="AV332" i="1"/>
  <c r="AW332" i="1"/>
  <c r="AW3" i="1"/>
  <c r="AV3" i="1"/>
  <c r="F17" i="4" l="1"/>
  <c r="D15" i="4"/>
  <c r="D18" i="4"/>
  <c r="D16" i="4"/>
  <c r="D14" i="4"/>
  <c r="BC333" i="1"/>
  <c r="BD333" i="1" s="1"/>
  <c r="BC334" i="1"/>
  <c r="BD334" i="1" s="1"/>
  <c r="BC358" i="1"/>
  <c r="BD358" i="1" s="1"/>
  <c r="BC335" i="1"/>
  <c r="BD335" i="1" s="1"/>
  <c r="BC355" i="1"/>
  <c r="BD355" i="1" s="1"/>
  <c r="BC340" i="1"/>
  <c r="BD340" i="1" s="1"/>
  <c r="BC342" i="1"/>
  <c r="BD342" i="1" s="1"/>
  <c r="BC341" i="1"/>
  <c r="BD341" i="1" s="1"/>
  <c r="BC350" i="1"/>
  <c r="BD350" i="1" s="1"/>
  <c r="BC338" i="1"/>
  <c r="BD338" i="1" s="1"/>
  <c r="BC356" i="1"/>
  <c r="BD356" i="1" s="1"/>
  <c r="BC353" i="1"/>
  <c r="BE353" i="1" s="1"/>
  <c r="U353" i="1" s="1"/>
  <c r="BC306" i="1"/>
  <c r="BE306" i="1" s="1"/>
  <c r="U306" i="1" s="1"/>
  <c r="BC348" i="1"/>
  <c r="BD348" i="1" s="1"/>
  <c r="BC343" i="1"/>
  <c r="BE343" i="1" s="1"/>
  <c r="U343" i="1" s="1"/>
  <c r="BC307" i="1"/>
  <c r="BD307" i="1" s="1"/>
  <c r="BC324" i="1"/>
  <c r="BD324" i="1" s="1"/>
  <c r="BC352" i="1"/>
  <c r="BD352" i="1" s="1"/>
  <c r="BC357" i="1"/>
  <c r="BD357" i="1" s="1"/>
  <c r="BC345" i="1"/>
  <c r="BD345" i="1" s="1"/>
  <c r="BC346" i="1"/>
  <c r="BD346" i="1" s="1"/>
  <c r="BE346" i="1" s="1"/>
  <c r="U346" i="1" s="1"/>
  <c r="BC313" i="1"/>
  <c r="BD313" i="1" s="1"/>
  <c r="BE344" i="1"/>
  <c r="U344" i="1" s="1"/>
  <c r="BC347" i="1"/>
  <c r="BC354" i="1"/>
  <c r="BC337" i="1"/>
  <c r="BC349" i="1"/>
  <c r="BC339" i="1"/>
  <c r="BC351" i="1"/>
  <c r="BC336" i="1"/>
  <c r="BC301" i="1"/>
  <c r="BE301" i="1" s="1"/>
  <c r="U301" i="1" s="1"/>
  <c r="BC309" i="1"/>
  <c r="BD309" i="1" s="1"/>
  <c r="BC319" i="1"/>
  <c r="BD319" i="1" s="1"/>
  <c r="BC328" i="1"/>
  <c r="BD328" i="1" s="1"/>
  <c r="BC325" i="1"/>
  <c r="BD325" i="1" s="1"/>
  <c r="BC322" i="1"/>
  <c r="BD322" i="1" s="1"/>
  <c r="BC317" i="1"/>
  <c r="BE317" i="1" s="1"/>
  <c r="U317" i="1" s="1"/>
  <c r="BC318" i="1"/>
  <c r="BD318" i="1" s="1"/>
  <c r="BC303" i="1"/>
  <c r="BD303" i="1" s="1"/>
  <c r="BC300" i="1"/>
  <c r="BE300" i="1" s="1"/>
  <c r="U300" i="1" s="1"/>
  <c r="BC305" i="1"/>
  <c r="BE305" i="1" s="1"/>
  <c r="U305" i="1" s="1"/>
  <c r="BC330" i="1"/>
  <c r="BD330" i="1" s="1"/>
  <c r="BC327" i="1"/>
  <c r="BD327" i="1" s="1"/>
  <c r="BC329" i="1"/>
  <c r="BD329" i="1" s="1"/>
  <c r="BC323" i="1"/>
  <c r="BD323" i="1" s="1"/>
  <c r="BC312" i="1"/>
  <c r="BE312" i="1" s="1"/>
  <c r="BC302" i="1"/>
  <c r="BD302" i="1" s="1"/>
  <c r="BC320" i="1"/>
  <c r="BE320" i="1" s="1"/>
  <c r="BC314" i="1"/>
  <c r="BD314" i="1" s="1"/>
  <c r="BC332" i="1"/>
  <c r="BE332" i="1" s="1"/>
  <c r="BD308" i="1"/>
  <c r="BE308" i="1"/>
  <c r="U308" i="1" s="1"/>
  <c r="BC321" i="1"/>
  <c r="BC331" i="1"/>
  <c r="BC326" i="1"/>
  <c r="BC316" i="1"/>
  <c r="BC311" i="1"/>
  <c r="BC310" i="1"/>
  <c r="BC315" i="1"/>
  <c r="BC304" i="1"/>
  <c r="BE333" i="1" l="1"/>
  <c r="U333" i="1" s="1"/>
  <c r="BE334" i="1"/>
  <c r="U334" i="1" s="1"/>
  <c r="BE335" i="1"/>
  <c r="U335" i="1" s="1"/>
  <c r="BE358" i="1"/>
  <c r="U358" i="1" s="1"/>
  <c r="BE340" i="1"/>
  <c r="U340" i="1" s="1"/>
  <c r="BE355" i="1"/>
  <c r="U355" i="1" s="1"/>
  <c r="BE342" i="1"/>
  <c r="U342" i="1" s="1"/>
  <c r="BE350" i="1"/>
  <c r="U350" i="1" s="1"/>
  <c r="BE341" i="1"/>
  <c r="U341" i="1" s="1"/>
  <c r="BD306" i="1"/>
  <c r="BE348" i="1"/>
  <c r="U348" i="1" s="1"/>
  <c r="BE338" i="1"/>
  <c r="U338" i="1" s="1"/>
  <c r="BE356" i="1"/>
  <c r="U356" i="1" s="1"/>
  <c r="BD353" i="1"/>
  <c r="BE309" i="1"/>
  <c r="U309" i="1" s="1"/>
  <c r="BD343" i="1"/>
  <c r="BE313" i="1"/>
  <c r="U313" i="1" s="1"/>
  <c r="BE324" i="1"/>
  <c r="U324" i="1" s="1"/>
  <c r="BE307" i="1"/>
  <c r="U307" i="1" s="1"/>
  <c r="BE345" i="1"/>
  <c r="U345" i="1" s="1"/>
  <c r="BE352" i="1"/>
  <c r="U352" i="1" s="1"/>
  <c r="BE357" i="1"/>
  <c r="U357" i="1" s="1"/>
  <c r="BD351" i="1"/>
  <c r="BE351" i="1"/>
  <c r="U351" i="1" s="1"/>
  <c r="BD349" i="1"/>
  <c r="BE349" i="1" s="1"/>
  <c r="U349" i="1" s="1"/>
  <c r="BD337" i="1"/>
  <c r="BE337" i="1"/>
  <c r="U337" i="1" s="1"/>
  <c r="BD354" i="1"/>
  <c r="BE354" i="1"/>
  <c r="U354" i="1" s="1"/>
  <c r="BE347" i="1"/>
  <c r="U347" i="1" s="1"/>
  <c r="BD347" i="1"/>
  <c r="BE339" i="1"/>
  <c r="U339" i="1" s="1"/>
  <c r="BD339" i="1"/>
  <c r="BD336" i="1"/>
  <c r="BE336" i="1"/>
  <c r="U336" i="1" s="1"/>
  <c r="BE328" i="1"/>
  <c r="U328" i="1" s="1"/>
  <c r="BD301" i="1"/>
  <c r="BE319" i="1"/>
  <c r="U319" i="1" s="1"/>
  <c r="BE325" i="1"/>
  <c r="U325" i="1" s="1"/>
  <c r="BE322" i="1"/>
  <c r="U322" i="1" s="1"/>
  <c r="BE318" i="1"/>
  <c r="U318" i="1" s="1"/>
  <c r="BD317" i="1"/>
  <c r="BE302" i="1"/>
  <c r="U302" i="1" s="1"/>
  <c r="BD300" i="1"/>
  <c r="BE303" i="1"/>
  <c r="U303" i="1" s="1"/>
  <c r="BD305" i="1"/>
  <c r="BD320" i="1"/>
  <c r="BE327" i="1"/>
  <c r="U327" i="1" s="1"/>
  <c r="BE330" i="1"/>
  <c r="U330" i="1" s="1"/>
  <c r="BE329" i="1"/>
  <c r="U329" i="1" s="1"/>
  <c r="BD332" i="1"/>
  <c r="BD312" i="1"/>
  <c r="BE314" i="1"/>
  <c r="U314" i="1" s="1"/>
  <c r="BE323" i="1"/>
  <c r="U323" i="1" s="1"/>
  <c r="BD315" i="1"/>
  <c r="BE315" i="1"/>
  <c r="U315" i="1" s="1"/>
  <c r="BE331" i="1"/>
  <c r="U331" i="1" s="1"/>
  <c r="BD331" i="1"/>
  <c r="BD326" i="1"/>
  <c r="BE326" i="1"/>
  <c r="U326" i="1" s="1"/>
  <c r="BD310" i="1"/>
  <c r="BE310" i="1"/>
  <c r="U310" i="1" s="1"/>
  <c r="BD311" i="1"/>
  <c r="BE311" i="1"/>
  <c r="U311" i="1" s="1"/>
  <c r="BE321" i="1"/>
  <c r="U321" i="1" s="1"/>
  <c r="BD321" i="1"/>
  <c r="BD316" i="1"/>
  <c r="BE316" i="1"/>
  <c r="U316" i="1" s="1"/>
  <c r="BE304" i="1"/>
  <c r="U304" i="1" s="1"/>
  <c r="BD304" i="1"/>
  <c r="U312" i="1"/>
  <c r="U320" i="1"/>
  <c r="U332" i="1"/>
  <c r="E12" i="4" l="1"/>
  <c r="F12" i="4" s="1"/>
  <c r="E13" i="4"/>
  <c r="F13" i="4" s="1"/>
  <c r="T295" i="1"/>
  <c r="T296" i="1"/>
  <c r="J550" i="2"/>
  <c r="J551" i="2"/>
  <c r="J552" i="2"/>
  <c r="J553" i="2"/>
  <c r="J554" i="2"/>
  <c r="J555" i="2"/>
  <c r="J556" i="2"/>
  <c r="J557" i="2"/>
  <c r="J558" i="2"/>
  <c r="J559" i="2"/>
  <c r="J560" i="2"/>
  <c r="J561" i="2"/>
  <c r="J562" i="2"/>
  <c r="J563" i="2"/>
  <c r="J564" i="2"/>
  <c r="J565" i="2"/>
  <c r="J566" i="2"/>
  <c r="J567" i="2"/>
  <c r="J568" i="2"/>
  <c r="J569" i="2"/>
  <c r="J570" i="2"/>
  <c r="J571" i="2"/>
  <c r="J572" i="2"/>
  <c r="J573" i="2"/>
  <c r="J574" i="2"/>
  <c r="J575" i="2"/>
  <c r="J576" i="2"/>
  <c r="J577" i="2"/>
  <c r="J578" i="2"/>
  <c r="J579" i="2"/>
  <c r="J580" i="2"/>
  <c r="J581" i="2"/>
  <c r="J582" i="2"/>
  <c r="J583" i="2"/>
  <c r="J584" i="2"/>
  <c r="J585" i="2"/>
  <c r="J586" i="2"/>
  <c r="J587" i="2"/>
  <c r="J588" i="2"/>
  <c r="J589" i="2"/>
  <c r="J590" i="2"/>
  <c r="J591" i="2"/>
  <c r="J592" i="2"/>
  <c r="J593" i="2"/>
  <c r="J594" i="2"/>
  <c r="J595" i="2"/>
  <c r="J596" i="2"/>
  <c r="J597" i="2"/>
  <c r="J598" i="2"/>
  <c r="J599" i="2"/>
  <c r="J600" i="2"/>
  <c r="D12" i="4" l="1"/>
  <c r="D13" i="4"/>
  <c r="J549" i="2"/>
  <c r="J548" i="2"/>
  <c r="J547" i="2"/>
  <c r="J546" i="2"/>
  <c r="J545" i="2"/>
  <c r="J544" i="2"/>
  <c r="J543" i="2"/>
  <c r="J542" i="2"/>
  <c r="J541" i="2"/>
  <c r="J540" i="2"/>
  <c r="J539" i="2"/>
  <c r="J538" i="2"/>
  <c r="J537" i="2"/>
  <c r="J536" i="2"/>
  <c r="J535" i="2"/>
  <c r="J534" i="2"/>
  <c r="J533" i="2"/>
  <c r="J532" i="2"/>
  <c r="J531" i="2"/>
  <c r="J530" i="2"/>
  <c r="J529" i="2"/>
  <c r="J528" i="2"/>
  <c r="J527" i="2"/>
  <c r="J526" i="2"/>
  <c r="J525" i="2"/>
  <c r="J524" i="2"/>
  <c r="J523" i="2"/>
  <c r="J522" i="2"/>
  <c r="J521" i="2"/>
  <c r="J520" i="2"/>
  <c r="J519" i="2"/>
  <c r="J518" i="2"/>
  <c r="J517" i="2"/>
  <c r="J516" i="2"/>
  <c r="J515" i="2"/>
  <c r="J514" i="2"/>
  <c r="J513" i="2"/>
  <c r="J512" i="2"/>
  <c r="J511" i="2"/>
  <c r="J510" i="2"/>
  <c r="J509" i="2"/>
  <c r="J508" i="2"/>
  <c r="J507" i="2"/>
  <c r="J506" i="2"/>
  <c r="J505" i="2"/>
  <c r="J504" i="2"/>
  <c r="J503" i="2"/>
  <c r="J502" i="2"/>
  <c r="J501" i="2"/>
  <c r="J500" i="2"/>
  <c r="J499" i="2"/>
  <c r="J498" i="2"/>
  <c r="J497" i="2"/>
  <c r="J496" i="2"/>
  <c r="J495" i="2"/>
  <c r="J494" i="2"/>
  <c r="J493" i="2"/>
  <c r="J492" i="2"/>
  <c r="J491" i="2"/>
  <c r="J490" i="2"/>
  <c r="J489" i="2"/>
  <c r="J488" i="2"/>
  <c r="J487" i="2"/>
  <c r="J486" i="2"/>
  <c r="J485" i="2"/>
  <c r="J484" i="2"/>
  <c r="J483" i="2"/>
  <c r="J482" i="2"/>
  <c r="J481" i="2"/>
  <c r="J480" i="2"/>
  <c r="J479" i="2"/>
  <c r="J478" i="2"/>
  <c r="J477" i="2"/>
  <c r="J476" i="2"/>
  <c r="J475" i="2"/>
  <c r="J474" i="2"/>
  <c r="J473" i="2"/>
  <c r="J472" i="2"/>
  <c r="J471" i="2"/>
  <c r="J470" i="2"/>
  <c r="J469" i="2"/>
  <c r="J468" i="2"/>
  <c r="J467" i="2"/>
  <c r="J466" i="2"/>
  <c r="J465" i="2"/>
  <c r="J464" i="2"/>
  <c r="J463" i="2"/>
  <c r="J462" i="2"/>
  <c r="J461" i="2"/>
  <c r="J460" i="2"/>
  <c r="J459" i="2"/>
  <c r="J458" i="2"/>
  <c r="J457" i="2"/>
  <c r="J456" i="2"/>
  <c r="J455" i="2"/>
  <c r="J454" i="2"/>
  <c r="J453" i="2"/>
  <c r="J452" i="2"/>
  <c r="J451" i="2"/>
  <c r="J450" i="2"/>
  <c r="J449" i="2"/>
  <c r="J448" i="2"/>
  <c r="J447" i="2"/>
  <c r="J446" i="2"/>
  <c r="J445" i="2"/>
  <c r="J444" i="2"/>
  <c r="J443" i="2"/>
  <c r="J442" i="2"/>
  <c r="J441" i="2"/>
  <c r="J440" i="2"/>
  <c r="J439" i="2"/>
  <c r="J438" i="2"/>
  <c r="J437" i="2"/>
  <c r="J436" i="2"/>
  <c r="J435" i="2"/>
  <c r="J434" i="2"/>
  <c r="J433" i="2"/>
  <c r="J432" i="2"/>
  <c r="J431" i="2"/>
  <c r="J430" i="2"/>
  <c r="J429" i="2"/>
  <c r="J428" i="2"/>
  <c r="J427" i="2"/>
  <c r="J426" i="2"/>
  <c r="J425" i="2"/>
  <c r="J424" i="2"/>
  <c r="J423" i="2"/>
  <c r="J422" i="2"/>
  <c r="J421" i="2"/>
  <c r="J420" i="2"/>
  <c r="J419" i="2"/>
  <c r="J418" i="2"/>
  <c r="J417" i="2"/>
  <c r="J416" i="2"/>
  <c r="J415" i="2"/>
  <c r="J414" i="2"/>
  <c r="J413" i="2"/>
  <c r="J412" i="2"/>
  <c r="J411" i="2"/>
  <c r="J410" i="2"/>
  <c r="J409" i="2"/>
  <c r="J408" i="2"/>
  <c r="J407" i="2"/>
  <c r="J406" i="2"/>
  <c r="J405" i="2"/>
  <c r="J404" i="2"/>
  <c r="J403" i="2"/>
  <c r="J402" i="2"/>
  <c r="J401" i="2"/>
  <c r="J400" i="2"/>
  <c r="J399" i="2"/>
  <c r="J398" i="2"/>
  <c r="J397" i="2"/>
  <c r="J396" i="2"/>
  <c r="J395" i="2"/>
  <c r="J394" i="2"/>
  <c r="J393" i="2"/>
  <c r="J392" i="2"/>
  <c r="J391" i="2"/>
  <c r="J390" i="2"/>
  <c r="J389" i="2"/>
  <c r="J388" i="2"/>
  <c r="J387" i="2"/>
  <c r="J386" i="2"/>
  <c r="J385" i="2"/>
  <c r="J384" i="2"/>
  <c r="J383" i="2"/>
  <c r="J382" i="2"/>
  <c r="J381" i="2"/>
  <c r="J380" i="2"/>
  <c r="J379" i="2"/>
  <c r="J378" i="2"/>
  <c r="J377" i="2"/>
  <c r="J376" i="2"/>
  <c r="J375" i="2"/>
  <c r="J374" i="2"/>
  <c r="J373" i="2"/>
  <c r="J372" i="2"/>
  <c r="J371" i="2"/>
  <c r="J370" i="2"/>
  <c r="J369" i="2"/>
  <c r="J368" i="2"/>
  <c r="J367" i="2"/>
  <c r="J366" i="2"/>
  <c r="J365" i="2"/>
  <c r="J364" i="2"/>
  <c r="J363" i="2"/>
  <c r="J362" i="2"/>
  <c r="J361" i="2"/>
  <c r="J360" i="2"/>
  <c r="J359" i="2"/>
  <c r="J358" i="2"/>
  <c r="J357" i="2"/>
  <c r="J356" i="2"/>
  <c r="J355" i="2"/>
  <c r="J354" i="2"/>
  <c r="J353" i="2"/>
  <c r="J352" i="2"/>
  <c r="J351" i="2"/>
  <c r="J350" i="2"/>
  <c r="J349" i="2"/>
  <c r="J348" i="2"/>
  <c r="J347" i="2"/>
  <c r="J346" i="2"/>
  <c r="J345" i="2"/>
  <c r="J344" i="2"/>
  <c r="J343" i="2"/>
  <c r="J342" i="2"/>
  <c r="J341" i="2"/>
  <c r="J340" i="2"/>
  <c r="J339" i="2"/>
  <c r="J338" i="2"/>
  <c r="J337" i="2"/>
  <c r="J336" i="2"/>
  <c r="J335" i="2"/>
  <c r="J334" i="2"/>
  <c r="J333" i="2"/>
  <c r="J332" i="2"/>
  <c r="J331" i="2"/>
  <c r="J330" i="2"/>
  <c r="J329" i="2"/>
  <c r="J328" i="2"/>
  <c r="J327" i="2"/>
  <c r="J326" i="2"/>
  <c r="J325" i="2"/>
  <c r="J324" i="2"/>
  <c r="J323" i="2"/>
  <c r="J322" i="2"/>
  <c r="J321" i="2"/>
  <c r="J320" i="2"/>
  <c r="J319" i="2"/>
  <c r="J318" i="2"/>
  <c r="J317" i="2"/>
  <c r="J316" i="2"/>
  <c r="J315" i="2"/>
  <c r="J314" i="2"/>
  <c r="J313" i="2"/>
  <c r="J312" i="2"/>
  <c r="J311" i="2"/>
  <c r="J310" i="2"/>
  <c r="J309" i="2"/>
  <c r="J308" i="2"/>
  <c r="J307" i="2"/>
  <c r="J306" i="2"/>
  <c r="J305" i="2"/>
  <c r="J304" i="2"/>
  <c r="J303" i="2"/>
  <c r="J302" i="2"/>
  <c r="J301" i="2"/>
  <c r="J300" i="2"/>
  <c r="J299" i="2"/>
  <c r="J298" i="2"/>
  <c r="J297" i="2"/>
  <c r="J296" i="2"/>
  <c r="J295" i="2"/>
  <c r="J294" i="2"/>
  <c r="J293" i="2"/>
  <c r="J292" i="2"/>
  <c r="J291" i="2"/>
  <c r="J290" i="2"/>
  <c r="J289" i="2"/>
  <c r="J288" i="2"/>
  <c r="J287" i="2"/>
  <c r="J286" i="2"/>
  <c r="J285" i="2"/>
  <c r="J284" i="2"/>
  <c r="J283" i="2"/>
  <c r="J282" i="2"/>
  <c r="J281" i="2"/>
  <c r="J280" i="2"/>
  <c r="J279" i="2"/>
  <c r="J278" i="2"/>
  <c r="J277" i="2"/>
  <c r="J276" i="2"/>
  <c r="J275" i="2"/>
  <c r="J274" i="2"/>
  <c r="J273" i="2"/>
  <c r="J272" i="2"/>
  <c r="J271" i="2"/>
  <c r="J270" i="2"/>
  <c r="J269" i="2"/>
  <c r="J268" i="2"/>
  <c r="J267" i="2"/>
  <c r="J266" i="2"/>
  <c r="J265" i="2"/>
  <c r="J264" i="2"/>
  <c r="J263" i="2"/>
  <c r="J262" i="2"/>
  <c r="J261" i="2"/>
  <c r="J260" i="2"/>
  <c r="J259" i="2"/>
  <c r="J258" i="2"/>
  <c r="J257" i="2"/>
  <c r="J256" i="2"/>
  <c r="J255" i="2"/>
  <c r="J254" i="2"/>
  <c r="J253" i="2"/>
  <c r="J252" i="2"/>
  <c r="J251" i="2"/>
  <c r="J250" i="2"/>
  <c r="J249" i="2"/>
  <c r="J248" i="2"/>
  <c r="J247" i="2"/>
  <c r="J246" i="2"/>
  <c r="J245" i="2"/>
  <c r="J244" i="2"/>
  <c r="J243" i="2"/>
  <c r="J242" i="2"/>
  <c r="J241" i="2"/>
  <c r="J240" i="2"/>
  <c r="J239" i="2"/>
  <c r="J238" i="2"/>
  <c r="J237" i="2"/>
  <c r="J236" i="2"/>
  <c r="J235" i="2"/>
  <c r="J234" i="2"/>
  <c r="J233" i="2"/>
  <c r="J232" i="2"/>
  <c r="J231" i="2"/>
  <c r="J230" i="2"/>
  <c r="J229" i="2"/>
  <c r="J228" i="2"/>
  <c r="J227" i="2"/>
  <c r="J226" i="2"/>
  <c r="J225" i="2"/>
  <c r="J224" i="2"/>
  <c r="J223" i="2"/>
  <c r="J222" i="2"/>
  <c r="J221" i="2"/>
  <c r="J220" i="2"/>
  <c r="J219" i="2"/>
  <c r="J218" i="2"/>
  <c r="J217" i="2"/>
  <c r="J216" i="2"/>
  <c r="J215" i="2"/>
  <c r="J214" i="2"/>
  <c r="J213" i="2"/>
  <c r="J212" i="2"/>
  <c r="J211" i="2"/>
  <c r="J210" i="2"/>
  <c r="J209" i="2"/>
  <c r="J208" i="2"/>
  <c r="J207" i="2"/>
  <c r="J206" i="2"/>
  <c r="J205" i="2"/>
  <c r="J204" i="2"/>
  <c r="J203" i="2"/>
  <c r="J202" i="2"/>
  <c r="J201" i="2"/>
  <c r="J200" i="2"/>
  <c r="J199" i="2"/>
  <c r="J198" i="2"/>
  <c r="J197" i="2"/>
  <c r="J196" i="2"/>
  <c r="J195" i="2"/>
  <c r="J194" i="2"/>
  <c r="J193" i="2"/>
  <c r="J192" i="2"/>
  <c r="J191" i="2"/>
  <c r="J190" i="2"/>
  <c r="J189" i="2"/>
  <c r="J188" i="2"/>
  <c r="J187" i="2"/>
  <c r="J186" i="2"/>
  <c r="J185" i="2"/>
  <c r="J184" i="2"/>
  <c r="J183" i="2"/>
  <c r="J182" i="2"/>
  <c r="J181" i="2"/>
  <c r="J180" i="2"/>
  <c r="J179" i="2"/>
  <c r="J178" i="2"/>
  <c r="J177" i="2"/>
  <c r="J176" i="2"/>
  <c r="J175" i="2"/>
  <c r="J174" i="2"/>
  <c r="J173" i="2"/>
  <c r="J172" i="2"/>
  <c r="J171" i="2"/>
  <c r="J170" i="2"/>
  <c r="J169" i="2"/>
  <c r="J168" i="2"/>
  <c r="J167" i="2"/>
  <c r="J166" i="2"/>
  <c r="J165" i="2"/>
  <c r="J164" i="2"/>
  <c r="J163" i="2"/>
  <c r="J162" i="2"/>
  <c r="J161" i="2"/>
  <c r="J160" i="2"/>
  <c r="J159" i="2"/>
  <c r="J158" i="2"/>
  <c r="J157" i="2"/>
  <c r="J156" i="2"/>
  <c r="J155" i="2"/>
  <c r="J154" i="2"/>
  <c r="J153" i="2"/>
  <c r="J152" i="2"/>
  <c r="J151" i="2"/>
  <c r="J150" i="2"/>
  <c r="J149" i="2"/>
  <c r="J148" i="2"/>
  <c r="J147" i="2"/>
  <c r="J146" i="2"/>
  <c r="J145" i="2"/>
  <c r="J144" i="2"/>
  <c r="J143" i="2"/>
  <c r="J142" i="2"/>
  <c r="J141" i="2"/>
  <c r="J140" i="2"/>
  <c r="J139" i="2"/>
  <c r="J138" i="2"/>
  <c r="J137" i="2"/>
  <c r="J136" i="2"/>
  <c r="J135" i="2"/>
  <c r="J134" i="2"/>
  <c r="J133" i="2"/>
  <c r="J132" i="2"/>
  <c r="J131" i="2"/>
  <c r="J130" i="2"/>
  <c r="J129" i="2"/>
  <c r="J128" i="2"/>
  <c r="J127" i="2"/>
  <c r="J126" i="2"/>
  <c r="J125" i="2"/>
  <c r="J124" i="2"/>
  <c r="J123" i="2"/>
  <c r="J122" i="2"/>
  <c r="J121" i="2"/>
  <c r="J120" i="2"/>
  <c r="J119" i="2"/>
  <c r="J118" i="2"/>
  <c r="J117" i="2"/>
  <c r="J116" i="2"/>
  <c r="J115" i="2"/>
  <c r="J114" i="2"/>
  <c r="J113" i="2"/>
  <c r="J112" i="2"/>
  <c r="J111" i="2"/>
  <c r="J110" i="2"/>
  <c r="J109" i="2"/>
  <c r="J108" i="2"/>
  <c r="J107" i="2"/>
  <c r="J106" i="2"/>
  <c r="J105" i="2"/>
  <c r="J104" i="2"/>
  <c r="J103" i="2"/>
  <c r="J102" i="2"/>
  <c r="J101" i="2"/>
  <c r="J100" i="2"/>
  <c r="J99" i="2"/>
  <c r="J98" i="2"/>
  <c r="J97" i="2"/>
  <c r="J96" i="2"/>
  <c r="J95" i="2"/>
  <c r="J94" i="2"/>
  <c r="J93" i="2"/>
  <c r="J92" i="2"/>
  <c r="J91" i="2"/>
  <c r="J90" i="2"/>
  <c r="J89" i="2"/>
  <c r="J88" i="2"/>
  <c r="J87" i="2"/>
  <c r="J86" i="2"/>
  <c r="J85" i="2"/>
  <c r="J84" i="2"/>
  <c r="J83" i="2"/>
  <c r="J82" i="2"/>
  <c r="J81" i="2"/>
  <c r="J80" i="2"/>
  <c r="J79" i="2"/>
  <c r="J78" i="2"/>
  <c r="J77" i="2"/>
  <c r="J76" i="2"/>
  <c r="J75" i="2"/>
  <c r="J74" i="2"/>
  <c r="J73" i="2"/>
  <c r="J72" i="2"/>
  <c r="J71" i="2"/>
  <c r="J70" i="2"/>
  <c r="J69" i="2"/>
  <c r="J68" i="2"/>
  <c r="J67" i="2"/>
  <c r="J66" i="2"/>
  <c r="J65" i="2"/>
  <c r="J64" i="2"/>
  <c r="J63" i="2"/>
  <c r="J62" i="2"/>
  <c r="J61" i="2"/>
  <c r="J60" i="2"/>
  <c r="J59" i="2"/>
  <c r="J58" i="2"/>
  <c r="J57" i="2"/>
  <c r="J56" i="2"/>
  <c r="J55" i="2"/>
  <c r="J54" i="2"/>
  <c r="J53" i="2"/>
  <c r="J52" i="2"/>
  <c r="J51" i="2"/>
  <c r="J50" i="2"/>
  <c r="J49" i="2"/>
  <c r="J48" i="2"/>
  <c r="J47" i="2"/>
  <c r="J46" i="2"/>
  <c r="J45" i="2"/>
  <c r="J44" i="2"/>
  <c r="J43" i="2"/>
  <c r="J42" i="2"/>
  <c r="J41" i="2"/>
  <c r="J40" i="2"/>
  <c r="J39" i="2"/>
  <c r="J38" i="2"/>
  <c r="J37" i="2"/>
  <c r="J36" i="2"/>
  <c r="J35" i="2"/>
  <c r="J34" i="2"/>
  <c r="J33" i="2"/>
  <c r="J32" i="2"/>
  <c r="J31" i="2"/>
  <c r="J30" i="2"/>
  <c r="J29" i="2"/>
  <c r="J28" i="2"/>
  <c r="J27" i="2"/>
  <c r="J26" i="2"/>
  <c r="J25" i="2"/>
  <c r="J24" i="2"/>
  <c r="J23" i="2"/>
  <c r="J22" i="2"/>
  <c r="J21" i="2"/>
  <c r="J20" i="2"/>
  <c r="J19" i="2"/>
  <c r="J18" i="2"/>
  <c r="J17" i="2"/>
  <c r="J16" i="2"/>
  <c r="J15" i="2"/>
  <c r="J14" i="2"/>
  <c r="J13" i="2"/>
  <c r="J12" i="2"/>
  <c r="J11" i="2"/>
  <c r="J10" i="2"/>
  <c r="J9" i="2"/>
  <c r="J8" i="2"/>
  <c r="J7" i="2"/>
  <c r="J6" i="2"/>
  <c r="J5" i="2"/>
  <c r="J4" i="2"/>
  <c r="J3" i="2"/>
  <c r="BB5" i="1" l="1"/>
  <c r="BB6" i="1"/>
  <c r="BB7" i="1"/>
  <c r="BB8" i="1"/>
  <c r="BB9" i="1"/>
  <c r="BB10" i="1"/>
  <c r="BB11" i="1"/>
  <c r="BB12" i="1"/>
  <c r="BB13" i="1"/>
  <c r="BB14" i="1"/>
  <c r="BB15" i="1"/>
  <c r="BB16" i="1"/>
  <c r="BB17" i="1"/>
  <c r="BB18" i="1"/>
  <c r="BB19" i="1"/>
  <c r="BB20" i="1"/>
  <c r="BB21" i="1"/>
  <c r="BB22" i="1"/>
  <c r="BB23" i="1"/>
  <c r="BB24" i="1"/>
  <c r="BB25" i="1"/>
  <c r="BB26" i="1"/>
  <c r="BB27" i="1"/>
  <c r="BB28" i="1"/>
  <c r="BB29" i="1"/>
  <c r="BB30" i="1"/>
  <c r="BB31" i="1"/>
  <c r="BB32" i="1"/>
  <c r="BB33" i="1"/>
  <c r="BB34" i="1"/>
  <c r="BB35" i="1"/>
  <c r="BB36" i="1"/>
  <c r="BB37" i="1"/>
  <c r="BB38" i="1"/>
  <c r="BB39" i="1"/>
  <c r="BB40" i="1"/>
  <c r="BB41" i="1"/>
  <c r="BB42" i="1"/>
  <c r="BB43" i="1"/>
  <c r="BB44" i="1"/>
  <c r="BB45" i="1"/>
  <c r="BB46" i="1"/>
  <c r="BB47" i="1"/>
  <c r="BB48" i="1"/>
  <c r="BB49" i="1"/>
  <c r="BB50" i="1"/>
  <c r="BB51" i="1"/>
  <c r="BB52" i="1"/>
  <c r="BB53" i="1"/>
  <c r="BB54" i="1"/>
  <c r="BB55" i="1"/>
  <c r="BB56" i="1"/>
  <c r="BB57" i="1"/>
  <c r="BB58" i="1"/>
  <c r="BB59" i="1"/>
  <c r="BB60" i="1"/>
  <c r="BB61" i="1"/>
  <c r="BB62" i="1"/>
  <c r="BB63" i="1"/>
  <c r="BB64" i="1"/>
  <c r="BB65" i="1"/>
  <c r="BB66" i="1"/>
  <c r="BB67" i="1"/>
  <c r="BB68" i="1"/>
  <c r="BB69" i="1"/>
  <c r="BB70" i="1"/>
  <c r="BB71" i="1"/>
  <c r="BB72" i="1"/>
  <c r="BB73" i="1"/>
  <c r="BB74" i="1"/>
  <c r="BB75" i="1"/>
  <c r="BB76" i="1"/>
  <c r="BB77" i="1"/>
  <c r="BB78" i="1"/>
  <c r="BB79" i="1"/>
  <c r="BB80" i="1"/>
  <c r="BB81" i="1"/>
  <c r="BC81" i="1" s="1"/>
  <c r="BD81" i="1" s="1"/>
  <c r="BB82" i="1"/>
  <c r="BB83" i="1"/>
  <c r="BB84" i="1"/>
  <c r="BB85" i="1"/>
  <c r="BB86" i="1"/>
  <c r="BB87" i="1"/>
  <c r="BB88" i="1"/>
  <c r="BB89" i="1"/>
  <c r="BB90" i="1"/>
  <c r="BB91" i="1"/>
  <c r="BB92" i="1"/>
  <c r="BB93" i="1"/>
  <c r="BC93" i="1" s="1"/>
  <c r="BD93" i="1" s="1"/>
  <c r="BE93" i="1" s="1"/>
  <c r="U93" i="1" s="1"/>
  <c r="BB94" i="1"/>
  <c r="BB95" i="1"/>
  <c r="BB96" i="1"/>
  <c r="BB97" i="1"/>
  <c r="BB98" i="1"/>
  <c r="BB99" i="1"/>
  <c r="BB100" i="1"/>
  <c r="BB101" i="1"/>
  <c r="BB102" i="1"/>
  <c r="BB103" i="1"/>
  <c r="BB104" i="1"/>
  <c r="BB105" i="1"/>
  <c r="BB106" i="1"/>
  <c r="BB107" i="1"/>
  <c r="BB108" i="1"/>
  <c r="BB109" i="1"/>
  <c r="BB110" i="1"/>
  <c r="BB111" i="1"/>
  <c r="BB112" i="1"/>
  <c r="BB113" i="1"/>
  <c r="BB114" i="1"/>
  <c r="BB115" i="1"/>
  <c r="BB116" i="1"/>
  <c r="BB117" i="1"/>
  <c r="BB118" i="1"/>
  <c r="BB119" i="1"/>
  <c r="BB120" i="1"/>
  <c r="BB121" i="1"/>
  <c r="BB122" i="1"/>
  <c r="BB123" i="1"/>
  <c r="BB124" i="1"/>
  <c r="BB125" i="1"/>
  <c r="BB126" i="1"/>
  <c r="BB127" i="1"/>
  <c r="BB128" i="1"/>
  <c r="BB129" i="1"/>
  <c r="BB130" i="1"/>
  <c r="BB131" i="1"/>
  <c r="BB132" i="1"/>
  <c r="BB133" i="1"/>
  <c r="BB134" i="1"/>
  <c r="BB135" i="1"/>
  <c r="BB136" i="1"/>
  <c r="BB137" i="1"/>
  <c r="BB138" i="1"/>
  <c r="BB139" i="1"/>
  <c r="BC139" i="1" s="1"/>
  <c r="BB140" i="1"/>
  <c r="BB141" i="1"/>
  <c r="BB142" i="1"/>
  <c r="BB143" i="1"/>
  <c r="BB144" i="1"/>
  <c r="BB145" i="1"/>
  <c r="BC145" i="1" s="1"/>
  <c r="BD145" i="1" s="1"/>
  <c r="BB146" i="1"/>
  <c r="BB147" i="1"/>
  <c r="BB148" i="1"/>
  <c r="BB149" i="1"/>
  <c r="BB150" i="1"/>
  <c r="BB151" i="1"/>
  <c r="BB152" i="1"/>
  <c r="BB153" i="1"/>
  <c r="BB154" i="1"/>
  <c r="BB155" i="1"/>
  <c r="BB156" i="1"/>
  <c r="BB157" i="1"/>
  <c r="BB158" i="1"/>
  <c r="BB159" i="1"/>
  <c r="BB160" i="1"/>
  <c r="BB161" i="1"/>
  <c r="BB162" i="1"/>
  <c r="BB163" i="1"/>
  <c r="BB164" i="1"/>
  <c r="BC164" i="1" s="1"/>
  <c r="BB165" i="1"/>
  <c r="BB166" i="1"/>
  <c r="BB167" i="1"/>
  <c r="BB168" i="1"/>
  <c r="BB169" i="1"/>
  <c r="BB170" i="1"/>
  <c r="BB171" i="1"/>
  <c r="BB172" i="1"/>
  <c r="BB173" i="1"/>
  <c r="BB174" i="1"/>
  <c r="BB175" i="1"/>
  <c r="BB176" i="1"/>
  <c r="BB177" i="1"/>
  <c r="BB178" i="1"/>
  <c r="BB179" i="1"/>
  <c r="BB180" i="1"/>
  <c r="BB181" i="1"/>
  <c r="BB182" i="1"/>
  <c r="BC182" i="1" s="1"/>
  <c r="BD182" i="1" s="1"/>
  <c r="BB183" i="1"/>
  <c r="BB184" i="1"/>
  <c r="BB185" i="1"/>
  <c r="BB186" i="1"/>
  <c r="BB187" i="1"/>
  <c r="BB188" i="1"/>
  <c r="BB189" i="1"/>
  <c r="BB190" i="1"/>
  <c r="BB191" i="1"/>
  <c r="BB192" i="1"/>
  <c r="BB193" i="1"/>
  <c r="BB194" i="1"/>
  <c r="BB195" i="1"/>
  <c r="BB196" i="1"/>
  <c r="BB197" i="1"/>
  <c r="BB198" i="1"/>
  <c r="BB199" i="1"/>
  <c r="BB200" i="1"/>
  <c r="BB201" i="1"/>
  <c r="BB202" i="1"/>
  <c r="BB203" i="1"/>
  <c r="BB204" i="1"/>
  <c r="BB205" i="1"/>
  <c r="BB206" i="1"/>
  <c r="BB207" i="1"/>
  <c r="BB208" i="1"/>
  <c r="BB209" i="1"/>
  <c r="BB210" i="1"/>
  <c r="BB211" i="1"/>
  <c r="BB212" i="1"/>
  <c r="BB213" i="1"/>
  <c r="BB214" i="1"/>
  <c r="BB215" i="1"/>
  <c r="BB216" i="1"/>
  <c r="BB217" i="1"/>
  <c r="BB218" i="1"/>
  <c r="BB219" i="1"/>
  <c r="BB220" i="1"/>
  <c r="BB221" i="1"/>
  <c r="BB222" i="1"/>
  <c r="BB223" i="1"/>
  <c r="BB224" i="1"/>
  <c r="BB225" i="1"/>
  <c r="BB226" i="1"/>
  <c r="BB227" i="1"/>
  <c r="BB228" i="1"/>
  <c r="BB229" i="1"/>
  <c r="BB230" i="1"/>
  <c r="BB231" i="1"/>
  <c r="BB232" i="1"/>
  <c r="BB233" i="1"/>
  <c r="BB234" i="1"/>
  <c r="BB235" i="1"/>
  <c r="BB236" i="1"/>
  <c r="BB237" i="1"/>
  <c r="BB238" i="1"/>
  <c r="BB239" i="1"/>
  <c r="BB240" i="1"/>
  <c r="BB241" i="1"/>
  <c r="BB242" i="1"/>
  <c r="BB243" i="1"/>
  <c r="BC243" i="1" s="1"/>
  <c r="BD243" i="1" s="1"/>
  <c r="BB244" i="1"/>
  <c r="BB245" i="1"/>
  <c r="BB246" i="1"/>
  <c r="BB247" i="1"/>
  <c r="BB248" i="1"/>
  <c r="BB249" i="1"/>
  <c r="BB250" i="1"/>
  <c r="BB251" i="1"/>
  <c r="BC251" i="1" s="1"/>
  <c r="BB252" i="1"/>
  <c r="BB253" i="1"/>
  <c r="BB254" i="1"/>
  <c r="BB255" i="1"/>
  <c r="BB256" i="1"/>
  <c r="BB257" i="1"/>
  <c r="BB258" i="1"/>
  <c r="BB259" i="1"/>
  <c r="BB260" i="1"/>
  <c r="BB261" i="1"/>
  <c r="BB262" i="1"/>
  <c r="BB263" i="1"/>
  <c r="BB264" i="1"/>
  <c r="BB265" i="1"/>
  <c r="BB266" i="1"/>
  <c r="BB267" i="1"/>
  <c r="BB268" i="1"/>
  <c r="BB269" i="1"/>
  <c r="BB270" i="1"/>
  <c r="BB271" i="1"/>
  <c r="BB272" i="1"/>
  <c r="BB273" i="1"/>
  <c r="BB274" i="1"/>
  <c r="BB275" i="1"/>
  <c r="BB276" i="1"/>
  <c r="BB277" i="1"/>
  <c r="BB278" i="1"/>
  <c r="BB279" i="1"/>
  <c r="BB280" i="1"/>
  <c r="BB281" i="1"/>
  <c r="BB282" i="1"/>
  <c r="BB283" i="1"/>
  <c r="BB284" i="1"/>
  <c r="BB285" i="1"/>
  <c r="BC285" i="1" s="1"/>
  <c r="BB286" i="1"/>
  <c r="BC286" i="1" s="1"/>
  <c r="BB287" i="1"/>
  <c r="BC287" i="1" s="1"/>
  <c r="BB288" i="1"/>
  <c r="BB289" i="1"/>
  <c r="BB290" i="1"/>
  <c r="BB291" i="1"/>
  <c r="BB292" i="1"/>
  <c r="BB293" i="1"/>
  <c r="BB294" i="1"/>
  <c r="BB295" i="1"/>
  <c r="BB296" i="1"/>
  <c r="BB297" i="1"/>
  <c r="BB298" i="1"/>
  <c r="BB299" i="1"/>
  <c r="BB4" i="1"/>
  <c r="BB3" i="1"/>
  <c r="BC3" i="1" s="1"/>
  <c r="BE3" i="1" s="1"/>
  <c r="U3" i="1" s="1"/>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84" i="1"/>
  <c r="T185" i="1"/>
  <c r="T186" i="1"/>
  <c r="T187" i="1"/>
  <c r="T188" i="1"/>
  <c r="T189" i="1"/>
  <c r="T190" i="1"/>
  <c r="T191" i="1"/>
  <c r="T192" i="1"/>
  <c r="T193" i="1"/>
  <c r="T194" i="1"/>
  <c r="T195" i="1"/>
  <c r="T196" i="1"/>
  <c r="T197" i="1"/>
  <c r="T198" i="1"/>
  <c r="T199" i="1"/>
  <c r="T200" i="1"/>
  <c r="T201" i="1"/>
  <c r="T202" i="1"/>
  <c r="T203" i="1"/>
  <c r="T204" i="1"/>
  <c r="T205" i="1"/>
  <c r="T206" i="1"/>
  <c r="T207" i="1"/>
  <c r="T208" i="1"/>
  <c r="T209" i="1"/>
  <c r="T210" i="1"/>
  <c r="T211" i="1"/>
  <c r="T212" i="1"/>
  <c r="T213" i="1"/>
  <c r="T214" i="1"/>
  <c r="T215" i="1"/>
  <c r="T216" i="1"/>
  <c r="T217" i="1"/>
  <c r="T218" i="1"/>
  <c r="T219" i="1"/>
  <c r="T220" i="1"/>
  <c r="T221" i="1"/>
  <c r="T222" i="1"/>
  <c r="T223" i="1"/>
  <c r="T224" i="1"/>
  <c r="T225" i="1"/>
  <c r="T226" i="1"/>
  <c r="T227" i="1"/>
  <c r="T228" i="1"/>
  <c r="T229" i="1"/>
  <c r="T230" i="1"/>
  <c r="T231" i="1"/>
  <c r="T232" i="1"/>
  <c r="T233" i="1"/>
  <c r="T234" i="1"/>
  <c r="T235" i="1"/>
  <c r="T236" i="1"/>
  <c r="T237" i="1"/>
  <c r="T238" i="1"/>
  <c r="T239" i="1"/>
  <c r="T240" i="1"/>
  <c r="T241" i="1"/>
  <c r="T242" i="1"/>
  <c r="T243" i="1"/>
  <c r="T244" i="1"/>
  <c r="T245" i="1"/>
  <c r="T246" i="1"/>
  <c r="T247" i="1"/>
  <c r="T248" i="1"/>
  <c r="T249" i="1"/>
  <c r="T250" i="1"/>
  <c r="T251" i="1"/>
  <c r="T252" i="1"/>
  <c r="T253" i="1"/>
  <c r="T254" i="1"/>
  <c r="T255" i="1"/>
  <c r="T256" i="1"/>
  <c r="T257" i="1"/>
  <c r="T258" i="1"/>
  <c r="T259" i="1"/>
  <c r="T260" i="1"/>
  <c r="T261" i="1"/>
  <c r="T262" i="1"/>
  <c r="T263" i="1"/>
  <c r="T264" i="1"/>
  <c r="T265" i="1"/>
  <c r="T266" i="1"/>
  <c r="T267" i="1"/>
  <c r="T268" i="1"/>
  <c r="T269" i="1"/>
  <c r="T270" i="1"/>
  <c r="T271" i="1"/>
  <c r="T272" i="1"/>
  <c r="T273" i="1"/>
  <c r="T274" i="1"/>
  <c r="T275" i="1"/>
  <c r="T276" i="1"/>
  <c r="T277" i="1"/>
  <c r="T278" i="1"/>
  <c r="T279" i="1"/>
  <c r="T280" i="1"/>
  <c r="T281" i="1"/>
  <c r="T282" i="1"/>
  <c r="T283" i="1"/>
  <c r="T284" i="1"/>
  <c r="T285" i="1"/>
  <c r="T286" i="1"/>
  <c r="T287" i="1"/>
  <c r="T288" i="1"/>
  <c r="T289" i="1"/>
  <c r="T290" i="1"/>
  <c r="T291" i="1"/>
  <c r="T292" i="1"/>
  <c r="T293" i="1"/>
  <c r="T294" i="1"/>
  <c r="T4" i="1"/>
  <c r="W3" i="1"/>
  <c r="W4" i="1" s="1"/>
  <c r="W5" i="1" s="1"/>
  <c r="W6" i="1" s="1"/>
  <c r="W7" i="1" s="1"/>
  <c r="W8" i="1" s="1"/>
  <c r="W9" i="1" s="1"/>
  <c r="W10" i="1" s="1"/>
  <c r="W11" i="1" s="1"/>
  <c r="W12" i="1" s="1"/>
  <c r="W13" i="1" s="1"/>
  <c r="W14" i="1" s="1"/>
  <c r="W15" i="1" s="1"/>
  <c r="W16" i="1" s="1"/>
  <c r="W17" i="1" s="1"/>
  <c r="W18" i="1" s="1"/>
  <c r="W19" i="1" s="1"/>
  <c r="W20" i="1" s="1"/>
  <c r="W21" i="1" s="1"/>
  <c r="W22" i="1" s="1"/>
  <c r="W23" i="1" s="1"/>
  <c r="W24" i="1" s="1"/>
  <c r="W25" i="1" s="1"/>
  <c r="W26" i="1" s="1"/>
  <c r="W27" i="1" s="1"/>
  <c r="W28" i="1" s="1"/>
  <c r="W29" i="1" s="1"/>
  <c r="W30" i="1" s="1"/>
  <c r="W31" i="1" s="1"/>
  <c r="W32" i="1" s="1"/>
  <c r="W33" i="1" s="1"/>
  <c r="W34" i="1" s="1"/>
  <c r="W35" i="1" s="1"/>
  <c r="W36" i="1" s="1"/>
  <c r="W37" i="1" s="1"/>
  <c r="W38" i="1" s="1"/>
  <c r="W39" i="1" s="1"/>
  <c r="W40" i="1" s="1"/>
  <c r="W41" i="1" s="1"/>
  <c r="W42" i="1" s="1"/>
  <c r="W43" i="1" s="1"/>
  <c r="W44" i="1" s="1"/>
  <c r="W45" i="1" s="1"/>
  <c r="W46" i="1" s="1"/>
  <c r="W47" i="1" s="1"/>
  <c r="W48" i="1" s="1"/>
  <c r="W49" i="1" s="1"/>
  <c r="W50" i="1" s="1"/>
  <c r="W51" i="1" s="1"/>
  <c r="W52" i="1" s="1"/>
  <c r="W53" i="1" s="1"/>
  <c r="W54" i="1" s="1"/>
  <c r="W55" i="1" s="1"/>
  <c r="W56" i="1" s="1"/>
  <c r="W57" i="1" s="1"/>
  <c r="W58" i="1" s="1"/>
  <c r="W59" i="1" s="1"/>
  <c r="W60" i="1" s="1"/>
  <c r="W61" i="1" s="1"/>
  <c r="W62" i="1" s="1"/>
  <c r="W63" i="1" s="1"/>
  <c r="W64" i="1" s="1"/>
  <c r="W65" i="1" s="1"/>
  <c r="W66" i="1" s="1"/>
  <c r="W67" i="1" s="1"/>
  <c r="W68" i="1" s="1"/>
  <c r="W69" i="1" s="1"/>
  <c r="W70" i="1" s="1"/>
  <c r="W71" i="1" s="1"/>
  <c r="W72" i="1" s="1"/>
  <c r="W73" i="1" s="1"/>
  <c r="W74" i="1" s="1"/>
  <c r="W75" i="1" s="1"/>
  <c r="W76" i="1" s="1"/>
  <c r="W77" i="1" s="1"/>
  <c r="W78" i="1" s="1"/>
  <c r="W79" i="1" s="1"/>
  <c r="W80" i="1" s="1"/>
  <c r="W81" i="1" s="1"/>
  <c r="W82" i="1" s="1"/>
  <c r="W83" i="1" s="1"/>
  <c r="W84" i="1" s="1"/>
  <c r="W85" i="1" s="1"/>
  <c r="W86" i="1" s="1"/>
  <c r="W87" i="1" s="1"/>
  <c r="W88" i="1" s="1"/>
  <c r="W89" i="1" s="1"/>
  <c r="W90" i="1" s="1"/>
  <c r="W91" i="1" s="1"/>
  <c r="W92" i="1" s="1"/>
  <c r="W93" i="1" s="1"/>
  <c r="W94" i="1" s="1"/>
  <c r="W95" i="1" s="1"/>
  <c r="W96" i="1" s="1"/>
  <c r="W97" i="1" s="1"/>
  <c r="W98" i="1" s="1"/>
  <c r="W99" i="1" s="1"/>
  <c r="W100" i="1" s="1"/>
  <c r="W101" i="1" s="1"/>
  <c r="W102" i="1" s="1"/>
  <c r="W103" i="1" s="1"/>
  <c r="W104" i="1" s="1"/>
  <c r="W105" i="1" s="1"/>
  <c r="W106" i="1" s="1"/>
  <c r="W107" i="1" s="1"/>
  <c r="W108" i="1" s="1"/>
  <c r="W109" i="1" s="1"/>
  <c r="W110" i="1" s="1"/>
  <c r="W111" i="1" s="1"/>
  <c r="W112" i="1" s="1"/>
  <c r="W113" i="1" s="1"/>
  <c r="W114" i="1" s="1"/>
  <c r="W115" i="1" s="1"/>
  <c r="W116" i="1" s="1"/>
  <c r="W117" i="1" s="1"/>
  <c r="W118" i="1" s="1"/>
  <c r="W119" i="1" s="1"/>
  <c r="W120" i="1" s="1"/>
  <c r="W121" i="1" s="1"/>
  <c r="W122" i="1" s="1"/>
  <c r="W123" i="1" s="1"/>
  <c r="W124" i="1" s="1"/>
  <c r="W125" i="1" s="1"/>
  <c r="W126" i="1" s="1"/>
  <c r="W127" i="1" s="1"/>
  <c r="W128" i="1" s="1"/>
  <c r="W129" i="1" s="1"/>
  <c r="W130" i="1" s="1"/>
  <c r="W131" i="1" s="1"/>
  <c r="W132" i="1" s="1"/>
  <c r="W133" i="1" s="1"/>
  <c r="W134" i="1" s="1"/>
  <c r="W135" i="1" s="1"/>
  <c r="W136" i="1" s="1"/>
  <c r="W137" i="1" s="1"/>
  <c r="W138" i="1" s="1"/>
  <c r="W139" i="1" s="1"/>
  <c r="W140" i="1" s="1"/>
  <c r="W141" i="1" s="1"/>
  <c r="W142" i="1" s="1"/>
  <c r="W143" i="1" s="1"/>
  <c r="W144" i="1" s="1"/>
  <c r="W145" i="1" s="1"/>
  <c r="W146" i="1" s="1"/>
  <c r="W147" i="1" s="1"/>
  <c r="W148" i="1" s="1"/>
  <c r="W149" i="1" s="1"/>
  <c r="W150" i="1" s="1"/>
  <c r="W151" i="1" s="1"/>
  <c r="W152" i="1" s="1"/>
  <c r="W153" i="1" s="1"/>
  <c r="W154" i="1" s="1"/>
  <c r="W155" i="1" s="1"/>
  <c r="W156" i="1" s="1"/>
  <c r="W157" i="1" s="1"/>
  <c r="W158" i="1" s="1"/>
  <c r="W159" i="1" s="1"/>
  <c r="W160" i="1" s="1"/>
  <c r="W161" i="1" s="1"/>
  <c r="W162" i="1" s="1"/>
  <c r="W163" i="1" s="1"/>
  <c r="W164" i="1" s="1"/>
  <c r="W165" i="1" s="1"/>
  <c r="W166" i="1" s="1"/>
  <c r="W167" i="1" s="1"/>
  <c r="W168" i="1" s="1"/>
  <c r="W169" i="1" s="1"/>
  <c r="W170" i="1" s="1"/>
  <c r="W171" i="1" s="1"/>
  <c r="W172" i="1" s="1"/>
  <c r="W173" i="1" s="1"/>
  <c r="W174" i="1" s="1"/>
  <c r="W175" i="1" s="1"/>
  <c r="W176" i="1" s="1"/>
  <c r="W177" i="1" s="1"/>
  <c r="W178" i="1" s="1"/>
  <c r="W179" i="1" s="1"/>
  <c r="W180" i="1" s="1"/>
  <c r="W181" i="1" s="1"/>
  <c r="W182" i="1" s="1"/>
  <c r="W183" i="1" s="1"/>
  <c r="W184" i="1" s="1"/>
  <c r="W185" i="1" s="1"/>
  <c r="W186" i="1" s="1"/>
  <c r="W187" i="1" s="1"/>
  <c r="W188" i="1" s="1"/>
  <c r="W189" i="1" s="1"/>
  <c r="W190" i="1" s="1"/>
  <c r="W191" i="1" s="1"/>
  <c r="W192" i="1" s="1"/>
  <c r="W193" i="1" s="1"/>
  <c r="W194" i="1" s="1"/>
  <c r="W195" i="1" s="1"/>
  <c r="W196" i="1" s="1"/>
  <c r="W197" i="1" s="1"/>
  <c r="W198" i="1" s="1"/>
  <c r="W199" i="1" s="1"/>
  <c r="W200" i="1" s="1"/>
  <c r="W201" i="1" s="1"/>
  <c r="W202" i="1" s="1"/>
  <c r="W203" i="1" s="1"/>
  <c r="W204" i="1" s="1"/>
  <c r="W205" i="1" s="1"/>
  <c r="W206" i="1" s="1"/>
  <c r="W207" i="1" s="1"/>
  <c r="W208" i="1" s="1"/>
  <c r="W209" i="1" s="1"/>
  <c r="W210" i="1" s="1"/>
  <c r="W211" i="1" s="1"/>
  <c r="W212" i="1" s="1"/>
  <c r="W213" i="1" s="1"/>
  <c r="W214" i="1" s="1"/>
  <c r="W215" i="1" s="1"/>
  <c r="W216" i="1" s="1"/>
  <c r="W217" i="1" s="1"/>
  <c r="W218" i="1" s="1"/>
  <c r="W219" i="1" s="1"/>
  <c r="W220" i="1" s="1"/>
  <c r="W221" i="1" s="1"/>
  <c r="W222" i="1" s="1"/>
  <c r="W223" i="1" s="1"/>
  <c r="W224" i="1" s="1"/>
  <c r="W225" i="1" s="1"/>
  <c r="W226" i="1" s="1"/>
  <c r="W227" i="1" s="1"/>
  <c r="W228" i="1" s="1"/>
  <c r="W229" i="1" s="1"/>
  <c r="W230" i="1" s="1"/>
  <c r="W231" i="1" s="1"/>
  <c r="W232" i="1" s="1"/>
  <c r="W233" i="1" s="1"/>
  <c r="W234" i="1" s="1"/>
  <c r="W235" i="1" s="1"/>
  <c r="W236" i="1" s="1"/>
  <c r="W237" i="1" s="1"/>
  <c r="W238" i="1" s="1"/>
  <c r="W239" i="1" s="1"/>
  <c r="W240" i="1" s="1"/>
  <c r="W241" i="1" s="1"/>
  <c r="W242" i="1" s="1"/>
  <c r="W243" i="1" s="1"/>
  <c r="W244" i="1" s="1"/>
  <c r="W245" i="1" s="1"/>
  <c r="W246" i="1" s="1"/>
  <c r="W247" i="1" s="1"/>
  <c r="W248" i="1" s="1"/>
  <c r="W249" i="1" s="1"/>
  <c r="W250" i="1" s="1"/>
  <c r="W251" i="1" s="1"/>
  <c r="W252" i="1" s="1"/>
  <c r="W253" i="1" s="1"/>
  <c r="W254" i="1" s="1"/>
  <c r="W255" i="1" s="1"/>
  <c r="W256" i="1" s="1"/>
  <c r="W257" i="1" s="1"/>
  <c r="W258" i="1" s="1"/>
  <c r="W259" i="1" s="1"/>
  <c r="W260" i="1" s="1"/>
  <c r="W261" i="1" s="1"/>
  <c r="W262" i="1" s="1"/>
  <c r="W263" i="1" s="1"/>
  <c r="W264" i="1" s="1"/>
  <c r="W265" i="1" s="1"/>
  <c r="W266" i="1" s="1"/>
  <c r="W267" i="1" s="1"/>
  <c r="W268" i="1" s="1"/>
  <c r="W269" i="1" s="1"/>
  <c r="W270" i="1" s="1"/>
  <c r="W271" i="1" s="1"/>
  <c r="W272" i="1" s="1"/>
  <c r="W273" i="1" s="1"/>
  <c r="W274" i="1" s="1"/>
  <c r="W275" i="1" s="1"/>
  <c r="W276" i="1" s="1"/>
  <c r="W277" i="1" s="1"/>
  <c r="W278" i="1" s="1"/>
  <c r="W279" i="1" s="1"/>
  <c r="W280" i="1" s="1"/>
  <c r="W281" i="1" s="1"/>
  <c r="W282" i="1" s="1"/>
  <c r="W283" i="1" s="1"/>
  <c r="W284" i="1" s="1"/>
  <c r="W285" i="1" s="1"/>
  <c r="W286" i="1" s="1"/>
  <c r="W287" i="1" s="1"/>
  <c r="W288" i="1" s="1"/>
  <c r="W289" i="1" s="1"/>
  <c r="W290" i="1" s="1"/>
  <c r="W291" i="1" s="1"/>
  <c r="W292" i="1" s="1"/>
  <c r="W293" i="1" s="1"/>
  <c r="W294" i="1" s="1"/>
  <c r="W295" i="1" s="1"/>
  <c r="W296" i="1" s="1"/>
  <c r="W297" i="1" s="1"/>
  <c r="W298" i="1" s="1"/>
  <c r="W299" i="1" s="1"/>
  <c r="W300" i="1" s="1"/>
  <c r="W301" i="1" s="1"/>
  <c r="W302" i="1" s="1"/>
  <c r="W303" i="1" s="1"/>
  <c r="W304" i="1" s="1"/>
  <c r="W305" i="1" s="1"/>
  <c r="W306" i="1" s="1"/>
  <c r="W307" i="1" s="1"/>
  <c r="W308" i="1" s="1"/>
  <c r="W309" i="1" s="1"/>
  <c r="W310" i="1" s="1"/>
  <c r="W311" i="1" s="1"/>
  <c r="W312" i="1" s="1"/>
  <c r="W313" i="1" s="1"/>
  <c r="W314" i="1" s="1"/>
  <c r="W315" i="1" s="1"/>
  <c r="W316" i="1" s="1"/>
  <c r="W317" i="1" s="1"/>
  <c r="W318" i="1" s="1"/>
  <c r="W319" i="1" s="1"/>
  <c r="W320" i="1" s="1"/>
  <c r="W321" i="1" s="1"/>
  <c r="W322" i="1" s="1"/>
  <c r="W323" i="1" s="1"/>
  <c r="W324" i="1" s="1"/>
  <c r="W325" i="1" s="1"/>
  <c r="W326" i="1" s="1"/>
  <c r="W327" i="1" s="1"/>
  <c r="W328" i="1" s="1"/>
  <c r="W329" i="1" s="1"/>
  <c r="W330" i="1" s="1"/>
  <c r="W331" i="1" s="1"/>
  <c r="W332" i="1" s="1"/>
  <c r="W333" i="1" s="1"/>
  <c r="W334" i="1" s="1"/>
  <c r="W335" i="1" s="1"/>
  <c r="W336" i="1" s="1"/>
  <c r="W337" i="1" s="1"/>
  <c r="W338" i="1" s="1"/>
  <c r="W339" i="1" s="1"/>
  <c r="W340" i="1" s="1"/>
  <c r="W341" i="1" s="1"/>
  <c r="W342" i="1" s="1"/>
  <c r="W343" i="1" s="1"/>
  <c r="W344" i="1" s="1"/>
  <c r="W345" i="1" s="1"/>
  <c r="W346" i="1" s="1"/>
  <c r="W347" i="1" s="1"/>
  <c r="W348" i="1" s="1"/>
  <c r="W349" i="1" s="1"/>
  <c r="W350" i="1" s="1"/>
  <c r="W351" i="1" s="1"/>
  <c r="W352" i="1" s="1"/>
  <c r="W353" i="1" s="1"/>
  <c r="W354" i="1" s="1"/>
  <c r="W355" i="1" s="1"/>
  <c r="W356" i="1" s="1"/>
  <c r="W357" i="1" s="1"/>
  <c r="W358" i="1" s="1"/>
  <c r="W359" i="1" s="1"/>
  <c r="W360" i="1" s="1"/>
  <c r="W361" i="1" s="1"/>
  <c r="W362" i="1" s="1"/>
  <c r="W363" i="1" s="1"/>
  <c r="W364" i="1" s="1"/>
  <c r="W365" i="1" s="1"/>
  <c r="W366" i="1" s="1"/>
  <c r="W367" i="1" s="1"/>
  <c r="W368" i="1" s="1"/>
  <c r="W369" i="1" s="1"/>
  <c r="W370" i="1" s="1"/>
  <c r="W371" i="1" s="1"/>
  <c r="W372" i="1" s="1"/>
  <c r="W373" i="1" s="1"/>
  <c r="W374" i="1" s="1"/>
  <c r="W375" i="1" s="1"/>
  <c r="W376" i="1" s="1"/>
  <c r="W377" i="1" s="1"/>
  <c r="W378" i="1" s="1"/>
  <c r="W379" i="1" s="1"/>
  <c r="W380" i="1" s="1"/>
  <c r="W381" i="1" s="1"/>
  <c r="W382" i="1" s="1"/>
  <c r="W383" i="1" s="1"/>
  <c r="W384" i="1" s="1"/>
  <c r="W385" i="1" s="1"/>
  <c r="W386" i="1" s="1"/>
  <c r="W387" i="1" s="1"/>
  <c r="W388" i="1" s="1"/>
  <c r="W389" i="1" s="1"/>
  <c r="W390" i="1" s="1"/>
  <c r="W391" i="1" s="1"/>
  <c r="W392" i="1" s="1"/>
  <c r="W393" i="1" s="1"/>
  <c r="W394" i="1" s="1"/>
  <c r="W395" i="1" s="1"/>
  <c r="W396" i="1" s="1"/>
  <c r="W397" i="1" s="1"/>
  <c r="W398" i="1" s="1"/>
  <c r="W399" i="1" s="1"/>
  <c r="W400" i="1" s="1"/>
  <c r="W401" i="1" s="1"/>
  <c r="W402" i="1" s="1"/>
  <c r="W403" i="1" s="1"/>
  <c r="W404" i="1" s="1"/>
  <c r="W405" i="1" s="1"/>
  <c r="W406" i="1" s="1"/>
  <c r="W407" i="1" s="1"/>
  <c r="W408" i="1" s="1"/>
  <c r="W409" i="1" s="1"/>
  <c r="W410" i="1" s="1"/>
  <c r="W411" i="1" s="1"/>
  <c r="W412" i="1" s="1"/>
  <c r="W413" i="1" s="1"/>
  <c r="W414" i="1" s="1"/>
  <c r="W415" i="1" s="1"/>
  <c r="W416" i="1" s="1"/>
  <c r="W417" i="1" s="1"/>
  <c r="W418" i="1" s="1"/>
  <c r="W419" i="1" s="1"/>
  <c r="W420" i="1" s="1"/>
  <c r="W421" i="1" s="1"/>
  <c r="W422" i="1" s="1"/>
  <c r="W423" i="1" s="1"/>
  <c r="W424" i="1" s="1"/>
  <c r="W425" i="1" s="1"/>
  <c r="W426" i="1" s="1"/>
  <c r="W427" i="1" s="1"/>
  <c r="W428" i="1" s="1"/>
  <c r="W429" i="1" s="1"/>
  <c r="W430" i="1" s="1"/>
  <c r="W431" i="1" s="1"/>
  <c r="W432" i="1" s="1"/>
  <c r="W433" i="1" s="1"/>
  <c r="W434" i="1" s="1"/>
  <c r="W435" i="1" s="1"/>
  <c r="W436" i="1" s="1"/>
  <c r="W437" i="1" s="1"/>
  <c r="W438" i="1" s="1"/>
  <c r="W439" i="1" s="1"/>
  <c r="W440" i="1" s="1"/>
  <c r="W441" i="1" s="1"/>
  <c r="W442" i="1" s="1"/>
  <c r="W443" i="1" s="1"/>
  <c r="W444" i="1" s="1"/>
  <c r="W445" i="1" s="1"/>
  <c r="W446" i="1" s="1"/>
  <c r="W447" i="1" s="1"/>
  <c r="T3" i="1"/>
  <c r="V3" i="1" l="1"/>
  <c r="Z3" i="1" s="1"/>
  <c r="W448" i="1"/>
  <c r="W449" i="1" s="1"/>
  <c r="W450" i="1" s="1"/>
  <c r="W451" i="1" s="1"/>
  <c r="W452" i="1" s="1"/>
  <c r="W453" i="1" s="1"/>
  <c r="W454" i="1" s="1"/>
  <c r="W455" i="1" s="1"/>
  <c r="W456" i="1" s="1"/>
  <c r="W457" i="1" s="1"/>
  <c r="W458" i="1" s="1"/>
  <c r="W459" i="1" s="1"/>
  <c r="W460" i="1" s="1"/>
  <c r="W461" i="1" s="1"/>
  <c r="W462" i="1" s="1"/>
  <c r="W463" i="1" s="1"/>
  <c r="W464" i="1" s="1"/>
  <c r="W465" i="1" s="1"/>
  <c r="W466" i="1" s="1"/>
  <c r="W467" i="1" s="1"/>
  <c r="W468" i="1" s="1"/>
  <c r="W469" i="1" s="1"/>
  <c r="W470" i="1" s="1"/>
  <c r="W471" i="1" s="1"/>
  <c r="W472" i="1" s="1"/>
  <c r="W473" i="1" s="1"/>
  <c r="W474" i="1" s="1"/>
  <c r="W475" i="1" s="1"/>
  <c r="W476" i="1" s="1"/>
  <c r="W477" i="1" s="1"/>
  <c r="W478" i="1" s="1"/>
  <c r="W479" i="1" s="1"/>
  <c r="W480" i="1" s="1"/>
  <c r="W481" i="1" s="1"/>
  <c r="W482" i="1" s="1"/>
  <c r="W483" i="1" s="1"/>
  <c r="W484" i="1" s="1"/>
  <c r="W485" i="1" s="1"/>
  <c r="W486" i="1" s="1"/>
  <c r="W487" i="1" s="1"/>
  <c r="W488" i="1" s="1"/>
  <c r="W489" i="1" s="1"/>
  <c r="W490" i="1" s="1"/>
  <c r="W491" i="1" s="1"/>
  <c r="W492" i="1" s="1"/>
  <c r="W493" i="1" s="1"/>
  <c r="W494" i="1" s="1"/>
  <c r="W495" i="1" s="1"/>
  <c r="W496" i="1" s="1"/>
  <c r="W497" i="1" s="1"/>
  <c r="W498" i="1" s="1"/>
  <c r="W499" i="1" s="1"/>
  <c r="W500" i="1" s="1"/>
  <c r="W501" i="1" s="1"/>
  <c r="W502" i="1" s="1"/>
  <c r="W503" i="1" s="1"/>
  <c r="W504" i="1" s="1"/>
  <c r="W505" i="1" s="1"/>
  <c r="W506" i="1" s="1"/>
  <c r="W507" i="1" s="1"/>
  <c r="W508" i="1" s="1"/>
  <c r="W509" i="1" s="1"/>
  <c r="W510" i="1" s="1"/>
  <c r="W511" i="1" s="1"/>
  <c r="W512" i="1" s="1"/>
  <c r="W513" i="1" s="1"/>
  <c r="W514" i="1" s="1"/>
  <c r="W515" i="1" s="1"/>
  <c r="W516" i="1" s="1"/>
  <c r="W517" i="1" s="1"/>
  <c r="W518" i="1" s="1"/>
  <c r="W519" i="1" s="1"/>
  <c r="W520" i="1" s="1"/>
  <c r="W521" i="1" s="1"/>
  <c r="W522" i="1" s="1"/>
  <c r="W523" i="1" s="1"/>
  <c r="W524" i="1" s="1"/>
  <c r="W525" i="1" s="1"/>
  <c r="W526" i="1" s="1"/>
  <c r="W527" i="1" s="1"/>
  <c r="W528" i="1" s="1"/>
  <c r="W529" i="1" s="1"/>
  <c r="W530" i="1" s="1"/>
  <c r="W531" i="1" s="1"/>
  <c r="W532" i="1" s="1"/>
  <c r="W533" i="1" s="1"/>
  <c r="W534" i="1" s="1"/>
  <c r="W535" i="1" s="1"/>
  <c r="W536" i="1" s="1"/>
  <c r="W537" i="1" s="1"/>
  <c r="W538" i="1" s="1"/>
  <c r="W539" i="1" s="1"/>
  <c r="W540" i="1" s="1"/>
  <c r="W541" i="1" s="1"/>
  <c r="W542" i="1" s="1"/>
  <c r="W543" i="1" s="1"/>
  <c r="W544" i="1" s="1"/>
  <c r="W545" i="1" s="1"/>
  <c r="W546" i="1" s="1"/>
  <c r="W547" i="1" s="1"/>
  <c r="W548" i="1" s="1"/>
  <c r="W549" i="1" s="1"/>
  <c r="W550" i="1" s="1"/>
  <c r="W551" i="1" s="1"/>
  <c r="W552" i="1" s="1"/>
  <c r="W553" i="1" s="1"/>
  <c r="W554" i="1" s="1"/>
  <c r="W555" i="1" s="1"/>
  <c r="W556" i="1" s="1"/>
  <c r="W557" i="1" s="1"/>
  <c r="W558" i="1" s="1"/>
  <c r="W559" i="1" s="1"/>
  <c r="W560" i="1" s="1"/>
  <c r="W561" i="1" s="1"/>
  <c r="W562" i="1" s="1"/>
  <c r="W563" i="1" s="1"/>
  <c r="W564" i="1" s="1"/>
  <c r="W565" i="1" s="1"/>
  <c r="W566" i="1" s="1"/>
  <c r="W567" i="1" s="1"/>
  <c r="W568" i="1" s="1"/>
  <c r="W569" i="1" s="1"/>
  <c r="W570" i="1" s="1"/>
  <c r="W571" i="1" s="1"/>
  <c r="W572" i="1" s="1"/>
  <c r="W573" i="1" s="1"/>
  <c r="W574" i="1" s="1"/>
  <c r="W575" i="1" s="1"/>
  <c r="W576" i="1" s="1"/>
  <c r="W577" i="1" s="1"/>
  <c r="W578" i="1" s="1"/>
  <c r="W579" i="1" s="1"/>
  <c r="W580" i="1" s="1"/>
  <c r="W581" i="1" s="1"/>
  <c r="W582" i="1" s="1"/>
  <c r="W583" i="1" s="1"/>
  <c r="W584" i="1" s="1"/>
  <c r="W585" i="1" s="1"/>
  <c r="W586" i="1" s="1"/>
  <c r="W587" i="1" s="1"/>
  <c r="W588" i="1" s="1"/>
  <c r="W589" i="1" s="1"/>
  <c r="W590" i="1" s="1"/>
  <c r="W591" i="1" s="1"/>
  <c r="W592" i="1" s="1"/>
  <c r="W593" i="1" s="1"/>
  <c r="W594" i="1" s="1"/>
  <c r="W595" i="1" s="1"/>
  <c r="W596" i="1" s="1"/>
  <c r="W597" i="1" s="1"/>
  <c r="W598" i="1" s="1"/>
  <c r="W599" i="1" s="1"/>
  <c r="W600" i="1" s="1"/>
  <c r="W601" i="1" s="1"/>
  <c r="W602" i="1" s="1"/>
  <c r="W603" i="1" s="1"/>
  <c r="W604" i="1" s="1"/>
  <c r="W605" i="1" s="1"/>
  <c r="W606" i="1" s="1"/>
  <c r="W607" i="1" s="1"/>
  <c r="W608" i="1" s="1"/>
  <c r="W609" i="1" s="1"/>
  <c r="W610" i="1" s="1"/>
  <c r="W611" i="1" s="1"/>
  <c r="W612" i="1" s="1"/>
  <c r="W613" i="1" s="1"/>
  <c r="W614" i="1" s="1"/>
  <c r="W615" i="1" s="1"/>
  <c r="W616" i="1" s="1"/>
  <c r="W617" i="1" s="1"/>
  <c r="W618" i="1" s="1"/>
  <c r="W619" i="1" s="1"/>
  <c r="W620" i="1" s="1"/>
  <c r="W621" i="1" s="1"/>
  <c r="W622" i="1" s="1"/>
  <c r="W623" i="1" s="1"/>
  <c r="W624" i="1" s="1"/>
  <c r="W625" i="1" s="1"/>
  <c r="W626" i="1" s="1"/>
  <c r="W627" i="1" s="1"/>
  <c r="W628" i="1" s="1"/>
  <c r="W629" i="1" s="1"/>
  <c r="W630" i="1" s="1"/>
  <c r="W631" i="1" s="1"/>
  <c r="W632" i="1" s="1"/>
  <c r="W633" i="1" s="1"/>
  <c r="W634" i="1" s="1"/>
  <c r="W635" i="1" s="1"/>
  <c r="W636" i="1" s="1"/>
  <c r="W637" i="1" s="1"/>
  <c r="W638" i="1" s="1"/>
  <c r="W639" i="1" s="1"/>
  <c r="W640" i="1" s="1"/>
  <c r="W641" i="1" s="1"/>
  <c r="W642" i="1" s="1"/>
  <c r="W643" i="1" s="1"/>
  <c r="W644" i="1" s="1"/>
  <c r="W645" i="1" s="1"/>
  <c r="W646" i="1" s="1"/>
  <c r="W647" i="1" s="1"/>
  <c r="W648" i="1" s="1"/>
  <c r="W649" i="1" s="1"/>
  <c r="W650" i="1" s="1"/>
  <c r="W651" i="1" s="1"/>
  <c r="W652" i="1" s="1"/>
  <c r="W653" i="1" s="1"/>
  <c r="W654" i="1" s="1"/>
  <c r="W655" i="1" s="1"/>
  <c r="W656" i="1" s="1"/>
  <c r="W657" i="1" s="1"/>
  <c r="W658" i="1" s="1"/>
  <c r="W659" i="1" s="1"/>
  <c r="W660" i="1" s="1"/>
  <c r="W661" i="1" s="1"/>
  <c r="W662" i="1" s="1"/>
  <c r="W663" i="1" s="1"/>
  <c r="W664" i="1" s="1"/>
  <c r="W665" i="1" s="1"/>
  <c r="W666" i="1" s="1"/>
  <c r="W667" i="1" s="1"/>
  <c r="W668" i="1" s="1"/>
  <c r="W669" i="1" s="1"/>
  <c r="W670" i="1" s="1"/>
  <c r="W671" i="1" s="1"/>
  <c r="W672" i="1" s="1"/>
  <c r="W673" i="1" s="1"/>
  <c r="W674" i="1" s="1"/>
  <c r="W675" i="1" s="1"/>
  <c r="W676" i="1" s="1"/>
  <c r="W677" i="1" s="1"/>
  <c r="W678" i="1" s="1"/>
  <c r="W679" i="1" s="1"/>
  <c r="W680" i="1" s="1"/>
  <c r="W681" i="1" s="1"/>
  <c r="W682" i="1" s="1"/>
  <c r="W683" i="1" s="1"/>
  <c r="W684" i="1" s="1"/>
  <c r="W685" i="1" s="1"/>
  <c r="W686" i="1" s="1"/>
  <c r="W687" i="1" s="1"/>
  <c r="W688" i="1" s="1"/>
  <c r="W689" i="1" s="1"/>
  <c r="W690" i="1" s="1"/>
  <c r="W691" i="1" s="1"/>
  <c r="W692" i="1" s="1"/>
  <c r="W693" i="1" s="1"/>
  <c r="W694" i="1" s="1"/>
  <c r="W695" i="1" s="1"/>
  <c r="W696" i="1" s="1"/>
  <c r="W697" i="1" s="1"/>
  <c r="W698" i="1" s="1"/>
  <c r="W699" i="1" s="1"/>
  <c r="W700" i="1" s="1"/>
  <c r="W701" i="1" s="1"/>
  <c r="W702" i="1" s="1"/>
  <c r="W703" i="1" s="1"/>
  <c r="W704" i="1" s="1"/>
  <c r="W705" i="1" s="1"/>
  <c r="W706" i="1" s="1"/>
  <c r="W707" i="1" s="1"/>
  <c r="W708" i="1" s="1"/>
  <c r="W709" i="1" s="1"/>
  <c r="W710" i="1" s="1"/>
  <c r="W711" i="1" s="1"/>
  <c r="W712" i="1" s="1"/>
  <c r="W713" i="1" s="1"/>
  <c r="W714" i="1" s="1"/>
  <c r="W715" i="1" s="1"/>
  <c r="W716" i="1" s="1"/>
  <c r="W717" i="1" s="1"/>
  <c r="W718" i="1" s="1"/>
  <c r="W719" i="1" s="1"/>
  <c r="W720" i="1" s="1"/>
  <c r="W721" i="1" s="1"/>
  <c r="W722" i="1" s="1"/>
  <c r="W723" i="1" s="1"/>
  <c r="W724" i="1" s="1"/>
  <c r="W725" i="1" s="1"/>
  <c r="W726" i="1" s="1"/>
  <c r="W727" i="1" s="1"/>
  <c r="W728" i="1" s="1"/>
  <c r="W729" i="1" s="1"/>
  <c r="W730" i="1" s="1"/>
  <c r="W731" i="1" s="1"/>
  <c r="W732" i="1" s="1"/>
  <c r="W733" i="1" s="1"/>
  <c r="W734" i="1" s="1"/>
  <c r="W735" i="1" s="1"/>
  <c r="W736" i="1" s="1"/>
  <c r="W737" i="1" s="1"/>
  <c r="W738" i="1" s="1"/>
  <c r="W739" i="1" s="1"/>
  <c r="W740" i="1" s="1"/>
  <c r="W741" i="1" s="1"/>
  <c r="W742" i="1" s="1"/>
  <c r="W743" i="1" s="1"/>
  <c r="W744" i="1" s="1"/>
  <c r="W745" i="1" s="1"/>
  <c r="W746" i="1" s="1"/>
  <c r="W747" i="1" s="1"/>
  <c r="W748" i="1" s="1"/>
  <c r="W749" i="1" s="1"/>
  <c r="W750" i="1" s="1"/>
  <c r="W751" i="1" s="1"/>
  <c r="W752" i="1" s="1"/>
  <c r="W753" i="1" s="1"/>
  <c r="W754" i="1" s="1"/>
  <c r="W755" i="1" s="1"/>
  <c r="W756" i="1" s="1"/>
  <c r="W757" i="1" s="1"/>
  <c r="W758" i="1" s="1"/>
  <c r="W759" i="1" s="1"/>
  <c r="W760" i="1" s="1"/>
  <c r="W761" i="1" s="1"/>
  <c r="W762" i="1" s="1"/>
  <c r="W763" i="1" s="1"/>
  <c r="W764" i="1" s="1"/>
  <c r="W765" i="1" s="1"/>
  <c r="W766" i="1" s="1"/>
  <c r="W767" i="1" s="1"/>
  <c r="W768" i="1" s="1"/>
  <c r="W769" i="1" s="1"/>
  <c r="W770" i="1" s="1"/>
  <c r="W771" i="1" s="1"/>
  <c r="W772" i="1" s="1"/>
  <c r="W773" i="1" s="1"/>
  <c r="W774" i="1" s="1"/>
  <c r="W775" i="1" s="1"/>
  <c r="W776" i="1" s="1"/>
  <c r="W777" i="1" s="1"/>
  <c r="W778" i="1" s="1"/>
  <c r="W779" i="1" s="1"/>
  <c r="W780" i="1" s="1"/>
  <c r="W781" i="1" s="1"/>
  <c r="W782" i="1" s="1"/>
  <c r="W783" i="1" s="1"/>
  <c r="W784" i="1" s="1"/>
  <c r="W785" i="1" s="1"/>
  <c r="W786" i="1" s="1"/>
  <c r="W787" i="1" s="1"/>
  <c r="W788" i="1" s="1"/>
  <c r="W789" i="1" s="1"/>
  <c r="W790" i="1" s="1"/>
  <c r="W791" i="1" s="1"/>
  <c r="W792" i="1" s="1"/>
  <c r="W793" i="1" s="1"/>
  <c r="W794" i="1" s="1"/>
  <c r="W795" i="1" s="1"/>
  <c r="W796" i="1" s="1"/>
  <c r="W797" i="1" s="1"/>
  <c r="W798" i="1" s="1"/>
  <c r="W799" i="1" s="1"/>
  <c r="W800" i="1" s="1"/>
  <c r="W801" i="1" s="1"/>
  <c r="W802" i="1" s="1"/>
  <c r="W803" i="1" s="1"/>
  <c r="W804" i="1" s="1"/>
  <c r="W805" i="1" s="1"/>
  <c r="W806" i="1" s="1"/>
  <c r="W807" i="1" s="1"/>
  <c r="W808" i="1" s="1"/>
  <c r="W809" i="1" s="1"/>
  <c r="W810" i="1" s="1"/>
  <c r="W811" i="1" s="1"/>
  <c r="W812" i="1" s="1"/>
  <c r="W813" i="1" s="1"/>
  <c r="W814" i="1" s="1"/>
  <c r="W815" i="1" s="1"/>
  <c r="W816" i="1" s="1"/>
  <c r="W817" i="1" s="1"/>
  <c r="W818" i="1" s="1"/>
  <c r="W819" i="1" s="1"/>
  <c r="W820" i="1" s="1"/>
  <c r="W821" i="1" s="1"/>
  <c r="W822" i="1" s="1"/>
  <c r="W823" i="1" s="1"/>
  <c r="W824" i="1" s="1"/>
  <c r="W825" i="1" s="1"/>
  <c r="W826" i="1" s="1"/>
  <c r="W827" i="1" s="1"/>
  <c r="W828" i="1" s="1"/>
  <c r="W829" i="1" s="1"/>
  <c r="W830" i="1" s="1"/>
  <c r="W831" i="1" s="1"/>
  <c r="W832" i="1" s="1"/>
  <c r="W833" i="1" s="1"/>
  <c r="W834" i="1" s="1"/>
  <c r="W835" i="1" s="1"/>
  <c r="W836" i="1" s="1"/>
  <c r="W837" i="1" s="1"/>
  <c r="W838" i="1" s="1"/>
  <c r="W839" i="1" s="1"/>
  <c r="W840" i="1" s="1"/>
  <c r="W841" i="1" s="1"/>
  <c r="W842" i="1" s="1"/>
  <c r="W843" i="1" s="1"/>
  <c r="W844" i="1" s="1"/>
  <c r="W845" i="1" s="1"/>
  <c r="W846" i="1" s="1"/>
  <c r="W847" i="1" s="1"/>
  <c r="W848" i="1" s="1"/>
  <c r="W849" i="1" s="1"/>
  <c r="W850" i="1" s="1"/>
  <c r="W851" i="1" s="1"/>
  <c r="W852" i="1" s="1"/>
  <c r="W853" i="1" s="1"/>
  <c r="W854" i="1" s="1"/>
  <c r="W855" i="1" s="1"/>
  <c r="W856" i="1" s="1"/>
  <c r="W857" i="1" s="1"/>
  <c r="W858" i="1" s="1"/>
  <c r="W859" i="1" s="1"/>
  <c r="W860" i="1" s="1"/>
  <c r="W861" i="1" s="1"/>
  <c r="W862" i="1" s="1"/>
  <c r="W863" i="1" s="1"/>
  <c r="W864" i="1" s="1"/>
  <c r="W865" i="1" s="1"/>
  <c r="W866" i="1" s="1"/>
  <c r="W867" i="1" s="1"/>
  <c r="W868" i="1" s="1"/>
  <c r="W869" i="1" s="1"/>
  <c r="W870" i="1" s="1"/>
  <c r="W871" i="1" s="1"/>
  <c r="W872" i="1" s="1"/>
  <c r="W873" i="1" s="1"/>
  <c r="W874" i="1" s="1"/>
  <c r="W875" i="1" s="1"/>
  <c r="W876" i="1" s="1"/>
  <c r="W877" i="1" s="1"/>
  <c r="W878" i="1" s="1"/>
  <c r="W879" i="1" s="1"/>
  <c r="W880" i="1" s="1"/>
  <c r="W881" i="1" s="1"/>
  <c r="W882" i="1" s="1"/>
  <c r="W883" i="1" s="1"/>
  <c r="W884" i="1" s="1"/>
  <c r="W885" i="1" s="1"/>
  <c r="W886" i="1" s="1"/>
  <c r="W887" i="1" s="1"/>
  <c r="W888" i="1" s="1"/>
  <c r="W889" i="1" s="1"/>
  <c r="W890" i="1" s="1"/>
  <c r="W891" i="1" s="1"/>
  <c r="W892" i="1" s="1"/>
  <c r="W893" i="1" s="1"/>
  <c r="W894" i="1" s="1"/>
  <c r="W895" i="1" s="1"/>
  <c r="W896" i="1" s="1"/>
  <c r="W897" i="1" s="1"/>
  <c r="W898" i="1" s="1"/>
  <c r="W899" i="1" s="1"/>
  <c r="W900" i="1" s="1"/>
  <c r="W901" i="1" s="1"/>
  <c r="W902" i="1" s="1"/>
  <c r="W903" i="1" s="1"/>
  <c r="W904" i="1" s="1"/>
  <c r="W905" i="1" s="1"/>
  <c r="W906" i="1" s="1"/>
  <c r="W907" i="1" s="1"/>
  <c r="W908" i="1" s="1"/>
  <c r="W909" i="1" s="1"/>
  <c r="W910" i="1" s="1"/>
  <c r="W911" i="1" s="1"/>
  <c r="W912" i="1" s="1"/>
  <c r="W913" i="1" s="1"/>
  <c r="W914" i="1" s="1"/>
  <c r="W915" i="1" s="1"/>
  <c r="W916" i="1" s="1"/>
  <c r="W917" i="1" s="1"/>
  <c r="W918" i="1" s="1"/>
  <c r="W919" i="1" s="1"/>
  <c r="W920" i="1" s="1"/>
  <c r="W921" i="1" s="1"/>
  <c r="W922" i="1" s="1"/>
  <c r="W923" i="1" s="1"/>
  <c r="W924" i="1" s="1"/>
  <c r="W925" i="1" s="1"/>
  <c r="W926" i="1" s="1"/>
  <c r="W927" i="1" s="1"/>
  <c r="W928" i="1" s="1"/>
  <c r="W929" i="1" s="1"/>
  <c r="W930" i="1" s="1"/>
  <c r="W931" i="1" s="1"/>
  <c r="W932" i="1" s="1"/>
  <c r="W933" i="1" s="1"/>
  <c r="W934" i="1" s="1"/>
  <c r="W935" i="1" s="1"/>
  <c r="W936" i="1" s="1"/>
  <c r="W937" i="1" s="1"/>
  <c r="W938" i="1" s="1"/>
  <c r="W939" i="1" s="1"/>
  <c r="W940" i="1" s="1"/>
  <c r="W941" i="1" s="1"/>
  <c r="W942" i="1" s="1"/>
  <c r="W943" i="1" s="1"/>
  <c r="W944" i="1" s="1"/>
  <c r="W945" i="1" s="1"/>
  <c r="W946" i="1" s="1"/>
  <c r="W947" i="1" s="1"/>
  <c r="W948" i="1" s="1"/>
  <c r="W949" i="1" s="1"/>
  <c r="W950" i="1" s="1"/>
  <c r="W951" i="1" s="1"/>
  <c r="W952" i="1" s="1"/>
  <c r="W953" i="1" s="1"/>
  <c r="W954" i="1" s="1"/>
  <c r="W955" i="1" s="1"/>
  <c r="W956" i="1" s="1"/>
  <c r="W957" i="1" s="1"/>
  <c r="W958" i="1" s="1"/>
  <c r="W959" i="1" s="1"/>
  <c r="W960" i="1" s="1"/>
  <c r="W961" i="1" s="1"/>
  <c r="W962" i="1" s="1"/>
  <c r="W963" i="1" s="1"/>
  <c r="W964" i="1" s="1"/>
  <c r="W965" i="1" s="1"/>
  <c r="W966" i="1" s="1"/>
  <c r="W967" i="1" s="1"/>
  <c r="W968" i="1" s="1"/>
  <c r="W969" i="1" s="1"/>
  <c r="W970" i="1" s="1"/>
  <c r="W971" i="1" s="1"/>
  <c r="W972" i="1" s="1"/>
  <c r="W973" i="1" s="1"/>
  <c r="W974" i="1" s="1"/>
  <c r="W975" i="1" s="1"/>
  <c r="W976" i="1" s="1"/>
  <c r="W977" i="1" s="1"/>
  <c r="W978" i="1" s="1"/>
  <c r="W979" i="1" s="1"/>
  <c r="W980" i="1" s="1"/>
  <c r="W981" i="1" s="1"/>
  <c r="W982" i="1" s="1"/>
  <c r="W983" i="1" s="1"/>
  <c r="W984" i="1" s="1"/>
  <c r="W985" i="1" s="1"/>
  <c r="W986" i="1" s="1"/>
  <c r="W987" i="1" s="1"/>
  <c r="W988" i="1" s="1"/>
  <c r="W989" i="1" s="1"/>
  <c r="W990" i="1" s="1"/>
  <c r="W991" i="1" s="1"/>
  <c r="W992" i="1" s="1"/>
  <c r="W993" i="1" s="1"/>
  <c r="W994" i="1" s="1"/>
  <c r="W995" i="1" s="1"/>
  <c r="W996" i="1" s="1"/>
  <c r="W997" i="1" s="1"/>
  <c r="W998" i="1" s="1"/>
  <c r="W999" i="1" s="1"/>
  <c r="W1000" i="1" s="1"/>
  <c r="W1001" i="1" s="1"/>
  <c r="W1002" i="1" s="1"/>
  <c r="W1003" i="1" s="1"/>
  <c r="W1004" i="1" s="1"/>
  <c r="W1005" i="1" s="1"/>
  <c r="W1006" i="1" s="1"/>
  <c r="W1007" i="1" s="1"/>
  <c r="W1008" i="1" s="1"/>
  <c r="W1009" i="1" s="1"/>
  <c r="W1010" i="1" s="1"/>
  <c r="W1011" i="1" s="1"/>
  <c r="W1012" i="1" s="1"/>
  <c r="W1013" i="1" s="1"/>
  <c r="W1014" i="1" s="1"/>
  <c r="W1015" i="1" s="1"/>
  <c r="W1016" i="1" s="1"/>
  <c r="W1017" i="1" s="1"/>
  <c r="W1018" i="1" s="1"/>
  <c r="W1019" i="1" s="1"/>
  <c r="W1020" i="1" s="1"/>
  <c r="W1021" i="1" s="1"/>
  <c r="W1022" i="1" s="1"/>
  <c r="W1023" i="1" s="1"/>
  <c r="W1024" i="1" s="1"/>
  <c r="W1025" i="1" s="1"/>
  <c r="W1026" i="1" s="1"/>
  <c r="W1027" i="1" s="1"/>
  <c r="W1028" i="1" s="1"/>
  <c r="W1029" i="1" s="1"/>
  <c r="W1030" i="1" s="1"/>
  <c r="W1031" i="1" s="1"/>
  <c r="W1032" i="1" s="1"/>
  <c r="W1033" i="1" s="1"/>
  <c r="W1034" i="1" s="1"/>
  <c r="W1035" i="1" s="1"/>
  <c r="W1036" i="1" s="1"/>
  <c r="W1037" i="1" s="1"/>
  <c r="W1038" i="1" s="1"/>
  <c r="W1039" i="1" s="1"/>
  <c r="W1040" i="1" s="1"/>
  <c r="W1041" i="1" s="1"/>
  <c r="W1042" i="1" s="1"/>
  <c r="W1043" i="1" s="1"/>
  <c r="W1044" i="1" s="1"/>
  <c r="W1045" i="1" s="1"/>
  <c r="W1046" i="1" s="1"/>
  <c r="W1047" i="1" s="1"/>
  <c r="W1048" i="1" s="1"/>
  <c r="W1049" i="1" s="1"/>
  <c r="W1050" i="1" s="1"/>
  <c r="W1051" i="1" s="1"/>
  <c r="W1052" i="1" s="1"/>
  <c r="W1053" i="1" s="1"/>
  <c r="W1054" i="1" s="1"/>
  <c r="W1055" i="1" s="1"/>
  <c r="W1056" i="1" s="1"/>
  <c r="W1057" i="1" s="1"/>
  <c r="W1058" i="1" s="1"/>
  <c r="W1059" i="1" s="1"/>
  <c r="W1060" i="1" s="1"/>
  <c r="W1061" i="1" s="1"/>
  <c r="W1062" i="1" s="1"/>
  <c r="W1063" i="1" s="1"/>
  <c r="W1064" i="1" s="1"/>
  <c r="W1065" i="1" s="1"/>
  <c r="W1066" i="1" s="1"/>
  <c r="W1067" i="1" s="1"/>
  <c r="W1068" i="1" s="1"/>
  <c r="W1069" i="1" s="1"/>
  <c r="W1070" i="1" s="1"/>
  <c r="W1071" i="1" s="1"/>
  <c r="W1072" i="1" s="1"/>
  <c r="W1073" i="1" s="1"/>
  <c r="W1074" i="1" s="1"/>
  <c r="W1075" i="1" s="1"/>
  <c r="W1076" i="1" s="1"/>
  <c r="W1077" i="1" s="1"/>
  <c r="W1078" i="1" s="1"/>
  <c r="W1079" i="1" s="1"/>
  <c r="W1080" i="1" s="1"/>
  <c r="W1081" i="1" s="1"/>
  <c r="W1082" i="1" s="1"/>
  <c r="W1083" i="1" s="1"/>
  <c r="W1084" i="1" s="1"/>
  <c r="W1085" i="1" s="1"/>
  <c r="W1086" i="1" s="1"/>
  <c r="W1087" i="1" s="1"/>
  <c r="W1088" i="1" s="1"/>
  <c r="W1089" i="1" s="1"/>
  <c r="W1090" i="1" s="1"/>
  <c r="W1091" i="1" s="1"/>
  <c r="W1092" i="1" s="1"/>
  <c r="W1093" i="1" s="1"/>
  <c r="W1094" i="1" s="1"/>
  <c r="W1095" i="1" s="1"/>
  <c r="W1096" i="1" s="1"/>
  <c r="W1097" i="1" s="1"/>
  <c r="W1098" i="1" s="1"/>
  <c r="W1099" i="1" s="1"/>
  <c r="W1100" i="1" s="1"/>
  <c r="W1101" i="1" s="1"/>
  <c r="W1102" i="1" s="1"/>
  <c r="W1103" i="1" s="1"/>
  <c r="W1104" i="1" s="1"/>
  <c r="W1105" i="1" s="1"/>
  <c r="W1106" i="1" s="1"/>
  <c r="W1107" i="1" s="1"/>
  <c r="W1108" i="1" s="1"/>
  <c r="W1109" i="1" s="1"/>
  <c r="W1110" i="1" s="1"/>
  <c r="W1111" i="1" s="1"/>
  <c r="W1112" i="1" s="1"/>
  <c r="W1113" i="1" s="1"/>
  <c r="W1114" i="1" s="1"/>
  <c r="W1115" i="1" s="1"/>
  <c r="W1116" i="1" s="1"/>
  <c r="W1117" i="1" s="1"/>
  <c r="W1118" i="1" s="1"/>
  <c r="W1119" i="1" s="1"/>
  <c r="W1120" i="1" s="1"/>
  <c r="W1121" i="1" s="1"/>
  <c r="W1122" i="1" s="1"/>
  <c r="W1123" i="1" s="1"/>
  <c r="W1124" i="1" s="1"/>
  <c r="W1125" i="1" s="1"/>
  <c r="W1126" i="1" s="1"/>
  <c r="W1127" i="1" s="1"/>
  <c r="W1128" i="1" s="1"/>
  <c r="W1129" i="1" s="1"/>
  <c r="W1130" i="1" s="1"/>
  <c r="W1131" i="1" s="1"/>
  <c r="W1132" i="1" s="1"/>
  <c r="W1133" i="1" s="1"/>
  <c r="W1134" i="1" s="1"/>
  <c r="W1135" i="1" s="1"/>
  <c r="W1136" i="1" s="1"/>
  <c r="W1137" i="1" s="1"/>
  <c r="W1138" i="1" s="1"/>
  <c r="W1139" i="1" s="1"/>
  <c r="W1140" i="1" s="1"/>
  <c r="W1141" i="1" s="1"/>
  <c r="W1142" i="1" s="1"/>
  <c r="W1143" i="1" s="1"/>
  <c r="W1144" i="1" s="1"/>
  <c r="W1145" i="1" s="1"/>
  <c r="W1146" i="1" s="1"/>
  <c r="W1147" i="1" s="1"/>
  <c r="W1148" i="1" s="1"/>
  <c r="W1149" i="1" s="1"/>
  <c r="W1150" i="1" s="1"/>
  <c r="W1151" i="1" s="1"/>
  <c r="W1152" i="1" s="1"/>
  <c r="W1153" i="1" s="1"/>
  <c r="W1154" i="1" s="1"/>
  <c r="W1155" i="1" s="1"/>
  <c r="W1156" i="1" s="1"/>
  <c r="W1157" i="1" s="1"/>
  <c r="W1158" i="1" s="1"/>
  <c r="W1159" i="1" s="1"/>
  <c r="W1160" i="1" s="1"/>
  <c r="W1161" i="1" s="1"/>
  <c r="W1162" i="1" s="1"/>
  <c r="W1163" i="1" s="1"/>
  <c r="W1164" i="1" s="1"/>
  <c r="W1165" i="1" s="1"/>
  <c r="W1166" i="1" s="1"/>
  <c r="W1167" i="1" s="1"/>
  <c r="W1168" i="1" s="1"/>
  <c r="W1169" i="1" s="1"/>
  <c r="W1170" i="1" s="1"/>
  <c r="W1171" i="1" s="1"/>
  <c r="W1172" i="1" s="1"/>
  <c r="W1173" i="1" s="1"/>
  <c r="W1174" i="1" s="1"/>
  <c r="W1175" i="1" s="1"/>
  <c r="W1176" i="1" s="1"/>
  <c r="W1177" i="1" s="1"/>
  <c r="W1178" i="1" s="1"/>
  <c r="W1179" i="1" s="1"/>
  <c r="W1180" i="1" s="1"/>
  <c r="W1181" i="1" s="1"/>
  <c r="W1182" i="1" s="1"/>
  <c r="W1183" i="1" s="1"/>
  <c r="W1184" i="1" s="1"/>
  <c r="W1185" i="1" s="1"/>
  <c r="W1186" i="1" s="1"/>
  <c r="W1187" i="1" s="1"/>
  <c r="W1188" i="1" s="1"/>
  <c r="W1189" i="1" s="1"/>
  <c r="W1190" i="1" s="1"/>
  <c r="W1191" i="1" s="1"/>
  <c r="W1192" i="1" s="1"/>
  <c r="W1193" i="1" s="1"/>
  <c r="W1194" i="1" s="1"/>
  <c r="W1195" i="1" s="1"/>
  <c r="W1196" i="1" s="1"/>
  <c r="W1197" i="1" s="1"/>
  <c r="W1198" i="1" s="1"/>
  <c r="W1199" i="1" s="1"/>
  <c r="W1200" i="1" s="1"/>
  <c r="W1201" i="1" s="1"/>
  <c r="W1202" i="1" s="1"/>
  <c r="W1203" i="1" s="1"/>
  <c r="W1204" i="1" s="1"/>
  <c r="W1205" i="1" s="1"/>
  <c r="W1206" i="1" s="1"/>
  <c r="W1207" i="1" s="1"/>
  <c r="W1208" i="1" s="1"/>
  <c r="W1209" i="1" s="1"/>
  <c r="W1210" i="1" s="1"/>
  <c r="W1211" i="1" s="1"/>
  <c r="W1212" i="1" s="1"/>
  <c r="W1213" i="1" s="1"/>
  <c r="W1214" i="1" s="1"/>
  <c r="W1215" i="1" s="1"/>
  <c r="W1216" i="1" s="1"/>
  <c r="W1217" i="1" s="1"/>
  <c r="W1218" i="1" s="1"/>
  <c r="W1219" i="1" s="1"/>
  <c r="W1220" i="1" s="1"/>
  <c r="W1221" i="1" s="1"/>
  <c r="W1222" i="1" s="1"/>
  <c r="W1223" i="1" s="1"/>
  <c r="W1224" i="1" s="1"/>
  <c r="W1225" i="1" s="1"/>
  <c r="W1226" i="1" s="1"/>
  <c r="W1227" i="1" s="1"/>
  <c r="W1228" i="1" s="1"/>
  <c r="W1229" i="1" s="1"/>
  <c r="W1230" i="1" s="1"/>
  <c r="W1231" i="1" s="1"/>
  <c r="W1232" i="1" s="1"/>
  <c r="W1233" i="1" s="1"/>
  <c r="W1234" i="1" s="1"/>
  <c r="W1235" i="1" s="1"/>
  <c r="W1236" i="1" s="1"/>
  <c r="W1237" i="1" s="1"/>
  <c r="W1238" i="1" s="1"/>
  <c r="W1239" i="1" s="1"/>
  <c r="W1240" i="1" s="1"/>
  <c r="W1241" i="1" s="1"/>
  <c r="W1242" i="1" s="1"/>
  <c r="W1243" i="1" s="1"/>
  <c r="W1244" i="1" s="1"/>
  <c r="W1245" i="1" s="1"/>
  <c r="W1246" i="1" s="1"/>
  <c r="W1247" i="1" s="1"/>
  <c r="W1248" i="1" s="1"/>
  <c r="W1249" i="1" s="1"/>
  <c r="W1250" i="1" s="1"/>
  <c r="W1251" i="1" s="1"/>
  <c r="W1252" i="1" s="1"/>
  <c r="W1253" i="1" s="1"/>
  <c r="W1254" i="1" s="1"/>
  <c r="W1255" i="1" s="1"/>
  <c r="W1256" i="1" s="1"/>
  <c r="W1257" i="1" s="1"/>
  <c r="W1258" i="1" s="1"/>
  <c r="W1259" i="1" s="1"/>
  <c r="W1260" i="1" s="1"/>
  <c r="W1261" i="1" s="1"/>
  <c r="W1262" i="1" s="1"/>
  <c r="W1263" i="1" s="1"/>
  <c r="W1264" i="1" s="1"/>
  <c r="W1265" i="1" s="1"/>
  <c r="W1266" i="1" s="1"/>
  <c r="W1267" i="1" s="1"/>
  <c r="W1268" i="1" s="1"/>
  <c r="W1269" i="1" s="1"/>
  <c r="W1270" i="1" s="1"/>
  <c r="W1271" i="1" s="1"/>
  <c r="W1272" i="1" s="1"/>
  <c r="W1273" i="1" s="1"/>
  <c r="W1274" i="1" s="1"/>
  <c r="W1275" i="1" s="1"/>
  <c r="W1276" i="1" s="1"/>
  <c r="W1277" i="1" s="1"/>
  <c r="W1278" i="1" s="1"/>
  <c r="W1279" i="1" s="1"/>
  <c r="W1280" i="1" s="1"/>
  <c r="W1281" i="1" s="1"/>
  <c r="W1282" i="1" s="1"/>
  <c r="W1283" i="1" s="1"/>
  <c r="W1284" i="1" s="1"/>
  <c r="W1285" i="1" s="1"/>
  <c r="W1286" i="1" s="1"/>
  <c r="W1287" i="1" s="1"/>
  <c r="W1288" i="1" s="1"/>
  <c r="W1289" i="1" s="1"/>
  <c r="W1290" i="1" s="1"/>
  <c r="W1291" i="1" s="1"/>
  <c r="W1292" i="1" s="1"/>
  <c r="W1293" i="1" s="1"/>
  <c r="W1294" i="1" s="1"/>
  <c r="W1295" i="1" s="1"/>
  <c r="W1296" i="1" s="1"/>
  <c r="W1297" i="1" s="1"/>
  <c r="W1298" i="1" s="1"/>
  <c r="W1299" i="1" s="1"/>
  <c r="W1300" i="1" s="1"/>
  <c r="W1301" i="1" s="1"/>
  <c r="W1302" i="1" s="1"/>
  <c r="W1303" i="1" s="1"/>
  <c r="W1304" i="1" s="1"/>
  <c r="W1305" i="1" s="1"/>
  <c r="W1306" i="1" s="1"/>
  <c r="W1307" i="1" s="1"/>
  <c r="W1308" i="1" s="1"/>
  <c r="W1309" i="1" s="1"/>
  <c r="W1310" i="1" s="1"/>
  <c r="W1311" i="1" s="1"/>
  <c r="W1312" i="1" s="1"/>
  <c r="W1313" i="1" s="1"/>
  <c r="W1314" i="1" s="1"/>
  <c r="W1315" i="1" s="1"/>
  <c r="W1316" i="1" s="1"/>
  <c r="W1317" i="1" s="1"/>
  <c r="W1318" i="1" s="1"/>
  <c r="W1319" i="1" s="1"/>
  <c r="W1320" i="1" s="1"/>
  <c r="W1321" i="1" s="1"/>
  <c r="W1322" i="1" s="1"/>
  <c r="W1323" i="1" s="1"/>
  <c r="W1324" i="1" s="1"/>
  <c r="W1325" i="1" s="1"/>
  <c r="W1326" i="1" s="1"/>
  <c r="W1327" i="1" s="1"/>
  <c r="W1328" i="1" s="1"/>
  <c r="W1329" i="1" s="1"/>
  <c r="W1330" i="1" s="1"/>
  <c r="W1331" i="1" s="1"/>
  <c r="W1332" i="1" s="1"/>
  <c r="W1333" i="1" s="1"/>
  <c r="W1334" i="1" s="1"/>
  <c r="W1335" i="1" s="1"/>
  <c r="W1336" i="1" s="1"/>
  <c r="W1337" i="1" s="1"/>
  <c r="W1338" i="1" s="1"/>
  <c r="W1339" i="1" s="1"/>
  <c r="W1340" i="1" s="1"/>
  <c r="W1341" i="1" s="1"/>
  <c r="W1342" i="1" s="1"/>
  <c r="W1343" i="1" s="1"/>
  <c r="W1344" i="1" s="1"/>
  <c r="W1345" i="1" s="1"/>
  <c r="W1346" i="1" s="1"/>
  <c r="W1347" i="1" s="1"/>
  <c r="W1348" i="1" s="1"/>
  <c r="W1349" i="1" s="1"/>
  <c r="W1350" i="1" s="1"/>
  <c r="W1351" i="1" s="1"/>
  <c r="W1352" i="1" s="1"/>
  <c r="W1353" i="1" s="1"/>
  <c r="W1354" i="1" s="1"/>
  <c r="W1355" i="1" s="1"/>
  <c r="W1356" i="1" s="1"/>
  <c r="W1357" i="1" s="1"/>
  <c r="W1358" i="1" s="1"/>
  <c r="W1359" i="1" s="1"/>
  <c r="W1360" i="1" s="1"/>
  <c r="W1361" i="1" s="1"/>
  <c r="W1362" i="1" s="1"/>
  <c r="W1363" i="1" s="1"/>
  <c r="W1364" i="1" s="1"/>
  <c r="W1365" i="1" s="1"/>
  <c r="W1366" i="1" s="1"/>
  <c r="W1367" i="1" s="1"/>
  <c r="W1368" i="1" s="1"/>
  <c r="W1369" i="1" s="1"/>
  <c r="W1370" i="1" s="1"/>
  <c r="W1371" i="1" s="1"/>
  <c r="W1372" i="1" s="1"/>
  <c r="W1373" i="1" s="1"/>
  <c r="W1374" i="1" s="1"/>
  <c r="W1375" i="1" s="1"/>
  <c r="W1376" i="1" s="1"/>
  <c r="W1377" i="1" s="1"/>
  <c r="W1378" i="1" s="1"/>
  <c r="W1379" i="1" s="1"/>
  <c r="W1380" i="1" s="1"/>
  <c r="W1381" i="1" s="1"/>
  <c r="W1382" i="1" s="1"/>
  <c r="W1383" i="1" s="1"/>
  <c r="W1384" i="1" s="1"/>
  <c r="W1385" i="1" s="1"/>
  <c r="W1386" i="1" s="1"/>
  <c r="W1387" i="1" s="1"/>
  <c r="W1388" i="1" s="1"/>
  <c r="BC206" i="1"/>
  <c r="BD206" i="1" s="1"/>
  <c r="BC99" i="1"/>
  <c r="BD99" i="1" s="1"/>
  <c r="BC179" i="1"/>
  <c r="BD179" i="1" s="1"/>
  <c r="BC176" i="1"/>
  <c r="BE176" i="1" s="1"/>
  <c r="U176" i="1" s="1"/>
  <c r="BC147" i="1"/>
  <c r="BD147" i="1" s="1"/>
  <c r="BC111" i="1"/>
  <c r="BE111" i="1" s="1"/>
  <c r="U111" i="1" s="1"/>
  <c r="BC289" i="1"/>
  <c r="BE289" i="1" s="1"/>
  <c r="U289" i="1" s="1"/>
  <c r="BC253" i="1"/>
  <c r="BE253" i="1" s="1"/>
  <c r="U253" i="1" s="1"/>
  <c r="BC249" i="1"/>
  <c r="BD249" i="1" s="1"/>
  <c r="BC181" i="1"/>
  <c r="BE181" i="1" s="1"/>
  <c r="U181" i="1" s="1"/>
  <c r="BC57" i="1"/>
  <c r="BD57" i="1" s="1"/>
  <c r="BC67" i="1"/>
  <c r="BD67" i="1" s="1"/>
  <c r="BC261" i="1"/>
  <c r="BD261" i="1" s="1"/>
  <c r="BC79" i="1"/>
  <c r="BD79" i="1" s="1"/>
  <c r="BE243" i="1"/>
  <c r="U243" i="1" s="1"/>
  <c r="BC228" i="1"/>
  <c r="BE228" i="1" s="1"/>
  <c r="U228" i="1" s="1"/>
  <c r="BC148" i="1"/>
  <c r="BE148" i="1" s="1"/>
  <c r="U148" i="1" s="1"/>
  <c r="BC280" i="1"/>
  <c r="BD280" i="1" s="1"/>
  <c r="BE280" i="1" s="1"/>
  <c r="U280" i="1" s="1"/>
  <c r="BC271" i="1"/>
  <c r="BE271" i="1" s="1"/>
  <c r="U271" i="1" s="1"/>
  <c r="BC42" i="1"/>
  <c r="BD42" i="1" s="1"/>
  <c r="BC231" i="1"/>
  <c r="BE231" i="1" s="1"/>
  <c r="U231" i="1" s="1"/>
  <c r="BC189" i="1"/>
  <c r="BD189" i="1" s="1"/>
  <c r="BC180" i="1"/>
  <c r="BD180" i="1" s="1"/>
  <c r="BC167" i="1"/>
  <c r="BD167" i="1" s="1"/>
  <c r="BC225" i="1"/>
  <c r="BD225" i="1" s="1"/>
  <c r="BC211" i="1"/>
  <c r="BE211" i="1" s="1"/>
  <c r="U211" i="1" s="1"/>
  <c r="BC256" i="1"/>
  <c r="BD256" i="1" s="1"/>
  <c r="BC244" i="1"/>
  <c r="BD244" i="1" s="1"/>
  <c r="BC224" i="1"/>
  <c r="BD224" i="1" s="1"/>
  <c r="BC138" i="1"/>
  <c r="BD138" i="1" s="1"/>
  <c r="BC100" i="1"/>
  <c r="BE100" i="1" s="1"/>
  <c r="U100" i="1" s="1"/>
  <c r="BC220" i="1"/>
  <c r="BD220" i="1" s="1"/>
  <c r="BC29" i="1"/>
  <c r="BD29" i="1" s="1"/>
  <c r="BC234" i="1"/>
  <c r="BE234" i="1" s="1"/>
  <c r="U234" i="1" s="1"/>
  <c r="BC226" i="1"/>
  <c r="BD226" i="1" s="1"/>
  <c r="BC104" i="1"/>
  <c r="BD104" i="1" s="1"/>
  <c r="BC59" i="1"/>
  <c r="BD59" i="1" s="1"/>
  <c r="BE59" i="1" s="1"/>
  <c r="U59" i="1" s="1"/>
  <c r="BC159" i="1"/>
  <c r="BD159" i="1" s="1"/>
  <c r="BC37" i="1"/>
  <c r="BE37" i="1" s="1"/>
  <c r="U37" i="1" s="1"/>
  <c r="BC293" i="1"/>
  <c r="BD293" i="1" s="1"/>
  <c r="BC170" i="1"/>
  <c r="BD170" i="1" s="1"/>
  <c r="BD286" i="1"/>
  <c r="BE286" i="1" s="1"/>
  <c r="U286" i="1" s="1"/>
  <c r="BC270" i="1"/>
  <c r="BD270" i="1" s="1"/>
  <c r="BC32" i="1"/>
  <c r="BE32" i="1" s="1"/>
  <c r="U32" i="1" s="1"/>
  <c r="BC248" i="1"/>
  <c r="BE248" i="1" s="1"/>
  <c r="U248" i="1" s="1"/>
  <c r="BC209" i="1"/>
  <c r="BD209" i="1" s="1"/>
  <c r="BC201" i="1"/>
  <c r="BD201" i="1" s="1"/>
  <c r="BC175" i="1"/>
  <c r="BE175" i="1" s="1"/>
  <c r="U175" i="1" s="1"/>
  <c r="BC114" i="1"/>
  <c r="BD114" i="1" s="1"/>
  <c r="BC296" i="1"/>
  <c r="BC288" i="1"/>
  <c r="BD288" i="1" s="1"/>
  <c r="BC166" i="1"/>
  <c r="BD166" i="1" s="1"/>
  <c r="BC106" i="1"/>
  <c r="BD106" i="1" s="1"/>
  <c r="BC49" i="1"/>
  <c r="BD49" i="1" s="1"/>
  <c r="BC172" i="1"/>
  <c r="BD172" i="1" s="1"/>
  <c r="BC294" i="1"/>
  <c r="BD294" i="1" s="1"/>
  <c r="BE294" i="1" s="1"/>
  <c r="U294" i="1" s="1"/>
  <c r="BC250" i="1"/>
  <c r="BC197" i="1"/>
  <c r="BE197" i="1" s="1"/>
  <c r="U197" i="1" s="1"/>
  <c r="BC74" i="1"/>
  <c r="BD74" i="1" s="1"/>
  <c r="BC7" i="1"/>
  <c r="BD7" i="1" s="1"/>
  <c r="BC200" i="1"/>
  <c r="BD200" i="1" s="1"/>
  <c r="BC273" i="1"/>
  <c r="BE273" i="1" s="1"/>
  <c r="U273" i="1" s="1"/>
  <c r="BC214" i="1"/>
  <c r="BD214" i="1" s="1"/>
  <c r="BE145" i="1"/>
  <c r="U145" i="1" s="1"/>
  <c r="BC109" i="1"/>
  <c r="BD109" i="1" s="1"/>
  <c r="BC82" i="1"/>
  <c r="BD82" i="1" s="1"/>
  <c r="BC39" i="1"/>
  <c r="BD39" i="1" s="1"/>
  <c r="BC245" i="1"/>
  <c r="BD245" i="1" s="1"/>
  <c r="BC150" i="1"/>
  <c r="BD150" i="1" s="1"/>
  <c r="BC9" i="1"/>
  <c r="BD9" i="1" s="1"/>
  <c r="BC196" i="1"/>
  <c r="BD196" i="1" s="1"/>
  <c r="BC223" i="1"/>
  <c r="BE223" i="1" s="1"/>
  <c r="U223" i="1" s="1"/>
  <c r="BC184" i="1"/>
  <c r="BD184" i="1" s="1"/>
  <c r="BC162" i="1"/>
  <c r="BD162" i="1" s="1"/>
  <c r="BC54" i="1"/>
  <c r="BD54" i="1" s="1"/>
  <c r="BC236" i="1"/>
  <c r="BD236" i="1" s="1"/>
  <c r="BC297" i="1"/>
  <c r="BD297" i="1" s="1"/>
  <c r="BC269" i="1"/>
  <c r="BD269" i="1" s="1"/>
  <c r="BC259" i="1"/>
  <c r="BE259" i="1" s="1"/>
  <c r="U259" i="1" s="1"/>
  <c r="BC222" i="1"/>
  <c r="BE222" i="1" s="1"/>
  <c r="U222" i="1" s="1"/>
  <c r="BC212" i="1"/>
  <c r="BD212" i="1" s="1"/>
  <c r="BC136" i="1"/>
  <c r="BD136" i="1" s="1"/>
  <c r="BC84" i="1"/>
  <c r="BD84" i="1" s="1"/>
  <c r="BC34" i="1"/>
  <c r="BD34" i="1" s="1"/>
  <c r="BC218" i="1"/>
  <c r="BD218" i="1" s="1"/>
  <c r="BC134" i="1"/>
  <c r="BD134" i="1" s="1"/>
  <c r="BC112" i="1"/>
  <c r="BD112" i="1" s="1"/>
  <c r="BC188" i="1"/>
  <c r="BE188" i="1" s="1"/>
  <c r="U188" i="1" s="1"/>
  <c r="BC207" i="1"/>
  <c r="BE207" i="1" s="1"/>
  <c r="U207" i="1" s="1"/>
  <c r="BC227" i="1"/>
  <c r="BD227" i="1" s="1"/>
  <c r="BC27" i="1"/>
  <c r="BE27" i="1" s="1"/>
  <c r="U27" i="1" s="1"/>
  <c r="BC14" i="1"/>
  <c r="BD14" i="1" s="1"/>
  <c r="BC168" i="1"/>
  <c r="BD168" i="1" s="1"/>
  <c r="BC163" i="1"/>
  <c r="BD163" i="1" s="1"/>
  <c r="BC52" i="1"/>
  <c r="BD52" i="1" s="1"/>
  <c r="BC239" i="1"/>
  <c r="BD239" i="1" s="1"/>
  <c r="BC199" i="1"/>
  <c r="BC12" i="1"/>
  <c r="BD12" i="1" s="1"/>
  <c r="BC192" i="1"/>
  <c r="BE192" i="1" s="1"/>
  <c r="U192" i="1" s="1"/>
  <c r="BC198" i="1"/>
  <c r="BC77" i="1"/>
  <c r="BD77" i="1" s="1"/>
  <c r="BC264" i="1"/>
  <c r="BE264" i="1" s="1"/>
  <c r="U264" i="1" s="1"/>
  <c r="BC95" i="1"/>
  <c r="BE95" i="1" s="1"/>
  <c r="U95" i="1" s="1"/>
  <c r="BC268" i="1"/>
  <c r="BC246" i="1"/>
  <c r="BD246" i="1" s="1"/>
  <c r="BC87" i="1"/>
  <c r="BE87" i="1" s="1"/>
  <c r="U87" i="1" s="1"/>
  <c r="BC276" i="1"/>
  <c r="BD276" i="1" s="1"/>
  <c r="BC137" i="1"/>
  <c r="BD137" i="1" s="1"/>
  <c r="BC129" i="1"/>
  <c r="BE129" i="1" s="1"/>
  <c r="U129" i="1" s="1"/>
  <c r="BC116" i="1"/>
  <c r="BD116" i="1" s="1"/>
  <c r="BC124" i="1"/>
  <c r="BD124" i="1" s="1"/>
  <c r="BC146" i="1"/>
  <c r="BD146" i="1" s="1"/>
  <c r="BE146" i="1" s="1"/>
  <c r="U146" i="1" s="1"/>
  <c r="BC298" i="1"/>
  <c r="BD298" i="1" s="1"/>
  <c r="BC279" i="1"/>
  <c r="BC237" i="1"/>
  <c r="BE237" i="1" s="1"/>
  <c r="U237" i="1" s="1"/>
  <c r="BC254" i="1"/>
  <c r="BE254" i="1" s="1"/>
  <c r="U254" i="1" s="1"/>
  <c r="BC221" i="1"/>
  <c r="BD221" i="1" s="1"/>
  <c r="BC262" i="1"/>
  <c r="BD262" i="1" s="1"/>
  <c r="BC247" i="1"/>
  <c r="BC149" i="1"/>
  <c r="BD149" i="1" s="1"/>
  <c r="BC107" i="1"/>
  <c r="BD107" i="1" s="1"/>
  <c r="BD164" i="1"/>
  <c r="BE164" i="1"/>
  <c r="U164" i="1" s="1"/>
  <c r="BC89" i="1"/>
  <c r="BC92" i="1"/>
  <c r="BC157" i="1"/>
  <c r="BC155" i="1"/>
  <c r="BC156" i="1"/>
  <c r="BC143" i="1"/>
  <c r="BC142" i="1"/>
  <c r="BC144" i="1"/>
  <c r="BC141" i="1"/>
  <c r="BC284" i="1"/>
  <c r="BC283" i="1"/>
  <c r="BC278" i="1"/>
  <c r="BC119" i="1"/>
  <c r="BC117" i="1"/>
  <c r="BC121" i="1"/>
  <c r="BC154" i="1"/>
  <c r="BC152" i="1"/>
  <c r="BC151" i="1"/>
  <c r="BC153" i="1"/>
  <c r="BD287" i="1"/>
  <c r="BE287" i="1" s="1"/>
  <c r="U287" i="1" s="1"/>
  <c r="BC282" i="1"/>
  <c r="BC281" i="1"/>
  <c r="BC64" i="1"/>
  <c r="BC62" i="1"/>
  <c r="BC290" i="1"/>
  <c r="BC291" i="1"/>
  <c r="BC292" i="1"/>
  <c r="BC132" i="1"/>
  <c r="BC272" i="1"/>
  <c r="BC215" i="1"/>
  <c r="BC216" i="1"/>
  <c r="BC131" i="1"/>
  <c r="BC65" i="1"/>
  <c r="BC68" i="1"/>
  <c r="BC66" i="1"/>
  <c r="BC69" i="1"/>
  <c r="BC275" i="1"/>
  <c r="BC277" i="1"/>
  <c r="BC257" i="1"/>
  <c r="BC260" i="1"/>
  <c r="BC255" i="1"/>
  <c r="BC258" i="1"/>
  <c r="BC232" i="1"/>
  <c r="BC233" i="1"/>
  <c r="BC210" i="1"/>
  <c r="BC213" i="1"/>
  <c r="BC208" i="1"/>
  <c r="BC187" i="1"/>
  <c r="BC70" i="1"/>
  <c r="BC73" i="1"/>
  <c r="BC71" i="1"/>
  <c r="BC72" i="1"/>
  <c r="BC60" i="1"/>
  <c r="BC58" i="1"/>
  <c r="BC55" i="1"/>
  <c r="BC56" i="1"/>
  <c r="BC174" i="1"/>
  <c r="BC177" i="1"/>
  <c r="BC193" i="1"/>
  <c r="BC194" i="1"/>
  <c r="BC165" i="1"/>
  <c r="BD139" i="1"/>
  <c r="BE139" i="1"/>
  <c r="U139" i="1" s="1"/>
  <c r="BC299" i="1"/>
  <c r="BC185" i="1"/>
  <c r="BC183" i="1"/>
  <c r="BD285" i="1"/>
  <c r="BE285" i="1"/>
  <c r="U285" i="1" s="1"/>
  <c r="BC265" i="1"/>
  <c r="BC263" i="1"/>
  <c r="BC266" i="1"/>
  <c r="BC240" i="1"/>
  <c r="BC238" i="1"/>
  <c r="BC241" i="1"/>
  <c r="BC217" i="1"/>
  <c r="BC295" i="1"/>
  <c r="BC235" i="1"/>
  <c r="BC161" i="1"/>
  <c r="BC24" i="1"/>
  <c r="BC160" i="1"/>
  <c r="BC158" i="1"/>
  <c r="BC130" i="1"/>
  <c r="BC128" i="1"/>
  <c r="BC126" i="1"/>
  <c r="BC127" i="1"/>
  <c r="BD251" i="1"/>
  <c r="BE251" i="1"/>
  <c r="U251" i="1" s="1"/>
  <c r="BC274" i="1"/>
  <c r="BC267" i="1"/>
  <c r="BC242" i="1"/>
  <c r="BC229" i="1"/>
  <c r="BC230" i="1"/>
  <c r="BC195" i="1"/>
  <c r="BC102" i="1"/>
  <c r="BC98" i="1"/>
  <c r="BC96" i="1"/>
  <c r="BC97" i="1"/>
  <c r="BC40" i="1"/>
  <c r="BC43" i="1"/>
  <c r="BC41" i="1"/>
  <c r="BC44" i="1"/>
  <c r="BC17" i="1"/>
  <c r="BC204" i="1"/>
  <c r="BC202" i="1"/>
  <c r="BC205" i="1"/>
  <c r="BC190" i="1"/>
  <c r="BC191" i="1"/>
  <c r="BC22" i="1"/>
  <c r="BC19" i="1"/>
  <c r="BC10" i="1"/>
  <c r="BC13" i="1"/>
  <c r="BC11" i="1"/>
  <c r="BC203" i="1"/>
  <c r="BC186" i="1"/>
  <c r="BC178" i="1"/>
  <c r="BC173" i="1"/>
  <c r="BC125" i="1"/>
  <c r="BC123" i="1"/>
  <c r="BC122" i="1"/>
  <c r="BC45" i="1"/>
  <c r="BC48" i="1"/>
  <c r="BC46" i="1"/>
  <c r="BC47" i="1"/>
  <c r="BC30" i="1"/>
  <c r="BC28" i="1"/>
  <c r="BC31" i="1"/>
  <c r="BC219" i="1"/>
  <c r="BC169" i="1"/>
  <c r="BC140" i="1"/>
  <c r="BC94" i="1"/>
  <c r="BC85" i="1"/>
  <c r="BC83" i="1"/>
  <c r="BC75" i="1"/>
  <c r="BC76" i="1"/>
  <c r="BC50" i="1"/>
  <c r="BC53" i="1"/>
  <c r="BC51" i="1"/>
  <c r="BC35" i="1"/>
  <c r="BC33" i="1"/>
  <c r="BC25" i="1"/>
  <c r="BC26" i="1"/>
  <c r="BC252" i="1"/>
  <c r="BC135" i="1"/>
  <c r="BC133" i="1"/>
  <c r="BC108" i="1"/>
  <c r="BC88" i="1"/>
  <c r="BC86" i="1"/>
  <c r="BE81" i="1"/>
  <c r="U81" i="1" s="1"/>
  <c r="BC63" i="1"/>
  <c r="BC61" i="1"/>
  <c r="BC38" i="1"/>
  <c r="BC36" i="1"/>
  <c r="BE182" i="1"/>
  <c r="U182" i="1" s="1"/>
  <c r="BC110" i="1"/>
  <c r="BC80" i="1"/>
  <c r="BC78" i="1"/>
  <c r="BC20" i="1"/>
  <c r="BC23" i="1"/>
  <c r="BC21" i="1"/>
  <c r="BC171" i="1"/>
  <c r="BC120" i="1"/>
  <c r="BC118" i="1"/>
  <c r="BC115" i="1"/>
  <c r="BC113" i="1"/>
  <c r="BC4" i="1"/>
  <c r="BE4" i="1" s="1"/>
  <c r="U4" i="1" s="1"/>
  <c r="BC105" i="1"/>
  <c r="BC103" i="1"/>
  <c r="BC101" i="1"/>
  <c r="BC90" i="1"/>
  <c r="BC91" i="1"/>
  <c r="BC15" i="1"/>
  <c r="BC18" i="1"/>
  <c r="BC16" i="1"/>
  <c r="BC6" i="1"/>
  <c r="BC8" i="1"/>
  <c r="BC5" i="1"/>
  <c r="BD3" i="1"/>
  <c r="V4" i="1" l="1"/>
  <c r="Y4" i="1" s="1"/>
  <c r="X3" i="1"/>
  <c r="Y3" i="1"/>
  <c r="BE206" i="1"/>
  <c r="U206" i="1" s="1"/>
  <c r="BE99" i="1"/>
  <c r="U99" i="1" s="1"/>
  <c r="BD176" i="1"/>
  <c r="BE179" i="1"/>
  <c r="U179" i="1" s="1"/>
  <c r="BE147" i="1"/>
  <c r="U147" i="1" s="1"/>
  <c r="BD111" i="1"/>
  <c r="BE159" i="1"/>
  <c r="U159" i="1" s="1"/>
  <c r="BD253" i="1"/>
  <c r="BE249" i="1"/>
  <c r="U249" i="1" s="1"/>
  <c r="BE261" i="1"/>
  <c r="U261" i="1" s="1"/>
  <c r="BD289" i="1"/>
  <c r="BE57" i="1"/>
  <c r="U57" i="1" s="1"/>
  <c r="BD254" i="1"/>
  <c r="BE67" i="1"/>
  <c r="U67" i="1" s="1"/>
  <c r="BD181" i="1"/>
  <c r="BE9" i="1"/>
  <c r="U9" i="1" s="1"/>
  <c r="BE288" i="1"/>
  <c r="U288" i="1" s="1"/>
  <c r="BD87" i="1"/>
  <c r="BE225" i="1"/>
  <c r="U225" i="1" s="1"/>
  <c r="BE226" i="1"/>
  <c r="U226" i="1" s="1"/>
  <c r="BD234" i="1"/>
  <c r="BD222" i="1"/>
  <c r="BD207" i="1"/>
  <c r="BE212" i="1"/>
  <c r="U212" i="1" s="1"/>
  <c r="BE74" i="1"/>
  <c r="U74" i="1" s="1"/>
  <c r="BD148" i="1"/>
  <c r="BE114" i="1"/>
  <c r="U114" i="1" s="1"/>
  <c r="BD192" i="1"/>
  <c r="BE297" i="1"/>
  <c r="U297" i="1" s="1"/>
  <c r="BD211" i="1"/>
  <c r="BE104" i="1"/>
  <c r="U104" i="1" s="1"/>
  <c r="BE137" i="1"/>
  <c r="U137" i="1" s="1"/>
  <c r="BE7" i="1"/>
  <c r="U7" i="1" s="1"/>
  <c r="R8" i="3" s="1" a="1"/>
  <c r="BD228" i="1"/>
  <c r="BE112" i="1"/>
  <c r="U112" i="1" s="1"/>
  <c r="BD237" i="1"/>
  <c r="BE221" i="1"/>
  <c r="U221" i="1" s="1"/>
  <c r="BE79" i="1"/>
  <c r="U79" i="1" s="1"/>
  <c r="BE106" i="1"/>
  <c r="U106" i="1" s="1"/>
  <c r="BE163" i="1"/>
  <c r="U163" i="1" s="1"/>
  <c r="BE200" i="1"/>
  <c r="U200" i="1" s="1"/>
  <c r="BE269" i="1"/>
  <c r="U269" i="1" s="1"/>
  <c r="BE150" i="1"/>
  <c r="U150" i="1" s="1"/>
  <c r="BE138" i="1"/>
  <c r="U138" i="1" s="1"/>
  <c r="BE224" i="1"/>
  <c r="U224" i="1" s="1"/>
  <c r="BD271" i="1"/>
  <c r="BE227" i="1"/>
  <c r="U227" i="1" s="1"/>
  <c r="BE244" i="1"/>
  <c r="U244" i="1" s="1"/>
  <c r="BE14" i="1"/>
  <c r="U14" i="1" s="1"/>
  <c r="BE42" i="1"/>
  <c r="U42" i="1" s="1"/>
  <c r="BE256" i="1"/>
  <c r="U256" i="1" s="1"/>
  <c r="BD175" i="1"/>
  <c r="BE236" i="1"/>
  <c r="U236" i="1" s="1"/>
  <c r="BD100" i="1"/>
  <c r="BE180" i="1"/>
  <c r="U180" i="1" s="1"/>
  <c r="BE39" i="1"/>
  <c r="U39" i="1" s="1"/>
  <c r="BE201" i="1"/>
  <c r="U201" i="1" s="1"/>
  <c r="BE77" i="1"/>
  <c r="U77" i="1" s="1"/>
  <c r="BE189" i="1"/>
  <c r="U189" i="1" s="1"/>
  <c r="BE214" i="1"/>
  <c r="U214" i="1" s="1"/>
  <c r="BE167" i="1"/>
  <c r="U167" i="1" s="1"/>
  <c r="BE29" i="1"/>
  <c r="U29" i="1" s="1"/>
  <c r="BD231" i="1"/>
  <c r="BD248" i="1"/>
  <c r="BD197" i="1"/>
  <c r="BD37" i="1"/>
  <c r="BE220" i="1"/>
  <c r="U220" i="1" s="1"/>
  <c r="BE170" i="1"/>
  <c r="U170" i="1" s="1"/>
  <c r="BE293" i="1"/>
  <c r="U293" i="1" s="1"/>
  <c r="BE54" i="1"/>
  <c r="U54" i="1" s="1"/>
  <c r="BD259" i="1"/>
  <c r="BE276" i="1"/>
  <c r="U276" i="1" s="1"/>
  <c r="BD4" i="1"/>
  <c r="BE12" i="1"/>
  <c r="U12" i="1" s="1"/>
  <c r="BD188" i="1"/>
  <c r="BE245" i="1"/>
  <c r="U245" i="1" s="1"/>
  <c r="BE298" i="1"/>
  <c r="U298" i="1" s="1"/>
  <c r="BE52" i="1"/>
  <c r="U52" i="1" s="1"/>
  <c r="BE246" i="1"/>
  <c r="U246" i="1" s="1"/>
  <c r="BE270" i="1"/>
  <c r="U270" i="1" s="1"/>
  <c r="BE209" i="1"/>
  <c r="U209" i="1" s="1"/>
  <c r="BE34" i="1"/>
  <c r="U34" i="1" s="1"/>
  <c r="BD32" i="1"/>
  <c r="BE166" i="1"/>
  <c r="U166" i="1" s="1"/>
  <c r="BE82" i="1"/>
  <c r="U82" i="1" s="1"/>
  <c r="BE184" i="1"/>
  <c r="U184" i="1" s="1"/>
  <c r="BE162" i="1"/>
  <c r="U162" i="1" s="1"/>
  <c r="BD223" i="1"/>
  <c r="BD273" i="1"/>
  <c r="BD296" i="1"/>
  <c r="BE296" i="1"/>
  <c r="U296" i="1" s="1"/>
  <c r="BE172" i="1"/>
  <c r="U172" i="1" s="1"/>
  <c r="BE136" i="1"/>
  <c r="U136" i="1" s="1"/>
  <c r="BD95" i="1"/>
  <c r="BE116" i="1"/>
  <c r="U116" i="1" s="1"/>
  <c r="BE149" i="1"/>
  <c r="U149" i="1" s="1"/>
  <c r="BE218" i="1"/>
  <c r="U218" i="1" s="1"/>
  <c r="BE196" i="1"/>
  <c r="U196" i="1" s="1"/>
  <c r="BE107" i="1"/>
  <c r="U107" i="1" s="1"/>
  <c r="BE84" i="1"/>
  <c r="U84" i="1" s="1"/>
  <c r="BE49" i="1"/>
  <c r="U49" i="1" s="1"/>
  <c r="BE109" i="1"/>
  <c r="U109" i="1" s="1"/>
  <c r="BD250" i="1"/>
  <c r="BE250" i="1"/>
  <c r="U250" i="1" s="1"/>
  <c r="BD279" i="1"/>
  <c r="BE279" i="1"/>
  <c r="U279" i="1" s="1"/>
  <c r="BD27" i="1"/>
  <c r="BD264" i="1"/>
  <c r="BE168" i="1"/>
  <c r="U168" i="1" s="1"/>
  <c r="BD268" i="1"/>
  <c r="BE268" i="1"/>
  <c r="U268" i="1" s="1"/>
  <c r="BD129" i="1"/>
  <c r="BD247" i="1"/>
  <c r="BE247" i="1"/>
  <c r="U247" i="1" s="1"/>
  <c r="BE262" i="1"/>
  <c r="U262" i="1" s="1"/>
  <c r="BE134" i="1"/>
  <c r="U134" i="1" s="1"/>
  <c r="BE239" i="1"/>
  <c r="U239" i="1" s="1"/>
  <c r="BE198" i="1"/>
  <c r="U198" i="1" s="1"/>
  <c r="BD198" i="1"/>
  <c r="BE124" i="1"/>
  <c r="U124" i="1" s="1"/>
  <c r="BE199" i="1"/>
  <c r="U199" i="1" s="1"/>
  <c r="BD199" i="1"/>
  <c r="BD108" i="1"/>
  <c r="BE108" i="1"/>
  <c r="U108" i="1" s="1"/>
  <c r="BD265" i="1"/>
  <c r="BE265" i="1"/>
  <c r="U265" i="1" s="1"/>
  <c r="BD213" i="1"/>
  <c r="BE213" i="1"/>
  <c r="U213" i="1" s="1"/>
  <c r="BD118" i="1"/>
  <c r="BE118" i="1" s="1"/>
  <c r="U118" i="1" s="1"/>
  <c r="BD191" i="1"/>
  <c r="BE191" i="1" s="1"/>
  <c r="U191" i="1" s="1"/>
  <c r="BE73" i="1"/>
  <c r="U73" i="1" s="1"/>
  <c r="BD73" i="1"/>
  <c r="BD120" i="1"/>
  <c r="BE120" i="1"/>
  <c r="U120" i="1" s="1"/>
  <c r="BD122" i="1"/>
  <c r="BE122" i="1"/>
  <c r="U122" i="1" s="1"/>
  <c r="BD50" i="1"/>
  <c r="BE50" i="1"/>
  <c r="U50" i="1" s="1"/>
  <c r="BD193" i="1"/>
  <c r="BE193" i="1"/>
  <c r="U193" i="1" s="1"/>
  <c r="BD283" i="1"/>
  <c r="BE283" i="1"/>
  <c r="U283" i="1" s="1"/>
  <c r="BD36" i="1"/>
  <c r="BE36" i="1"/>
  <c r="U36" i="1" s="1"/>
  <c r="BD274" i="1"/>
  <c r="BE274" i="1"/>
  <c r="U274" i="1" s="1"/>
  <c r="BD143" i="1"/>
  <c r="BE143" i="1"/>
  <c r="U143" i="1" s="1"/>
  <c r="BD135" i="1"/>
  <c r="BE135" i="1"/>
  <c r="U135" i="1" s="1"/>
  <c r="BD102" i="1"/>
  <c r="BE102" i="1"/>
  <c r="U102" i="1" s="1"/>
  <c r="BD277" i="1"/>
  <c r="BE277" i="1"/>
  <c r="U277" i="1" s="1"/>
  <c r="BE121" i="1"/>
  <c r="U121" i="1" s="1"/>
  <c r="BD121" i="1"/>
  <c r="BD61" i="1"/>
  <c r="BE61" i="1"/>
  <c r="U61" i="1" s="1"/>
  <c r="BD123" i="1"/>
  <c r="BE123" i="1"/>
  <c r="U123" i="1" s="1"/>
  <c r="BD130" i="1"/>
  <c r="BE130" i="1"/>
  <c r="U130" i="1" s="1"/>
  <c r="BE158" i="1"/>
  <c r="U158" i="1" s="1"/>
  <c r="BD158" i="1"/>
  <c r="BD119" i="1"/>
  <c r="BE119" i="1"/>
  <c r="U119" i="1" s="1"/>
  <c r="BD101" i="1"/>
  <c r="BE101" i="1"/>
  <c r="U101" i="1" s="1"/>
  <c r="BD46" i="1"/>
  <c r="BE46" i="1"/>
  <c r="U46" i="1" s="1"/>
  <c r="BD230" i="1"/>
  <c r="BE230" i="1" s="1"/>
  <c r="U230" i="1" s="1"/>
  <c r="BD232" i="1"/>
  <c r="BE232" i="1"/>
  <c r="U232" i="1" s="1"/>
  <c r="BD281" i="1"/>
  <c r="BE281" i="1"/>
  <c r="U281" i="1" s="1"/>
  <c r="BD20" i="1"/>
  <c r="BE20" i="1"/>
  <c r="U20" i="1" s="1"/>
  <c r="BD140" i="1"/>
  <c r="BE140" i="1"/>
  <c r="U140" i="1" s="1"/>
  <c r="BD178" i="1"/>
  <c r="BE178" i="1"/>
  <c r="U178" i="1" s="1"/>
  <c r="BD22" i="1"/>
  <c r="BE22" i="1"/>
  <c r="U22" i="1" s="1"/>
  <c r="BD40" i="1"/>
  <c r="BE40" i="1"/>
  <c r="U40" i="1" s="1"/>
  <c r="BD229" i="1"/>
  <c r="BE229" i="1"/>
  <c r="U229" i="1" s="1"/>
  <c r="BD24" i="1"/>
  <c r="BE24" i="1"/>
  <c r="U24" i="1" s="1"/>
  <c r="BD238" i="1"/>
  <c r="BE238" i="1"/>
  <c r="U238" i="1" s="1"/>
  <c r="BD165" i="1"/>
  <c r="BE165" i="1" s="1"/>
  <c r="U165" i="1" s="1"/>
  <c r="BD55" i="1"/>
  <c r="BE55" i="1"/>
  <c r="U55" i="1" s="1"/>
  <c r="BD187" i="1"/>
  <c r="BE187" i="1"/>
  <c r="U187" i="1" s="1"/>
  <c r="BE68" i="1"/>
  <c r="U68" i="1" s="1"/>
  <c r="BD68" i="1"/>
  <c r="BD290" i="1"/>
  <c r="BE290" i="1"/>
  <c r="U290" i="1" s="1"/>
  <c r="BD64" i="1"/>
  <c r="BE64" i="1"/>
  <c r="U64" i="1" s="1"/>
  <c r="BD282" i="1"/>
  <c r="BE282" i="1"/>
  <c r="U282" i="1" s="1"/>
  <c r="BD152" i="1"/>
  <c r="BE152" i="1"/>
  <c r="U152" i="1" s="1"/>
  <c r="BD115" i="1"/>
  <c r="BE115" i="1"/>
  <c r="U115" i="1" s="1"/>
  <c r="BD127" i="1"/>
  <c r="BE127" i="1"/>
  <c r="U127" i="1" s="1"/>
  <c r="BD71" i="1"/>
  <c r="BE71" i="1"/>
  <c r="U71" i="1" s="1"/>
  <c r="BE18" i="1"/>
  <c r="U18" i="1" s="1"/>
  <c r="BD18" i="1"/>
  <c r="BD31" i="1"/>
  <c r="BE31" i="1"/>
  <c r="U31" i="1" s="1"/>
  <c r="BD299" i="1"/>
  <c r="BE299" i="1"/>
  <c r="U299" i="1" s="1"/>
  <c r="BD15" i="1"/>
  <c r="BE15" i="1" s="1"/>
  <c r="U15" i="1" s="1"/>
  <c r="BE28" i="1"/>
  <c r="U28" i="1" s="1"/>
  <c r="BD28" i="1"/>
  <c r="BD128" i="1"/>
  <c r="BE128" i="1"/>
  <c r="U128" i="1" s="1"/>
  <c r="BD92" i="1"/>
  <c r="BE92" i="1"/>
  <c r="U92" i="1" s="1"/>
  <c r="BD252" i="1"/>
  <c r="BE252" i="1"/>
  <c r="U252" i="1" s="1"/>
  <c r="BE13" i="1"/>
  <c r="U13" i="1" s="1"/>
  <c r="BD13" i="1"/>
  <c r="BD195" i="1"/>
  <c r="BE195" i="1"/>
  <c r="U195" i="1" s="1"/>
  <c r="BD117" i="1"/>
  <c r="BE117" i="1"/>
  <c r="U117" i="1" s="1"/>
  <c r="BD89" i="1"/>
  <c r="BE89" i="1"/>
  <c r="U89" i="1" s="1"/>
  <c r="BD63" i="1"/>
  <c r="BE63" i="1" s="1"/>
  <c r="U63" i="1" s="1"/>
  <c r="BD47" i="1"/>
  <c r="BE47" i="1" s="1"/>
  <c r="U47" i="1" s="1"/>
  <c r="BD10" i="1"/>
  <c r="BE10" i="1"/>
  <c r="U10" i="1" s="1"/>
  <c r="BD233" i="1"/>
  <c r="BE233" i="1"/>
  <c r="U233" i="1" s="1"/>
  <c r="BD292" i="1"/>
  <c r="BE292" i="1"/>
  <c r="U292" i="1" s="1"/>
  <c r="BE23" i="1"/>
  <c r="U23" i="1" s="1"/>
  <c r="BD23" i="1"/>
  <c r="BE173" i="1"/>
  <c r="U173" i="1" s="1"/>
  <c r="BD173" i="1"/>
  <c r="BE43" i="1"/>
  <c r="U43" i="1" s="1"/>
  <c r="BD43" i="1"/>
  <c r="BD56" i="1"/>
  <c r="BE56" i="1" s="1"/>
  <c r="U56" i="1" s="1"/>
  <c r="BD62" i="1"/>
  <c r="BE62" i="1"/>
  <c r="U62" i="1" s="1"/>
  <c r="BD103" i="1"/>
  <c r="BE103" i="1"/>
  <c r="U103" i="1" s="1"/>
  <c r="BE33" i="1"/>
  <c r="U33" i="1" s="1"/>
  <c r="BD33" i="1"/>
  <c r="BD5" i="1"/>
  <c r="BE5" i="1"/>
  <c r="U5" i="1" s="1"/>
  <c r="BD105" i="1"/>
  <c r="BE105" i="1"/>
  <c r="U105" i="1" s="1"/>
  <c r="BE78" i="1"/>
  <c r="U78" i="1" s="1"/>
  <c r="BD78" i="1"/>
  <c r="BE88" i="1"/>
  <c r="U88" i="1" s="1"/>
  <c r="BD88" i="1"/>
  <c r="BD35" i="1"/>
  <c r="BE35" i="1"/>
  <c r="U35" i="1" s="1"/>
  <c r="BD169" i="1"/>
  <c r="BE169" i="1"/>
  <c r="U169" i="1" s="1"/>
  <c r="BD45" i="1"/>
  <c r="BE45" i="1"/>
  <c r="U45" i="1" s="1"/>
  <c r="BD186" i="1"/>
  <c r="BE186" i="1"/>
  <c r="U186" i="1" s="1"/>
  <c r="BD242" i="1"/>
  <c r="BE242" i="1"/>
  <c r="U242" i="1" s="1"/>
  <c r="BD161" i="1"/>
  <c r="BE161" i="1"/>
  <c r="U161" i="1" s="1"/>
  <c r="BD240" i="1"/>
  <c r="BE240" i="1"/>
  <c r="U240" i="1" s="1"/>
  <c r="BE58" i="1"/>
  <c r="U58" i="1" s="1"/>
  <c r="BD58" i="1"/>
  <c r="BD258" i="1"/>
  <c r="BE258" i="1"/>
  <c r="U258" i="1" s="1"/>
  <c r="BD65" i="1"/>
  <c r="BE65" i="1"/>
  <c r="U65" i="1" s="1"/>
  <c r="BD154" i="1"/>
  <c r="BE154" i="1"/>
  <c r="U154" i="1" s="1"/>
  <c r="BD17" i="1"/>
  <c r="BE17" i="1"/>
  <c r="U17" i="1" s="1"/>
  <c r="BD174" i="1"/>
  <c r="BE174" i="1" s="1"/>
  <c r="U174" i="1" s="1"/>
  <c r="BD142" i="1"/>
  <c r="BE142" i="1"/>
  <c r="U142" i="1" s="1"/>
  <c r="BD133" i="1"/>
  <c r="BE133" i="1"/>
  <c r="U133" i="1" s="1"/>
  <c r="BE98" i="1"/>
  <c r="U98" i="1" s="1"/>
  <c r="BD98" i="1"/>
  <c r="BD210" i="1"/>
  <c r="BE210" i="1"/>
  <c r="U210" i="1" s="1"/>
  <c r="BD38" i="1"/>
  <c r="BE38" i="1" s="1"/>
  <c r="U38" i="1" s="1"/>
  <c r="BD11" i="1"/>
  <c r="BE11" i="1"/>
  <c r="U11" i="1" s="1"/>
  <c r="BD217" i="1"/>
  <c r="BE217" i="1"/>
  <c r="U217" i="1" s="1"/>
  <c r="BD216" i="1"/>
  <c r="BE216" i="1"/>
  <c r="U216" i="1" s="1"/>
  <c r="BD91" i="1"/>
  <c r="BE91" i="1"/>
  <c r="U91" i="1" s="1"/>
  <c r="BE83" i="1"/>
  <c r="U83" i="1" s="1"/>
  <c r="BD83" i="1"/>
  <c r="BD205" i="1"/>
  <c r="BE205" i="1"/>
  <c r="U205" i="1" s="1"/>
  <c r="BD275" i="1"/>
  <c r="BE275" i="1"/>
  <c r="U275" i="1" s="1"/>
  <c r="BD155" i="1"/>
  <c r="BE155" i="1"/>
  <c r="U155" i="1" s="1"/>
  <c r="BD90" i="1"/>
  <c r="BE90" i="1"/>
  <c r="U90" i="1" s="1"/>
  <c r="BD26" i="1"/>
  <c r="BE26" i="1"/>
  <c r="U26" i="1" s="1"/>
  <c r="BD125" i="1"/>
  <c r="BE125" i="1"/>
  <c r="U125" i="1" s="1"/>
  <c r="BD41" i="1"/>
  <c r="BE41" i="1"/>
  <c r="U41" i="1" s="1"/>
  <c r="BD272" i="1"/>
  <c r="BE272" i="1"/>
  <c r="U272" i="1" s="1"/>
  <c r="BD157" i="1"/>
  <c r="BE157" i="1"/>
  <c r="U157" i="1" s="1"/>
  <c r="BD94" i="1"/>
  <c r="BE94" i="1"/>
  <c r="U94" i="1" s="1"/>
  <c r="BD204" i="1"/>
  <c r="BE204" i="1"/>
  <c r="U204" i="1" s="1"/>
  <c r="BD241" i="1"/>
  <c r="BE241" i="1"/>
  <c r="U241" i="1" s="1"/>
  <c r="BE291" i="1"/>
  <c r="U291" i="1" s="1"/>
  <c r="BD291" i="1"/>
  <c r="BD151" i="1"/>
  <c r="BE151" i="1"/>
  <c r="U151" i="1" s="1"/>
  <c r="BD86" i="1"/>
  <c r="BE86" i="1"/>
  <c r="U86" i="1" s="1"/>
  <c r="BE48" i="1"/>
  <c r="U48" i="1" s="1"/>
  <c r="BD48" i="1"/>
  <c r="BE8" i="1"/>
  <c r="U8" i="1" s="1"/>
  <c r="BD8" i="1"/>
  <c r="BD80" i="1"/>
  <c r="BE80" i="1"/>
  <c r="U80" i="1" s="1"/>
  <c r="BD51" i="1"/>
  <c r="BE51" i="1"/>
  <c r="U51" i="1" s="1"/>
  <c r="BD219" i="1"/>
  <c r="BE219" i="1"/>
  <c r="U219" i="1" s="1"/>
  <c r="BD203" i="1"/>
  <c r="BE203" i="1"/>
  <c r="U203" i="1" s="1"/>
  <c r="BD235" i="1"/>
  <c r="BE235" i="1"/>
  <c r="U235" i="1" s="1"/>
  <c r="BD266" i="1"/>
  <c r="BE266" i="1"/>
  <c r="U266" i="1" s="1"/>
  <c r="BD60" i="1"/>
  <c r="BE60" i="1"/>
  <c r="U60" i="1" s="1"/>
  <c r="BD255" i="1"/>
  <c r="BE255" i="1"/>
  <c r="U255" i="1" s="1"/>
  <c r="BD141" i="1"/>
  <c r="BE141" i="1"/>
  <c r="U141" i="1" s="1"/>
  <c r="BD16" i="1"/>
  <c r="BE16" i="1"/>
  <c r="U16" i="1" s="1"/>
  <c r="BE96" i="1"/>
  <c r="U96" i="1" s="1"/>
  <c r="BD96" i="1"/>
  <c r="BD185" i="1"/>
  <c r="BE185" i="1"/>
  <c r="U185" i="1" s="1"/>
  <c r="BD257" i="1"/>
  <c r="BE257" i="1"/>
  <c r="U257" i="1" s="1"/>
  <c r="BD76" i="1"/>
  <c r="BE76" i="1"/>
  <c r="U76" i="1" s="1"/>
  <c r="BD126" i="1"/>
  <c r="BE126" i="1"/>
  <c r="U126" i="1" s="1"/>
  <c r="BE284" i="1"/>
  <c r="U284" i="1" s="1"/>
  <c r="BD284" i="1"/>
  <c r="BD75" i="1"/>
  <c r="BE75" i="1" s="1"/>
  <c r="U75" i="1" s="1"/>
  <c r="BD190" i="1"/>
  <c r="BE190" i="1"/>
  <c r="U190" i="1" s="1"/>
  <c r="BD70" i="1"/>
  <c r="BE70" i="1"/>
  <c r="U70" i="1" s="1"/>
  <c r="BD156" i="1"/>
  <c r="BE156" i="1"/>
  <c r="U156" i="1" s="1"/>
  <c r="BD171" i="1"/>
  <c r="BE171" i="1"/>
  <c r="U171" i="1" s="1"/>
  <c r="BD30" i="1"/>
  <c r="BE30" i="1"/>
  <c r="U30" i="1" s="1"/>
  <c r="BD44" i="1"/>
  <c r="BE44" i="1"/>
  <c r="U44" i="1" s="1"/>
  <c r="BD215" i="1"/>
  <c r="BE215" i="1"/>
  <c r="U215" i="1" s="1"/>
  <c r="BD21" i="1"/>
  <c r="BE21" i="1"/>
  <c r="U21" i="1" s="1"/>
  <c r="BD85" i="1"/>
  <c r="BE85" i="1"/>
  <c r="U85" i="1" s="1"/>
  <c r="BD202" i="1"/>
  <c r="BE202" i="1"/>
  <c r="U202" i="1" s="1"/>
  <c r="BD69" i="1"/>
  <c r="BE69" i="1"/>
  <c r="U69" i="1" s="1"/>
  <c r="BD153" i="1"/>
  <c r="BE153" i="1"/>
  <c r="U153" i="1" s="1"/>
  <c r="BD25" i="1"/>
  <c r="BE25" i="1"/>
  <c r="U25" i="1" s="1"/>
  <c r="BD19" i="1"/>
  <c r="BE19" i="1"/>
  <c r="U19" i="1" s="1"/>
  <c r="BD160" i="1"/>
  <c r="BE160" i="1"/>
  <c r="U160" i="1" s="1"/>
  <c r="BD66" i="1"/>
  <c r="BE66" i="1"/>
  <c r="U66" i="1" s="1"/>
  <c r="BD6" i="1"/>
  <c r="BE6" i="1"/>
  <c r="U6" i="1" s="1"/>
  <c r="BD113" i="1"/>
  <c r="BE113" i="1"/>
  <c r="U113" i="1" s="1"/>
  <c r="BD110" i="1"/>
  <c r="BE110" i="1"/>
  <c r="U110" i="1" s="1"/>
  <c r="BE53" i="1"/>
  <c r="U53" i="1" s="1"/>
  <c r="BD53" i="1"/>
  <c r="BD97" i="1"/>
  <c r="BE97" i="1"/>
  <c r="U97" i="1" s="1"/>
  <c r="BD267" i="1"/>
  <c r="BE267" i="1" s="1"/>
  <c r="U267" i="1" s="1"/>
  <c r="BD295" i="1"/>
  <c r="BE295" i="1"/>
  <c r="U295" i="1" s="1"/>
  <c r="BD263" i="1"/>
  <c r="BE263" i="1"/>
  <c r="U263" i="1" s="1"/>
  <c r="BD183" i="1"/>
  <c r="BE183" i="1"/>
  <c r="U183" i="1" s="1"/>
  <c r="BD194" i="1"/>
  <c r="BE194" i="1"/>
  <c r="U194" i="1" s="1"/>
  <c r="BD177" i="1"/>
  <c r="BE177" i="1"/>
  <c r="U177" i="1" s="1"/>
  <c r="BD72" i="1"/>
  <c r="BE72" i="1"/>
  <c r="U72" i="1" s="1"/>
  <c r="BD208" i="1"/>
  <c r="BE208" i="1"/>
  <c r="U208" i="1" s="1"/>
  <c r="BD260" i="1"/>
  <c r="BE260" i="1" s="1"/>
  <c r="U260" i="1" s="1"/>
  <c r="BD131" i="1"/>
  <c r="BE131" i="1"/>
  <c r="U131" i="1" s="1"/>
  <c r="BD132" i="1"/>
  <c r="BE132" i="1"/>
  <c r="U132" i="1" s="1"/>
  <c r="BD278" i="1"/>
  <c r="BE278" i="1"/>
  <c r="U278" i="1" s="1"/>
  <c r="BE144" i="1"/>
  <c r="U144" i="1" s="1"/>
  <c r="BD144" i="1"/>
  <c r="AG8" i="3" l="1" a="1"/>
  <c r="J8" i="3" a="1"/>
  <c r="AC8" i="3" a="1"/>
  <c r="J4" i="4" a="1"/>
  <c r="J3" i="4" a="1"/>
  <c r="J2" i="4" a="1"/>
  <c r="D8" i="3" a="1"/>
  <c r="Z8" i="3" a="1"/>
  <c r="P8" i="3" a="1"/>
  <c r="AA8" i="3" a="1"/>
  <c r="Q8" i="3" a="1"/>
  <c r="AB8" i="3" a="1"/>
  <c r="AF8" i="3" a="1"/>
  <c r="M8" i="3" a="1"/>
  <c r="AD8" i="3" a="1"/>
  <c r="G8" i="3" a="1"/>
  <c r="H8" i="3" a="1"/>
  <c r="E4" i="4"/>
  <c r="F4" i="4" s="1"/>
  <c r="E10" i="4"/>
  <c r="F10" i="4" s="1"/>
  <c r="E6" i="4"/>
  <c r="D6" i="4" s="1"/>
  <c r="E11" i="4"/>
  <c r="F11" i="4" s="1"/>
  <c r="E3" i="4"/>
  <c r="E8" i="4"/>
  <c r="E7" i="4"/>
  <c r="E5" i="4"/>
  <c r="E9" i="4"/>
  <c r="O8" i="3" a="1"/>
  <c r="AH8" i="3" a="1"/>
  <c r="K8" i="3" a="1"/>
  <c r="T8" i="3" a="1"/>
  <c r="AI8" i="3" a="1"/>
  <c r="L8" i="3" a="1"/>
  <c r="X8" i="3" a="1"/>
  <c r="V8" i="3" a="1"/>
  <c r="AE8" i="3" a="1"/>
  <c r="W8" i="3" a="1"/>
  <c r="Y8" i="3" a="1"/>
  <c r="N8" i="3" a="1"/>
  <c r="S8" i="3" a="1"/>
  <c r="I8" i="3" a="1"/>
  <c r="E2" i="4"/>
  <c r="Y31" i="3" a="1"/>
  <c r="AI31" i="3" a="1"/>
  <c r="R29" i="3" a="1"/>
  <c r="S29" i="3" a="1"/>
  <c r="W31" i="3" a="1"/>
  <c r="AB31" i="3" a="1"/>
  <c r="AB4" i="3" a="1"/>
  <c r="Q6" i="3" a="1"/>
  <c r="AC29" i="3" a="1"/>
  <c r="AA31" i="3" a="1"/>
  <c r="AG29" i="3" a="1"/>
  <c r="AG28" i="3" a="1"/>
  <c r="AA28" i="3" a="1"/>
  <c r="AG4" i="3" a="1"/>
  <c r="AF31" i="3" a="1"/>
  <c r="AG31" i="3" a="1"/>
  <c r="N29" i="3" a="1"/>
  <c r="V29" i="3" a="1"/>
  <c r="G28" i="3" a="1"/>
  <c r="W4" i="3" a="1"/>
  <c r="AD4" i="3" a="1"/>
  <c r="P29" i="3" a="1"/>
  <c r="AB29" i="3" a="1"/>
  <c r="H29" i="3" a="1"/>
  <c r="AF28" i="3" a="1"/>
  <c r="AF4" i="3" a="1"/>
  <c r="M4" i="3" a="1"/>
  <c r="AI4" i="3" a="1"/>
  <c r="AI29" i="3" a="1"/>
  <c r="AA29" i="3" a="1"/>
  <c r="L4" i="3" a="1"/>
  <c r="J28" i="3" a="1"/>
  <c r="X4" i="3" a="1"/>
  <c r="T29" i="3" a="1"/>
  <c r="M29" i="3" a="1"/>
  <c r="L28" i="3" a="1"/>
  <c r="X31" i="3" a="1"/>
  <c r="Q29" i="3" a="1"/>
  <c r="AF29" i="3" a="1"/>
  <c r="G29" i="3" a="1"/>
  <c r="V4" i="3" a="1"/>
  <c r="D28" i="3" a="1"/>
  <c r="X28" i="3" a="1"/>
  <c r="Q4" i="3" a="1"/>
  <c r="AC4" i="3" a="1"/>
  <c r="Q28" i="3" a="1"/>
  <c r="K28" i="3" a="1"/>
  <c r="O28" i="3" a="1"/>
  <c r="I28" i="3" a="1"/>
  <c r="H4" i="3" a="1"/>
  <c r="S4" i="3" a="1"/>
  <c r="Z29" i="3" a="1"/>
  <c r="Y28" i="3" a="1"/>
  <c r="W28" i="3" a="1"/>
  <c r="O4" i="3" a="1"/>
  <c r="T4" i="3" a="1"/>
  <c r="R4" i="3" a="1"/>
  <c r="AE29" i="3" a="1"/>
  <c r="AE28" i="3" a="1"/>
  <c r="AD29" i="3" a="1"/>
  <c r="Y29" i="3" a="1"/>
  <c r="Z28" i="3" a="1"/>
  <c r="P28" i="3" a="1"/>
  <c r="T28" i="3" a="1"/>
  <c r="M28" i="3" a="1"/>
  <c r="G4" i="3" a="1"/>
  <c r="V31" i="3" a="1"/>
  <c r="AA4" i="3" a="1"/>
  <c r="L29" i="3" a="1"/>
  <c r="K4" i="3" a="1"/>
  <c r="O29" i="3" a="1"/>
  <c r="J29" i="3" a="1"/>
  <c r="D29" i="3" a="1"/>
  <c r="AD28" i="3" a="1"/>
  <c r="AB28" i="3" a="1"/>
  <c r="V28" i="3" a="1"/>
  <c r="H28" i="3" a="1"/>
  <c r="AE4" i="3" a="1"/>
  <c r="Z4" i="3" a="1"/>
  <c r="W29" i="3" a="1"/>
  <c r="N28" i="3" a="1"/>
  <c r="I29" i="3" a="1"/>
  <c r="S28" i="3" a="1"/>
  <c r="AH28" i="3" a="1"/>
  <c r="AC28" i="3" a="1"/>
  <c r="D4" i="3" a="1"/>
  <c r="P4" i="3" a="1"/>
  <c r="N4" i="3" a="1"/>
  <c r="Y4" i="3" a="1"/>
  <c r="AE31" i="3" a="1"/>
  <c r="AD31" i="3" a="1"/>
  <c r="AH4" i="3" a="1"/>
  <c r="K29" i="3" a="1"/>
  <c r="AC31" i="3" a="1"/>
  <c r="AH29" i="3" a="1"/>
  <c r="AI28" i="3" a="1"/>
  <c r="X29" i="3" a="1"/>
  <c r="R28" i="3" a="1"/>
  <c r="J4" i="3" a="1"/>
  <c r="I4" i="3" a="1"/>
  <c r="AH31" i="3" a="1"/>
  <c r="Z31" i="3" a="1"/>
  <c r="J3" i="3" a="1"/>
  <c r="AC2" i="3" a="1"/>
  <c r="S7" i="3" a="1"/>
  <c r="AB15" i="3" a="1"/>
  <c r="AD22" i="3" a="1"/>
  <c r="AI7" i="3" a="1"/>
  <c r="AI6" i="3" a="1"/>
  <c r="AG2" i="3" a="1"/>
  <c r="D14" i="3" a="1"/>
  <c r="D6" i="3" a="1"/>
  <c r="D5" i="3" a="1"/>
  <c r="D3" i="3" a="1"/>
  <c r="D2" i="3" a="1"/>
  <c r="D7" i="3" a="1"/>
  <c r="D22" i="3" a="1"/>
  <c r="D21" i="3" a="1"/>
  <c r="D15" i="3" a="1"/>
  <c r="X4" i="1"/>
  <c r="Z4" i="1"/>
  <c r="Y10" i="3" a="1"/>
  <c r="AH17" i="3" a="1"/>
  <c r="T2" i="3" a="1"/>
  <c r="W17" i="3" a="1"/>
  <c r="AI14" i="3" a="1"/>
  <c r="AI15" i="3" a="1"/>
  <c r="AH22" i="3" a="1"/>
  <c r="V24" i="3" a="1"/>
  <c r="AG5" i="3" a="1"/>
  <c r="N3" i="3" a="1"/>
  <c r="S2" i="3" a="1"/>
  <c r="AD17" i="3" a="1"/>
  <c r="M22" i="3" a="1"/>
  <c r="H21" i="3" a="1"/>
  <c r="Y22" i="3" a="1"/>
  <c r="T5" i="3" a="1"/>
  <c r="M5" i="3" a="1"/>
  <c r="V15" i="3" a="1"/>
  <c r="J5" i="3" a="1"/>
  <c r="J6" i="3" a="1"/>
  <c r="G6" i="3" a="1"/>
  <c r="P3" i="3" a="1"/>
  <c r="J15" i="3" a="1"/>
  <c r="AA15" i="3" a="1"/>
  <c r="G15" i="3" a="1"/>
  <c r="G21" i="3" a="1"/>
  <c r="G22" i="3" a="1"/>
  <c r="P2" i="3" a="1"/>
  <c r="I22" i="3" a="1"/>
  <c r="Z24" i="3" a="1"/>
  <c r="J14" i="3" a="1"/>
  <c r="Y15" i="3" a="1"/>
  <c r="O7" i="3" a="1"/>
  <c r="AA24" i="3" a="1"/>
  <c r="X24" i="3" a="1"/>
  <c r="J2" i="3" a="1"/>
  <c r="AG7" i="3" a="1"/>
  <c r="AD24" i="3" a="1"/>
  <c r="AC7" i="3" a="1"/>
  <c r="Y6" i="3" a="1"/>
  <c r="S5" i="3" a="1"/>
  <c r="V7" i="3" a="1"/>
  <c r="X10" i="3" a="1"/>
  <c r="AG6" i="3" a="1"/>
  <c r="AG10" i="3" a="1"/>
  <c r="AG14" i="3" a="1"/>
  <c r="AC5" i="3" a="1"/>
  <c r="AD2" i="3" a="1"/>
  <c r="R2" i="3" a="1"/>
  <c r="N22" i="3" a="1"/>
  <c r="AD5" i="3" a="1"/>
  <c r="X17" i="3" a="1"/>
  <c r="AF10" i="3" a="1"/>
  <c r="O14" i="3" a="1"/>
  <c r="AC14" i="3" a="1"/>
  <c r="AG3" i="3" a="1"/>
  <c r="R5" i="3" a="1"/>
  <c r="AD3" i="3" a="1"/>
  <c r="Z3" i="3" a="1"/>
  <c r="AE21" i="3" a="1"/>
  <c r="AB5" i="3" a="1"/>
  <c r="Y24" i="3" a="1"/>
  <c r="W24" i="3" a="1"/>
  <c r="AE3" i="3" a="1"/>
  <c r="Z2" i="3" a="1"/>
  <c r="Z5" i="3" a="1"/>
  <c r="I6" i="3" a="1"/>
  <c r="I15" i="3" a="1"/>
  <c r="AA2" i="3" a="1"/>
  <c r="AI10" i="3" a="1"/>
  <c r="AA5" i="3" a="1"/>
  <c r="AA6" i="3" a="1"/>
  <c r="X6" i="3" a="1"/>
  <c r="G7" i="3" a="1"/>
  <c r="O2" i="3" a="1"/>
  <c r="AF17" i="3" a="1"/>
  <c r="H2" i="3" a="1"/>
  <c r="AH3" i="3" a="1"/>
  <c r="J7" i="3" a="1"/>
  <c r="N15" i="3" a="1"/>
  <c r="AE15" i="3" a="1"/>
  <c r="AC17" i="3" a="1"/>
  <c r="L22" i="3" a="1"/>
  <c r="X22" i="3" a="1"/>
  <c r="AE22" i="3" a="1"/>
  <c r="L7" i="3" a="1"/>
  <c r="G3" i="3" a="1"/>
  <c r="V3" i="3" a="1"/>
  <c r="O21" i="3" a="1"/>
  <c r="AA17" i="3" a="1"/>
  <c r="Y21" i="3" a="1"/>
  <c r="X14" i="3" a="1"/>
  <c r="O3" i="3" a="1"/>
  <c r="Z15" i="3" a="1"/>
  <c r="L3" i="3" a="1"/>
  <c r="I21" i="3" a="1"/>
  <c r="Q14" i="3" a="1"/>
  <c r="AF14" i="3" a="1"/>
  <c r="I7" i="3" a="1"/>
  <c r="Z7" i="3" a="1"/>
  <c r="I14" i="3" a="1"/>
  <c r="X15" i="3" a="1"/>
  <c r="X21" i="3" a="1"/>
  <c r="O6" i="3" a="1"/>
  <c r="Z10" i="3" a="1"/>
  <c r="AF24" i="3" a="1"/>
  <c r="K21" i="3" a="1"/>
  <c r="Z22" i="3" a="1"/>
  <c r="AE24" i="3" a="1"/>
  <c r="AA14" i="3" a="1"/>
  <c r="V10" i="3" a="1"/>
  <c r="AF7" i="3" a="1"/>
  <c r="K6" i="3" a="1"/>
  <c r="V6" i="3" a="1"/>
  <c r="T7" i="3" a="1"/>
  <c r="AG24" i="3" a="1"/>
  <c r="T14" i="3" a="1"/>
  <c r="L6" i="3" a="1"/>
  <c r="Q15" i="3" a="1"/>
  <c r="AA7" i="3" a="1"/>
  <c r="AC10" i="3" a="1"/>
  <c r="AI5" i="3" a="1"/>
  <c r="R7" i="3" a="1"/>
  <c r="R14" i="3" a="1"/>
  <c r="W14" i="3" a="1"/>
  <c r="T15" i="3" a="1"/>
  <c r="W21" i="3" a="1"/>
  <c r="R3" i="3" a="1"/>
  <c r="P5" i="3" a="1"/>
  <c r="N6" i="3" a="1"/>
  <c r="W2" i="3" a="1"/>
  <c r="P21" i="3" a="1"/>
  <c r="AF3" i="3" a="1"/>
  <c r="AB17" i="3" a="1"/>
  <c r="AF6" i="3" a="1"/>
  <c r="AG15" i="3" a="1"/>
  <c r="AH14" i="3" a="1"/>
  <c r="S15" i="3" a="1"/>
  <c r="AH15" i="3" a="1"/>
  <c r="AF2" i="3" a="1"/>
  <c r="O5" i="3" a="1"/>
  <c r="K5" i="3" a="1"/>
  <c r="M6" i="3" a="1"/>
  <c r="AC21" i="3" a="1"/>
  <c r="AF15" i="3" a="1"/>
  <c r="X7" i="3" a="1"/>
  <c r="K3" i="3" a="1"/>
  <c r="J22" i="3" a="1"/>
  <c r="H7" i="3" a="1"/>
  <c r="AH21" i="3" a="1"/>
  <c r="W10" i="3" a="1"/>
  <c r="AC3" i="3" a="1"/>
  <c r="Z21" i="3" a="1"/>
  <c r="AC6" i="3" a="1"/>
  <c r="N7" i="3" a="1"/>
  <c r="AE10" i="3" a="1"/>
  <c r="AG17" i="3" a="1"/>
  <c r="T21" i="3" a="1"/>
  <c r="Y2" i="3" a="1"/>
  <c r="AA3" i="3" a="1"/>
  <c r="AE17" i="3" a="1"/>
  <c r="V22" i="3" a="1"/>
  <c r="AF21" i="3" a="1"/>
  <c r="AD15" i="3" a="1"/>
  <c r="AH10" i="3" a="1"/>
  <c r="AH2" i="3" a="1"/>
  <c r="AG21" i="3" a="1"/>
  <c r="Q5" i="3" a="1"/>
  <c r="Q21" i="3" a="1"/>
  <c r="W15" i="3" a="1"/>
  <c r="G2" i="3" a="1"/>
  <c r="X2" i="3" a="1"/>
  <c r="AD14" i="3" a="1"/>
  <c r="AB10" i="3" a="1"/>
  <c r="N21" i="3" a="1"/>
  <c r="AC22" i="3" a="1"/>
  <c r="P22" i="3" a="1"/>
  <c r="S22" i="3" a="1"/>
  <c r="X3" i="3" a="1"/>
  <c r="G5" i="3" a="1"/>
  <c r="L15" i="3" a="1"/>
  <c r="L21" i="3" a="1"/>
  <c r="AE6" i="3" a="1"/>
  <c r="T3" i="3" a="1"/>
  <c r="Y7" i="3" a="1"/>
  <c r="N2" i="3" a="1"/>
  <c r="M21" i="3" a="1"/>
  <c r="Q7" i="3" a="1"/>
  <c r="K22" i="3" a="1"/>
  <c r="AB22" i="3" a="1"/>
  <c r="R15" i="3" a="1"/>
  <c r="N14" i="3" a="1"/>
  <c r="Z14" i="3" a="1"/>
  <c r="Z17" i="3" a="1"/>
  <c r="AB21" i="3" a="1"/>
  <c r="AB24" i="3" a="1"/>
  <c r="M15" i="3" a="1"/>
  <c r="AI3" i="3" a="1"/>
  <c r="G14" i="3" a="1"/>
  <c r="AB6" i="3" a="1"/>
  <c r="K7" i="3" a="1"/>
  <c r="S3" i="3" a="1"/>
  <c r="R22" i="3" a="1"/>
  <c r="H14" i="3" a="1"/>
  <c r="N5" i="3" a="1"/>
  <c r="Y17" i="3" a="1"/>
  <c r="J21" i="3" a="1"/>
  <c r="V17" i="3" a="1"/>
  <c r="V21" i="3" a="1"/>
  <c r="T6" i="3" a="1"/>
  <c r="AI24" i="3" a="1"/>
  <c r="W6" i="3" a="1"/>
  <c r="AB3" i="3" a="1"/>
  <c r="W3" i="3" a="1"/>
  <c r="AI2" i="3" a="1"/>
  <c r="Z6" i="3" a="1"/>
  <c r="Q2" i="3" a="1"/>
  <c r="AB14" i="3" a="1"/>
  <c r="S21" i="3" a="1"/>
  <c r="W5" i="3" a="1"/>
  <c r="AA10" i="3" a="1"/>
  <c r="AH5" i="3" a="1"/>
  <c r="K2" i="3" a="1"/>
  <c r="AH7" i="3" a="1"/>
  <c r="V14" i="3" a="1"/>
  <c r="AE7" i="3" a="1"/>
  <c r="P14" i="3" a="1"/>
  <c r="Q3" i="3" a="1"/>
  <c r="AF5" i="3" a="1"/>
  <c r="H15" i="3" a="1"/>
  <c r="H3" i="3" a="1"/>
  <c r="AD6" i="3" a="1"/>
  <c r="R6" i="3" a="1"/>
  <c r="AI17" i="3" a="1"/>
  <c r="M2" i="3" a="1"/>
  <c r="AA22" i="3" a="1"/>
  <c r="M7" i="3" a="1"/>
  <c r="AB7" i="3" a="1"/>
  <c r="V5" i="3" a="1"/>
  <c r="AE2" i="3" a="1"/>
  <c r="AD21" i="3" a="1"/>
  <c r="AE5" i="3" a="1"/>
  <c r="P6" i="3" a="1"/>
  <c r="I3" i="3" a="1"/>
  <c r="K15" i="3" a="1"/>
  <c r="R21" i="3" a="1"/>
  <c r="L2" i="3" a="1"/>
  <c r="H22" i="3" a="1"/>
  <c r="AH6" i="3" a="1"/>
  <c r="L5" i="3" a="1"/>
  <c r="I5" i="3" a="1"/>
  <c r="X5" i="3" a="1"/>
  <c r="Q22" i="3" a="1"/>
  <c r="S14" i="3" a="1"/>
  <c r="Y3" i="3" a="1"/>
  <c r="Y5" i="3" a="1"/>
  <c r="H6" i="3" a="1"/>
  <c r="AI22" i="3" a="1"/>
  <c r="Y14" i="3" a="1"/>
  <c r="AB2" i="3" a="1"/>
  <c r="M3" i="3" a="1"/>
  <c r="K14" i="3" a="1"/>
  <c r="AI21" i="3" a="1"/>
  <c r="M14" i="3" a="1"/>
  <c r="W7" i="3" a="1"/>
  <c r="H5" i="3" a="1"/>
  <c r="T22" i="3" a="1"/>
  <c r="O15" i="3" a="1"/>
  <c r="AG22" i="3" a="1"/>
  <c r="I2" i="3" a="1"/>
  <c r="AH24" i="3" a="1"/>
  <c r="W22" i="3" a="1"/>
  <c r="AC15" i="3" a="1"/>
  <c r="P7" i="3" a="1"/>
  <c r="AC24" i="3" a="1"/>
  <c r="AD7" i="3" a="1"/>
  <c r="AD10" i="3" a="1"/>
  <c r="L14" i="3" a="1"/>
  <c r="S6" i="3" a="1"/>
  <c r="O22" i="3" a="1"/>
  <c r="AF22" i="3" a="1"/>
  <c r="AA21" i="3" a="1"/>
  <c r="P15" i="3" a="1"/>
  <c r="AE14" i="3" a="1"/>
  <c r="V2" i="3" a="1"/>
  <c r="V5" i="1"/>
  <c r="X5" i="1" s="1"/>
  <c r="J5" i="4" l="1"/>
  <c r="I5" i="4"/>
  <c r="D4" i="4"/>
  <c r="D11" i="4"/>
  <c r="F6" i="4"/>
  <c r="D10" i="4"/>
  <c r="F5" i="4"/>
  <c r="D5" i="4"/>
  <c r="F7" i="4"/>
  <c r="D7" i="4"/>
  <c r="F8" i="4"/>
  <c r="D8" i="4"/>
  <c r="F3" i="4"/>
  <c r="D3" i="4"/>
  <c r="D2" i="4"/>
  <c r="F2" i="4"/>
  <c r="F9" i="4"/>
  <c r="D9" i="4"/>
  <c r="E81" i="4"/>
  <c r="F81" i="4" s="1"/>
  <c r="Z5" i="1"/>
  <c r="Y5" i="1"/>
  <c r="V6" i="1"/>
  <c r="X6" i="1" s="1"/>
  <c r="K5" i="4" l="1"/>
  <c r="D81" i="4"/>
  <c r="Y6" i="1"/>
  <c r="V7" i="1"/>
  <c r="Y7" i="1" s="1"/>
  <c r="Z6" i="1"/>
  <c r="V8" i="1" l="1"/>
  <c r="X8" i="1" s="1"/>
  <c r="Z7" i="1"/>
  <c r="X7" i="1"/>
  <c r="Z8" i="1" l="1"/>
  <c r="V9" i="1"/>
  <c r="Y9" i="1" s="1"/>
  <c r="Y8" i="1"/>
  <c r="X9" i="1" l="1"/>
  <c r="V10" i="1"/>
  <c r="V11" i="1" s="1"/>
  <c r="Z9" i="1"/>
  <c r="X10" i="1" l="1"/>
  <c r="Z10" i="1"/>
  <c r="Y10" i="1"/>
  <c r="V12" i="1"/>
  <c r="X11" i="1"/>
  <c r="Z11" i="1"/>
  <c r="Y11" i="1"/>
  <c r="Z12" i="1" l="1"/>
  <c r="V13" i="1"/>
  <c r="X12" i="1"/>
  <c r="Y12" i="1"/>
  <c r="X13" i="1" l="1"/>
  <c r="Y13" i="1"/>
  <c r="Z13" i="1"/>
  <c r="V14" i="1"/>
  <c r="V15" i="1" l="1"/>
  <c r="X14" i="1"/>
  <c r="Z14" i="1"/>
  <c r="Y14" i="1"/>
  <c r="Y15" i="1" l="1"/>
  <c r="Z15" i="1"/>
  <c r="X15" i="1"/>
  <c r="V16" i="1"/>
  <c r="Y16" i="1" l="1"/>
  <c r="V17" i="1"/>
  <c r="Z16" i="1"/>
  <c r="X16" i="1"/>
  <c r="X17" i="1" l="1"/>
  <c r="Z17" i="1"/>
  <c r="V18" i="1"/>
  <c r="Y17" i="1"/>
  <c r="V19" i="1" l="1"/>
  <c r="X18" i="1"/>
  <c r="Y18" i="1"/>
  <c r="Z18" i="1"/>
  <c r="X19" i="1" l="1"/>
  <c r="Y19" i="1"/>
  <c r="V20" i="1"/>
  <c r="Z19" i="1"/>
  <c r="Z20" i="1" l="1"/>
  <c r="X20" i="1"/>
  <c r="Y20" i="1"/>
  <c r="V21" i="1"/>
  <c r="V22" i="1" l="1"/>
  <c r="Z21" i="1"/>
  <c r="X21" i="1"/>
  <c r="Y21" i="1"/>
  <c r="Z22" i="1" l="1"/>
  <c r="V23" i="1"/>
  <c r="Y22" i="1"/>
  <c r="X22" i="1"/>
  <c r="Z23" i="1" l="1"/>
  <c r="X23" i="1"/>
  <c r="Y23" i="1"/>
  <c r="V24" i="1"/>
  <c r="X24" i="1" l="1"/>
  <c r="Z24" i="1"/>
  <c r="Y24" i="1"/>
  <c r="V25" i="1"/>
  <c r="V26" i="1" l="1"/>
  <c r="Y25" i="1"/>
  <c r="Z25" i="1"/>
  <c r="X25" i="1"/>
  <c r="X26" i="1" l="1"/>
  <c r="Z26" i="1"/>
  <c r="Y26" i="1"/>
  <c r="V27" i="1"/>
  <c r="V28" i="1" l="1"/>
  <c r="Z27" i="1"/>
  <c r="Y27" i="1"/>
  <c r="X27" i="1"/>
  <c r="Y28" i="1" l="1"/>
  <c r="X28" i="1"/>
  <c r="Z28" i="1"/>
  <c r="V29" i="1"/>
  <c r="X29" i="1" l="1"/>
  <c r="Y29" i="1"/>
  <c r="V30" i="1"/>
  <c r="Z29" i="1"/>
  <c r="Y30" i="1" l="1"/>
  <c r="Z30" i="1"/>
  <c r="X30" i="1"/>
  <c r="V31" i="1"/>
  <c r="V32" i="1" l="1"/>
  <c r="X31" i="1"/>
  <c r="Y31" i="1"/>
  <c r="Z31" i="1"/>
  <c r="V33" i="1" l="1"/>
  <c r="X32" i="1"/>
  <c r="Z32" i="1"/>
  <c r="Y32" i="1"/>
  <c r="Y33" i="1" l="1"/>
  <c r="Z33" i="1"/>
  <c r="V34" i="1"/>
  <c r="X33" i="1"/>
  <c r="V35" i="1" l="1"/>
  <c r="Y34" i="1"/>
  <c r="Z34" i="1"/>
  <c r="X34" i="1"/>
  <c r="Y35" i="1" l="1"/>
  <c r="Z35" i="1"/>
  <c r="V36" i="1"/>
  <c r="X35" i="1"/>
  <c r="Z36" i="1" l="1"/>
  <c r="X36" i="1"/>
  <c r="V37" i="1"/>
  <c r="Y36" i="1"/>
  <c r="V38" i="1" l="1"/>
  <c r="Y37" i="1"/>
  <c r="X37" i="1"/>
  <c r="Z37" i="1"/>
  <c r="X38" i="1" l="1"/>
  <c r="Y38" i="1"/>
  <c r="Z38" i="1"/>
  <c r="V39" i="1"/>
  <c r="Y39" i="1" l="1"/>
  <c r="Z39" i="1"/>
  <c r="X39" i="1"/>
  <c r="V40" i="1"/>
  <c r="Y40" i="1" l="1"/>
  <c r="Z40" i="1"/>
  <c r="V41" i="1"/>
  <c r="X40" i="1"/>
  <c r="X41" i="1" l="1"/>
  <c r="Y41" i="1"/>
  <c r="V42" i="1"/>
  <c r="Z41" i="1"/>
  <c r="Z42" i="1" l="1"/>
  <c r="X42" i="1"/>
  <c r="V43" i="1"/>
  <c r="Y42" i="1"/>
  <c r="V44" i="1" l="1"/>
  <c r="X43" i="1"/>
  <c r="Y43" i="1"/>
  <c r="Z43" i="1"/>
  <c r="Z44" i="1" l="1"/>
  <c r="X44" i="1"/>
  <c r="V45" i="1"/>
  <c r="Y44" i="1"/>
  <c r="Y45" i="1" l="1"/>
  <c r="X45" i="1"/>
  <c r="V46" i="1"/>
  <c r="Z45" i="1"/>
  <c r="Y46" i="1" l="1"/>
  <c r="Z46" i="1"/>
  <c r="V47" i="1"/>
  <c r="X46" i="1"/>
  <c r="V48" i="1" l="1"/>
  <c r="Y47" i="1"/>
  <c r="Z47" i="1"/>
  <c r="X47" i="1"/>
  <c r="X48" i="1" l="1"/>
  <c r="Z48" i="1"/>
  <c r="V49" i="1"/>
  <c r="Y48" i="1"/>
  <c r="V50" i="1" l="1"/>
  <c r="Y49" i="1"/>
  <c r="Z49" i="1"/>
  <c r="X49" i="1"/>
  <c r="V51" i="1" l="1"/>
  <c r="X50" i="1"/>
  <c r="Y50" i="1"/>
  <c r="Z50" i="1"/>
  <c r="Y51" i="1" l="1"/>
  <c r="X51" i="1"/>
  <c r="V52" i="1"/>
  <c r="Z51" i="1"/>
  <c r="X52" i="1" l="1"/>
  <c r="Z52" i="1"/>
  <c r="Y52" i="1"/>
  <c r="V53" i="1"/>
  <c r="X53" i="1" l="1"/>
  <c r="Y53" i="1"/>
  <c r="V54" i="1"/>
  <c r="Z53" i="1"/>
  <c r="X54" i="1" l="1"/>
  <c r="Z54" i="1"/>
  <c r="V55" i="1"/>
  <c r="Y54" i="1"/>
  <c r="Y55" i="1" l="1"/>
  <c r="Z55" i="1"/>
  <c r="X55" i="1"/>
  <c r="V56" i="1"/>
  <c r="Z56" i="1" l="1"/>
  <c r="V57" i="1"/>
  <c r="Y56" i="1"/>
  <c r="X56" i="1"/>
  <c r="V58" i="1" l="1"/>
  <c r="Y57" i="1"/>
  <c r="Z57" i="1"/>
  <c r="X57" i="1"/>
  <c r="V59" i="1" l="1"/>
  <c r="Y58" i="1"/>
  <c r="Z58" i="1"/>
  <c r="X58" i="1"/>
  <c r="Y59" i="1" l="1"/>
  <c r="X59" i="1"/>
  <c r="V60" i="1"/>
  <c r="Z59" i="1"/>
  <c r="X60" i="1" l="1"/>
  <c r="Y60" i="1"/>
  <c r="V61" i="1"/>
  <c r="Z60" i="1"/>
  <c r="X61" i="1" l="1"/>
  <c r="Z61" i="1"/>
  <c r="Y61" i="1"/>
  <c r="V62" i="1"/>
  <c r="X62" i="1" l="1"/>
  <c r="Y62" i="1"/>
  <c r="Z62" i="1"/>
  <c r="V63" i="1"/>
  <c r="V64" i="1" l="1"/>
  <c r="X63" i="1"/>
  <c r="Y63" i="1"/>
  <c r="Z63" i="1"/>
  <c r="X64" i="1" l="1"/>
  <c r="Z64" i="1"/>
  <c r="V65" i="1"/>
  <c r="Y64" i="1"/>
  <c r="V66" i="1" l="1"/>
  <c r="Z65" i="1"/>
  <c r="Y65" i="1"/>
  <c r="X65" i="1"/>
  <c r="Z66" i="1" l="1"/>
  <c r="V67" i="1"/>
  <c r="X66" i="1"/>
  <c r="Y66" i="1"/>
  <c r="V68" i="1" l="1"/>
  <c r="Z67" i="1"/>
  <c r="X67" i="1"/>
  <c r="Y67" i="1"/>
  <c r="X68" i="1" l="1"/>
  <c r="Y68" i="1"/>
  <c r="V69" i="1"/>
  <c r="Z68" i="1"/>
  <c r="Y69" i="1" l="1"/>
  <c r="X69" i="1"/>
  <c r="V70" i="1"/>
  <c r="Z69" i="1"/>
  <c r="Z70" i="1" l="1"/>
  <c r="Y70" i="1"/>
  <c r="V71" i="1"/>
  <c r="X70" i="1"/>
  <c r="Z71" i="1" l="1"/>
  <c r="V72" i="1"/>
  <c r="Y71" i="1"/>
  <c r="X71" i="1"/>
  <c r="V73" i="1" l="1"/>
  <c r="X72" i="1"/>
  <c r="Y72" i="1"/>
  <c r="Z72" i="1"/>
  <c r="X73" i="1" l="1"/>
  <c r="Y73" i="1"/>
  <c r="V74" i="1"/>
  <c r="Z73" i="1"/>
  <c r="V75" i="1" l="1"/>
  <c r="X74" i="1"/>
  <c r="Z74" i="1"/>
  <c r="Y74" i="1"/>
  <c r="Y75" i="1" l="1"/>
  <c r="X75" i="1"/>
  <c r="Z75" i="1"/>
  <c r="V76" i="1"/>
  <c r="Z76" i="1" l="1"/>
  <c r="X76" i="1"/>
  <c r="V77" i="1"/>
  <c r="Y76" i="1"/>
  <c r="V78" i="1" l="1"/>
  <c r="X77" i="1"/>
  <c r="Y77" i="1"/>
  <c r="Z77" i="1"/>
  <c r="Z78" i="1" l="1"/>
  <c r="X78" i="1"/>
  <c r="Y78" i="1"/>
  <c r="V79" i="1"/>
  <c r="Y79" i="1" l="1"/>
  <c r="V80" i="1"/>
  <c r="X79" i="1"/>
  <c r="Z79" i="1"/>
  <c r="X80" i="1" l="1"/>
  <c r="Y80" i="1"/>
  <c r="V81" i="1"/>
  <c r="Z80" i="1"/>
  <c r="Z81" i="1" l="1"/>
  <c r="V82" i="1"/>
  <c r="Y81" i="1"/>
  <c r="X81" i="1"/>
  <c r="Y82" i="1" l="1"/>
  <c r="V83" i="1"/>
  <c r="X82" i="1"/>
  <c r="Z82" i="1"/>
  <c r="Z83" i="1" l="1"/>
  <c r="Y83" i="1"/>
  <c r="X83" i="1"/>
  <c r="V84" i="1"/>
  <c r="V85" i="1" l="1"/>
  <c r="X84" i="1"/>
  <c r="Z84" i="1"/>
  <c r="Y84" i="1"/>
  <c r="Z85" i="1" l="1"/>
  <c r="X85" i="1"/>
  <c r="V86" i="1"/>
  <c r="Y85" i="1"/>
  <c r="Z86" i="1" l="1"/>
  <c r="X86" i="1"/>
  <c r="Y86" i="1"/>
  <c r="V87" i="1"/>
  <c r="V88" i="1" l="1"/>
  <c r="X87" i="1"/>
  <c r="Y87" i="1"/>
  <c r="Z87" i="1"/>
  <c r="Y88" i="1" l="1"/>
  <c r="V89" i="1"/>
  <c r="X88" i="1"/>
  <c r="Z88" i="1"/>
  <c r="Y89" i="1" l="1"/>
  <c r="X89" i="1"/>
  <c r="Z89" i="1"/>
  <c r="V90" i="1"/>
  <c r="X90" i="1" l="1"/>
  <c r="Z90" i="1"/>
  <c r="V91" i="1"/>
  <c r="Y90" i="1"/>
  <c r="Z91" i="1" l="1"/>
  <c r="V92" i="1"/>
  <c r="X91" i="1"/>
  <c r="Y91" i="1"/>
  <c r="Y92" i="1" l="1"/>
  <c r="V93" i="1"/>
  <c r="Z92" i="1"/>
  <c r="X92" i="1"/>
  <c r="Y93" i="1" l="1"/>
  <c r="X93" i="1"/>
  <c r="V94" i="1"/>
  <c r="Z93" i="1"/>
  <c r="V95" i="1" l="1"/>
  <c r="X94" i="1"/>
  <c r="Y94" i="1"/>
  <c r="Z94" i="1"/>
  <c r="Y95" i="1" l="1"/>
  <c r="X95" i="1"/>
  <c r="Z95" i="1"/>
  <c r="V96" i="1"/>
  <c r="V97" i="1" l="1"/>
  <c r="X96" i="1"/>
  <c r="Z96" i="1"/>
  <c r="Y96" i="1"/>
  <c r="V98" i="1" l="1"/>
  <c r="Z97" i="1"/>
  <c r="X97" i="1"/>
  <c r="Y97" i="1"/>
  <c r="Z98" i="1" l="1"/>
  <c r="Y98" i="1"/>
  <c r="V99" i="1"/>
  <c r="X98" i="1"/>
  <c r="Y99" i="1" l="1"/>
  <c r="Z99" i="1"/>
  <c r="X99" i="1"/>
  <c r="V100" i="1"/>
  <c r="Y100" i="1" l="1"/>
  <c r="V101" i="1"/>
  <c r="Z100" i="1"/>
  <c r="X100" i="1"/>
  <c r="V102" i="1" l="1"/>
  <c r="X101" i="1"/>
  <c r="Z101" i="1"/>
  <c r="Y101" i="1"/>
  <c r="Y102" i="1" l="1"/>
  <c r="Z102" i="1"/>
  <c r="X102" i="1"/>
  <c r="V103" i="1"/>
  <c r="Y103" i="1" l="1"/>
  <c r="Z103" i="1"/>
  <c r="X103" i="1"/>
  <c r="V104" i="1"/>
  <c r="Z104" i="1" l="1"/>
  <c r="V105" i="1"/>
  <c r="X104" i="1"/>
  <c r="Y104" i="1"/>
  <c r="X105" i="1" l="1"/>
  <c r="Z105" i="1"/>
  <c r="V106" i="1"/>
  <c r="Y105" i="1"/>
  <c r="V107" i="1" l="1"/>
  <c r="Y106" i="1"/>
  <c r="Z106" i="1"/>
  <c r="X106" i="1"/>
  <c r="V108" i="1" l="1"/>
  <c r="Y107" i="1"/>
  <c r="Z107" i="1"/>
  <c r="X107" i="1"/>
  <c r="Y108" i="1" l="1"/>
  <c r="V109" i="1"/>
  <c r="Z108" i="1"/>
  <c r="X108" i="1"/>
  <c r="Y109" i="1" l="1"/>
  <c r="Z109" i="1"/>
  <c r="V110" i="1"/>
  <c r="X109" i="1"/>
  <c r="Y110" i="1" l="1"/>
  <c r="V111" i="1"/>
  <c r="X110" i="1"/>
  <c r="Z110" i="1"/>
  <c r="V112" i="1" l="1"/>
  <c r="Z111" i="1"/>
  <c r="X111" i="1"/>
  <c r="Y111" i="1"/>
  <c r="Y112" i="1" l="1"/>
  <c r="Z112" i="1"/>
  <c r="X112" i="1"/>
  <c r="V113" i="1"/>
  <c r="Y113" i="1" l="1"/>
  <c r="Z113" i="1"/>
  <c r="X113" i="1"/>
  <c r="V114" i="1"/>
  <c r="X114" i="1" l="1"/>
  <c r="Z114" i="1"/>
  <c r="V115" i="1"/>
  <c r="Y114" i="1"/>
  <c r="Y115" i="1" l="1"/>
  <c r="Z115" i="1"/>
  <c r="X115" i="1"/>
  <c r="V116" i="1"/>
  <c r="Z116" i="1" l="1"/>
  <c r="V117" i="1"/>
  <c r="Y116" i="1"/>
  <c r="X116" i="1"/>
  <c r="V118" i="1" l="1"/>
  <c r="Y117" i="1"/>
  <c r="Z117" i="1"/>
  <c r="X117" i="1"/>
  <c r="X118" i="1" l="1"/>
  <c r="Z118" i="1"/>
  <c r="V119" i="1"/>
  <c r="Y118" i="1"/>
  <c r="Y119" i="1" l="1"/>
  <c r="V120" i="1"/>
  <c r="Z119" i="1"/>
  <c r="X119" i="1"/>
  <c r="X120" i="1" l="1"/>
  <c r="Z120" i="1"/>
  <c r="V121" i="1"/>
  <c r="Y120" i="1"/>
  <c r="V122" i="1" l="1"/>
  <c r="Z121" i="1"/>
  <c r="X121" i="1"/>
  <c r="Y121" i="1"/>
  <c r="X122" i="1" l="1"/>
  <c r="Y122" i="1"/>
  <c r="V123" i="1"/>
  <c r="Z122" i="1"/>
  <c r="X123" i="1" l="1"/>
  <c r="Y123" i="1"/>
  <c r="Z123" i="1"/>
  <c r="V124" i="1"/>
  <c r="V125" i="1" l="1"/>
  <c r="X124" i="1"/>
  <c r="Z124" i="1"/>
  <c r="Y124" i="1"/>
  <c r="X125" i="1" l="1"/>
  <c r="V126" i="1"/>
  <c r="Z125" i="1"/>
  <c r="Y125" i="1"/>
  <c r="Z126" i="1" l="1"/>
  <c r="V127" i="1"/>
  <c r="X126" i="1"/>
  <c r="Y126" i="1"/>
  <c r="V128" i="1" l="1"/>
  <c r="X127" i="1"/>
  <c r="Z127" i="1"/>
  <c r="Y127" i="1"/>
  <c r="Y128" i="1" l="1"/>
  <c r="V129" i="1"/>
  <c r="X128" i="1"/>
  <c r="Z128" i="1"/>
  <c r="X129" i="1" l="1"/>
  <c r="Y129" i="1"/>
  <c r="V130" i="1"/>
  <c r="Z129" i="1"/>
  <c r="Y130" i="1" l="1"/>
  <c r="V131" i="1"/>
  <c r="X130" i="1"/>
  <c r="Z130" i="1"/>
  <c r="V132" i="1" l="1"/>
  <c r="X131" i="1"/>
  <c r="Z131" i="1"/>
  <c r="Y131" i="1"/>
  <c r="X132" i="1" l="1"/>
  <c r="Y132" i="1"/>
  <c r="Z132" i="1"/>
  <c r="V133" i="1"/>
  <c r="X133" i="1" l="1"/>
  <c r="Y133" i="1"/>
  <c r="V134" i="1"/>
  <c r="Z133" i="1"/>
  <c r="X134" i="1" l="1"/>
  <c r="Z134" i="1"/>
  <c r="V135" i="1"/>
  <c r="Y134" i="1"/>
  <c r="Y135" i="1" l="1"/>
  <c r="Z135" i="1"/>
  <c r="V136" i="1"/>
  <c r="X135" i="1"/>
  <c r="Z136" i="1" l="1"/>
  <c r="V137" i="1"/>
  <c r="Y136" i="1"/>
  <c r="X136" i="1"/>
  <c r="V138" i="1" l="1"/>
  <c r="X137" i="1"/>
  <c r="Z137" i="1"/>
  <c r="Y137" i="1"/>
  <c r="Z138" i="1" l="1"/>
  <c r="X138" i="1"/>
  <c r="V139" i="1"/>
  <c r="Y138" i="1"/>
  <c r="Y139" i="1" l="1"/>
  <c r="V140" i="1"/>
  <c r="X139" i="1"/>
  <c r="Z139" i="1"/>
  <c r="X140" i="1" l="1"/>
  <c r="Y140" i="1"/>
  <c r="V141" i="1"/>
  <c r="Z140" i="1"/>
  <c r="Z141" i="1" l="1"/>
  <c r="X141" i="1"/>
  <c r="Y141" i="1"/>
  <c r="V142" i="1"/>
  <c r="Y142" i="1" l="1"/>
  <c r="V143" i="1"/>
  <c r="X142" i="1"/>
  <c r="Z142" i="1"/>
  <c r="Y143" i="1" l="1"/>
  <c r="V144" i="1"/>
  <c r="Z143" i="1"/>
  <c r="X143" i="1"/>
  <c r="Z144" i="1" l="1"/>
  <c r="V145" i="1"/>
  <c r="Y144" i="1"/>
  <c r="X144" i="1"/>
  <c r="X145" i="1" l="1"/>
  <c r="V146" i="1"/>
  <c r="Y145" i="1"/>
  <c r="Z145" i="1"/>
  <c r="Z146" i="1" l="1"/>
  <c r="X146" i="1"/>
  <c r="Y146" i="1"/>
  <c r="V147" i="1"/>
  <c r="Y147" i="1" l="1"/>
  <c r="X147" i="1"/>
  <c r="V148" i="1"/>
  <c r="Z147" i="1"/>
  <c r="V149" i="1" l="1"/>
  <c r="Z148" i="1"/>
  <c r="Y148" i="1"/>
  <c r="X148" i="1"/>
  <c r="X149" i="1" l="1"/>
  <c r="Z149" i="1"/>
  <c r="Y149" i="1"/>
  <c r="V150" i="1"/>
  <c r="X150" i="1" l="1"/>
  <c r="V151" i="1"/>
  <c r="Y150" i="1"/>
  <c r="Z150" i="1"/>
  <c r="Z151" i="1" l="1"/>
  <c r="V152" i="1"/>
  <c r="X151" i="1"/>
  <c r="Y151" i="1"/>
  <c r="X152" i="1" l="1"/>
  <c r="V153" i="1"/>
  <c r="Z152" i="1"/>
  <c r="Y152" i="1"/>
  <c r="Y153" i="1" l="1"/>
  <c r="V154" i="1"/>
  <c r="X153" i="1"/>
  <c r="Z153" i="1"/>
  <c r="V155" i="1" l="1"/>
  <c r="Z154" i="1"/>
  <c r="X154" i="1"/>
  <c r="Y154" i="1"/>
  <c r="X155" i="1" l="1"/>
  <c r="Y155" i="1"/>
  <c r="Z155" i="1"/>
  <c r="V156" i="1"/>
  <c r="Z156" i="1" l="1"/>
  <c r="Y156" i="1"/>
  <c r="X156" i="1"/>
  <c r="V157" i="1"/>
  <c r="V158" i="1" l="1"/>
  <c r="X157" i="1"/>
  <c r="Y157" i="1"/>
  <c r="Z157" i="1"/>
  <c r="Z158" i="1" l="1"/>
  <c r="X158" i="1"/>
  <c r="V159" i="1"/>
  <c r="Y158" i="1"/>
  <c r="Y159" i="1" l="1"/>
  <c r="X159" i="1"/>
  <c r="Z159" i="1"/>
  <c r="V160" i="1"/>
  <c r="Y160" i="1" l="1"/>
  <c r="Z160" i="1"/>
  <c r="V161" i="1"/>
  <c r="X160" i="1"/>
  <c r="Z161" i="1" l="1"/>
  <c r="X161" i="1"/>
  <c r="Y161" i="1"/>
  <c r="V162" i="1"/>
  <c r="X162" i="1" l="1"/>
  <c r="V163" i="1"/>
  <c r="Z162" i="1"/>
  <c r="Y162" i="1"/>
  <c r="Y163" i="1" l="1"/>
  <c r="V164" i="1"/>
  <c r="X163" i="1"/>
  <c r="Z163" i="1"/>
  <c r="Z164" i="1" l="1"/>
  <c r="Y164" i="1"/>
  <c r="V165" i="1"/>
  <c r="X164" i="1"/>
  <c r="Y165" i="1" l="1"/>
  <c r="X165" i="1"/>
  <c r="V166" i="1"/>
  <c r="Z165" i="1"/>
  <c r="X166" i="1" l="1"/>
  <c r="V167" i="1"/>
  <c r="Z166" i="1"/>
  <c r="Y166" i="1"/>
  <c r="V168" i="1" l="1"/>
  <c r="Z167" i="1"/>
  <c r="Y167" i="1"/>
  <c r="X167" i="1"/>
  <c r="Y168" i="1" l="1"/>
  <c r="X168" i="1"/>
  <c r="Z168" i="1"/>
  <c r="V169" i="1"/>
  <c r="Y169" i="1" l="1"/>
  <c r="Z169" i="1"/>
  <c r="X169" i="1"/>
  <c r="V170" i="1"/>
  <c r="X170" i="1" l="1"/>
  <c r="V171" i="1"/>
  <c r="Y170" i="1"/>
  <c r="Z170" i="1"/>
  <c r="Z171" i="1" l="1"/>
  <c r="V172" i="1"/>
  <c r="X171" i="1"/>
  <c r="Y171" i="1"/>
  <c r="V173" i="1" l="1"/>
  <c r="Y172" i="1"/>
  <c r="X172" i="1"/>
  <c r="Z172" i="1"/>
  <c r="X173" i="1" l="1"/>
  <c r="V174" i="1"/>
  <c r="Y173" i="1"/>
  <c r="Z173" i="1"/>
  <c r="X174" i="1" l="1"/>
  <c r="Z174" i="1"/>
  <c r="Y174" i="1"/>
  <c r="V175" i="1"/>
  <c r="Z175" i="1" l="1"/>
  <c r="X175" i="1"/>
  <c r="Y175" i="1"/>
  <c r="V176" i="1"/>
  <c r="Y176" i="1" l="1"/>
  <c r="X176" i="1"/>
  <c r="V177" i="1"/>
  <c r="Z176" i="1"/>
  <c r="Y177" i="1" l="1"/>
  <c r="Z177" i="1"/>
  <c r="V178" i="1"/>
  <c r="X177" i="1"/>
  <c r="X178" i="1" l="1"/>
  <c r="Z178" i="1"/>
  <c r="V179" i="1"/>
  <c r="Y178" i="1"/>
  <c r="X179" i="1" l="1"/>
  <c r="Z179" i="1"/>
  <c r="Y179" i="1"/>
  <c r="V180" i="1"/>
  <c r="X180" i="1" l="1"/>
  <c r="Z180" i="1"/>
  <c r="V181" i="1"/>
  <c r="Y180" i="1"/>
  <c r="X181" i="1" l="1"/>
  <c r="Z181" i="1"/>
  <c r="V182" i="1"/>
  <c r="Y181" i="1"/>
  <c r="Y182" i="1" l="1"/>
  <c r="X182" i="1"/>
  <c r="Z182" i="1"/>
  <c r="V183" i="1"/>
  <c r="X183" i="1" l="1"/>
  <c r="Y183" i="1"/>
  <c r="Z183" i="1"/>
  <c r="V184" i="1"/>
  <c r="Y184" i="1" l="1"/>
  <c r="Z184" i="1"/>
  <c r="V185" i="1"/>
  <c r="X184" i="1"/>
  <c r="Y185" i="1" l="1"/>
  <c r="V186" i="1"/>
  <c r="Z185" i="1"/>
  <c r="X185" i="1"/>
  <c r="V187" i="1" l="1"/>
  <c r="Y186" i="1"/>
  <c r="X186" i="1"/>
  <c r="Z186" i="1"/>
  <c r="Y187" i="1" l="1"/>
  <c r="Z187" i="1"/>
  <c r="X187" i="1"/>
  <c r="V188" i="1"/>
  <c r="X188" i="1" l="1"/>
  <c r="V189" i="1"/>
  <c r="Z188" i="1"/>
  <c r="Y188" i="1"/>
  <c r="X189" i="1" l="1"/>
  <c r="Z189" i="1"/>
  <c r="Y189" i="1"/>
  <c r="V190" i="1"/>
  <c r="X190" i="1" l="1"/>
  <c r="Y190" i="1"/>
  <c r="Z190" i="1"/>
  <c r="V191" i="1"/>
  <c r="V192" i="1" l="1"/>
  <c r="Z191" i="1"/>
  <c r="X191" i="1"/>
  <c r="Y191" i="1"/>
  <c r="Z192" i="1" l="1"/>
  <c r="X192" i="1"/>
  <c r="V193" i="1"/>
  <c r="Y192" i="1"/>
  <c r="X193" i="1" l="1"/>
  <c r="Z193" i="1"/>
  <c r="V194" i="1"/>
  <c r="Y193" i="1"/>
  <c r="V195" i="1" l="1"/>
  <c r="Z194" i="1"/>
  <c r="X194" i="1"/>
  <c r="Y194" i="1"/>
  <c r="Y195" i="1" l="1"/>
  <c r="Z195" i="1"/>
  <c r="V196" i="1"/>
  <c r="X195" i="1"/>
  <c r="Z196" i="1" l="1"/>
  <c r="V197" i="1"/>
  <c r="X196" i="1"/>
  <c r="Y196" i="1"/>
  <c r="Z197" i="1" l="1"/>
  <c r="V198" i="1"/>
  <c r="X197" i="1"/>
  <c r="Y197" i="1"/>
  <c r="X198" i="1" l="1"/>
  <c r="V199" i="1"/>
  <c r="Y198" i="1"/>
  <c r="Z198" i="1"/>
  <c r="Y199" i="1" l="1"/>
  <c r="X199" i="1"/>
  <c r="V200" i="1"/>
  <c r="Z199" i="1"/>
  <c r="X200" i="1" l="1"/>
  <c r="Z200" i="1"/>
  <c r="Y200" i="1"/>
  <c r="V201" i="1"/>
  <c r="X201" i="1" l="1"/>
  <c r="V202" i="1"/>
  <c r="Y201" i="1"/>
  <c r="Z201" i="1"/>
  <c r="Y202" i="1" l="1"/>
  <c r="Z202" i="1"/>
  <c r="X202" i="1"/>
  <c r="V203" i="1"/>
  <c r="X203" i="1" l="1"/>
  <c r="V204" i="1"/>
  <c r="Y203" i="1"/>
  <c r="Z203" i="1"/>
  <c r="X204" i="1" l="1"/>
  <c r="Z204" i="1"/>
  <c r="V205" i="1"/>
  <c r="Y204" i="1"/>
  <c r="Y205" i="1" l="1"/>
  <c r="Z205" i="1"/>
  <c r="V206" i="1"/>
  <c r="X205" i="1"/>
  <c r="Y206" i="1" l="1"/>
  <c r="V207" i="1"/>
  <c r="Z206" i="1"/>
  <c r="X206" i="1"/>
  <c r="Y207" i="1" l="1"/>
  <c r="X207" i="1"/>
  <c r="V208" i="1"/>
  <c r="Z207" i="1"/>
  <c r="Y208" i="1" l="1"/>
  <c r="V209" i="1"/>
  <c r="X208" i="1"/>
  <c r="Z208" i="1"/>
  <c r="X209" i="1" l="1"/>
  <c r="Z209" i="1"/>
  <c r="V210" i="1"/>
  <c r="Y209" i="1"/>
  <c r="Z210" i="1" l="1"/>
  <c r="V211" i="1"/>
  <c r="X210" i="1"/>
  <c r="Y210" i="1"/>
  <c r="Y211" i="1" l="1"/>
  <c r="X211" i="1"/>
  <c r="V212" i="1"/>
  <c r="Z211" i="1"/>
  <c r="Z212" i="1" l="1"/>
  <c r="Y212" i="1"/>
  <c r="X212" i="1"/>
  <c r="V213" i="1"/>
  <c r="Z213" i="1" l="1"/>
  <c r="X213" i="1"/>
  <c r="Y213" i="1"/>
  <c r="V214" i="1"/>
  <c r="X214" i="1" l="1"/>
  <c r="Z214" i="1"/>
  <c r="V215" i="1"/>
  <c r="Y214" i="1"/>
  <c r="Y215" i="1" l="1"/>
  <c r="V216" i="1"/>
  <c r="Z215" i="1"/>
  <c r="X215" i="1"/>
  <c r="Y216" i="1" l="1"/>
  <c r="Z216" i="1"/>
  <c r="X216" i="1"/>
  <c r="V217" i="1"/>
  <c r="Z217" i="1" l="1"/>
  <c r="Y217" i="1"/>
  <c r="X217" i="1"/>
  <c r="V218" i="1"/>
  <c r="V219" i="1" l="1"/>
  <c r="Y218" i="1"/>
  <c r="X218" i="1"/>
  <c r="Z218" i="1"/>
  <c r="Y219" i="1" l="1"/>
  <c r="Z219" i="1"/>
  <c r="X219" i="1"/>
  <c r="V220" i="1"/>
  <c r="V221" i="1" l="1"/>
  <c r="Y220" i="1"/>
  <c r="X220" i="1"/>
  <c r="Z220" i="1"/>
  <c r="Y221" i="1" l="1"/>
  <c r="Z221" i="1"/>
  <c r="X221" i="1"/>
  <c r="V222" i="1"/>
  <c r="X222" i="1" l="1"/>
  <c r="V223" i="1"/>
  <c r="Z222" i="1"/>
  <c r="Y222" i="1"/>
  <c r="X223" i="1" l="1"/>
  <c r="Z223" i="1"/>
  <c r="V224" i="1"/>
  <c r="Y223" i="1"/>
  <c r="V225" i="1" l="1"/>
  <c r="Y224" i="1"/>
  <c r="X224" i="1"/>
  <c r="Z224" i="1"/>
  <c r="Y225" i="1" l="1"/>
  <c r="Z225" i="1"/>
  <c r="X225" i="1"/>
  <c r="V226" i="1"/>
  <c r="X226" i="1" l="1"/>
  <c r="Z226" i="1"/>
  <c r="V227" i="1"/>
  <c r="Y226" i="1"/>
  <c r="Z227" i="1" l="1"/>
  <c r="V228" i="1"/>
  <c r="Y227" i="1"/>
  <c r="X227" i="1"/>
  <c r="V229" i="1" l="1"/>
  <c r="X228" i="1"/>
  <c r="Y228" i="1"/>
  <c r="Z228" i="1"/>
  <c r="Y229" i="1" l="1"/>
  <c r="X229" i="1"/>
  <c r="Z229" i="1"/>
  <c r="V230" i="1"/>
  <c r="Y230" i="1" l="1"/>
  <c r="Z230" i="1"/>
  <c r="X230" i="1"/>
  <c r="V231" i="1"/>
  <c r="V232" i="1" l="1"/>
  <c r="X231" i="1"/>
  <c r="Y231" i="1"/>
  <c r="Z231" i="1"/>
  <c r="X232" i="1" l="1"/>
  <c r="V233" i="1"/>
  <c r="Y232" i="1"/>
  <c r="Z232" i="1"/>
  <c r="X233" i="1" l="1"/>
  <c r="Y233" i="1"/>
  <c r="V234" i="1"/>
  <c r="Z233" i="1"/>
  <c r="X234" i="1" l="1"/>
  <c r="Y234" i="1"/>
  <c r="Z234" i="1"/>
  <c r="V235" i="1"/>
  <c r="V236" i="1" l="1"/>
  <c r="X235" i="1"/>
  <c r="Y235" i="1"/>
  <c r="Z235" i="1"/>
  <c r="X236" i="1" l="1"/>
  <c r="Z236" i="1"/>
  <c r="Y236" i="1"/>
  <c r="V237" i="1"/>
  <c r="Z237" i="1" l="1"/>
  <c r="V238" i="1"/>
  <c r="Y237" i="1"/>
  <c r="X237" i="1"/>
  <c r="V239" i="1" l="1"/>
  <c r="X238" i="1"/>
  <c r="Y238" i="1"/>
  <c r="Z238" i="1"/>
  <c r="Y239" i="1" l="1"/>
  <c r="V240" i="1"/>
  <c r="X239" i="1"/>
  <c r="Z239" i="1"/>
  <c r="Y240" i="1" l="1"/>
  <c r="X240" i="1"/>
  <c r="V241" i="1"/>
  <c r="Z240" i="1"/>
  <c r="V242" i="1" l="1"/>
  <c r="Z241" i="1"/>
  <c r="X241" i="1"/>
  <c r="Y241" i="1"/>
  <c r="X242" i="1" l="1"/>
  <c r="Y242" i="1"/>
  <c r="Z242" i="1"/>
  <c r="V243" i="1"/>
  <c r="X243" i="1" l="1"/>
  <c r="Y243" i="1"/>
  <c r="Z243" i="1"/>
  <c r="V244" i="1"/>
  <c r="V245" i="1" l="1"/>
  <c r="Y244" i="1"/>
  <c r="Z244" i="1"/>
  <c r="X244" i="1"/>
  <c r="X245" i="1" l="1"/>
  <c r="Y245" i="1"/>
  <c r="Z245" i="1"/>
  <c r="V246" i="1"/>
  <c r="X246" i="1" l="1"/>
  <c r="V247" i="1"/>
  <c r="Y246" i="1"/>
  <c r="Z246" i="1"/>
  <c r="Z247" i="1" l="1"/>
  <c r="V248" i="1"/>
  <c r="Y247" i="1"/>
  <c r="X247" i="1"/>
  <c r="V249" i="1" l="1"/>
  <c r="Y248" i="1"/>
  <c r="Z248" i="1"/>
  <c r="X248" i="1"/>
  <c r="Y249" i="1" l="1"/>
  <c r="Z249" i="1"/>
  <c r="X249" i="1"/>
  <c r="V250" i="1"/>
  <c r="X250" i="1" l="1"/>
  <c r="Y250" i="1"/>
  <c r="V251" i="1"/>
  <c r="Z250" i="1"/>
  <c r="X251" i="1" l="1"/>
  <c r="V252" i="1"/>
  <c r="Y251" i="1"/>
  <c r="Z251" i="1"/>
  <c r="X252" i="1" l="1"/>
  <c r="Z252" i="1"/>
  <c r="Y252" i="1"/>
  <c r="V253" i="1"/>
  <c r="Y253" i="1" l="1"/>
  <c r="V254" i="1"/>
  <c r="Z253" i="1"/>
  <c r="X253" i="1"/>
  <c r="X254" i="1" l="1"/>
  <c r="Y254" i="1"/>
  <c r="V255" i="1"/>
  <c r="Z254" i="1"/>
  <c r="X255" i="1" l="1"/>
  <c r="Z255" i="1"/>
  <c r="Y255" i="1"/>
  <c r="V256" i="1"/>
  <c r="X256" i="1" l="1"/>
  <c r="V257" i="1"/>
  <c r="Z256" i="1"/>
  <c r="Y256" i="1"/>
  <c r="Z257" i="1" l="1"/>
  <c r="X257" i="1"/>
  <c r="V258" i="1"/>
  <c r="Y257" i="1"/>
  <c r="V259" i="1" l="1"/>
  <c r="Y258" i="1"/>
  <c r="Z258" i="1"/>
  <c r="X258" i="1"/>
  <c r="Z259" i="1" l="1"/>
  <c r="X259" i="1"/>
  <c r="Y259" i="1"/>
  <c r="V260" i="1"/>
  <c r="Y260" i="1" l="1"/>
  <c r="X260" i="1"/>
  <c r="V261" i="1"/>
  <c r="Z260" i="1"/>
  <c r="V262" i="1" l="1"/>
  <c r="Z261" i="1"/>
  <c r="X261" i="1"/>
  <c r="Y261" i="1"/>
  <c r="X262" i="1" l="1"/>
  <c r="Y262" i="1"/>
  <c r="V263" i="1"/>
  <c r="Z262" i="1"/>
  <c r="X263" i="1" l="1"/>
  <c r="Y263" i="1"/>
  <c r="V264" i="1"/>
  <c r="Z263" i="1"/>
  <c r="V265" i="1" l="1"/>
  <c r="Y264" i="1"/>
  <c r="Z264" i="1"/>
  <c r="X264" i="1"/>
  <c r="Y265" i="1" l="1"/>
  <c r="X265" i="1"/>
  <c r="Z265" i="1"/>
  <c r="V266" i="1"/>
  <c r="X266" i="1" l="1"/>
  <c r="V267" i="1"/>
  <c r="Z266" i="1"/>
  <c r="Y266" i="1"/>
  <c r="Z267" i="1" l="1"/>
  <c r="X267" i="1"/>
  <c r="Y267" i="1"/>
  <c r="V268" i="1"/>
  <c r="Y268" i="1" l="1"/>
  <c r="Z268" i="1"/>
  <c r="V269" i="1"/>
  <c r="X268" i="1"/>
  <c r="V270" i="1" l="1"/>
  <c r="X269" i="1"/>
  <c r="Y269" i="1"/>
  <c r="Z269" i="1"/>
  <c r="Z270" i="1" l="1"/>
  <c r="X270" i="1"/>
  <c r="Y270" i="1"/>
  <c r="V271" i="1"/>
  <c r="V272" i="1" l="1"/>
  <c r="Y271" i="1"/>
  <c r="X271" i="1"/>
  <c r="Z271" i="1"/>
  <c r="X272" i="1" l="1"/>
  <c r="Z272" i="1"/>
  <c r="Y272" i="1"/>
  <c r="V273" i="1"/>
  <c r="Y273" i="1" l="1"/>
  <c r="V274" i="1"/>
  <c r="X273" i="1"/>
  <c r="Z273" i="1"/>
  <c r="X274" i="1" l="1"/>
  <c r="Z274" i="1"/>
  <c r="V275" i="1"/>
  <c r="Y274" i="1"/>
  <c r="X275" i="1" l="1"/>
  <c r="Y275" i="1"/>
  <c r="Z275" i="1"/>
  <c r="V276" i="1"/>
  <c r="X276" i="1" l="1"/>
  <c r="V277" i="1"/>
  <c r="Z276" i="1"/>
  <c r="Y276" i="1"/>
  <c r="Z277" i="1" l="1"/>
  <c r="X277" i="1"/>
  <c r="V278" i="1"/>
  <c r="Y277" i="1"/>
  <c r="V279" i="1" l="1"/>
  <c r="Z278" i="1"/>
  <c r="X278" i="1"/>
  <c r="Y278" i="1"/>
  <c r="X279" i="1" l="1"/>
  <c r="Y279" i="1"/>
  <c r="Z279" i="1"/>
  <c r="V280" i="1"/>
  <c r="Y280" i="1" l="1"/>
  <c r="X280" i="1"/>
  <c r="V281" i="1"/>
  <c r="Z280" i="1"/>
  <c r="V282" i="1" l="1"/>
  <c r="X281" i="1"/>
  <c r="Y281" i="1"/>
  <c r="Z281" i="1"/>
  <c r="Y282" i="1" l="1"/>
  <c r="Z282" i="1"/>
  <c r="X282" i="1"/>
  <c r="V283" i="1"/>
  <c r="Y283" i="1" l="1"/>
  <c r="X283" i="1"/>
  <c r="Z283" i="1"/>
  <c r="V284" i="1"/>
  <c r="V285" i="1" l="1"/>
  <c r="X284" i="1"/>
  <c r="Y284" i="1"/>
  <c r="Z284" i="1"/>
  <c r="X285" i="1" l="1"/>
  <c r="Y285" i="1"/>
  <c r="Z285" i="1"/>
  <c r="V286" i="1"/>
  <c r="V287" i="1" l="1"/>
  <c r="X286" i="1"/>
  <c r="Z286" i="1"/>
  <c r="Y286" i="1"/>
  <c r="Y287" i="1" l="1"/>
  <c r="V288" i="1"/>
  <c r="Z287" i="1"/>
  <c r="X287" i="1"/>
  <c r="V289" i="1" l="1"/>
  <c r="X288" i="1"/>
  <c r="Y288" i="1"/>
  <c r="Z288" i="1"/>
  <c r="V290" i="1" l="1"/>
  <c r="Z289" i="1"/>
  <c r="X289" i="1"/>
  <c r="Y289" i="1"/>
  <c r="V291" i="1" l="1"/>
  <c r="Y290" i="1"/>
  <c r="X290" i="1"/>
  <c r="Z290" i="1"/>
  <c r="X291" i="1" l="1"/>
  <c r="Y291" i="1"/>
  <c r="Z291" i="1"/>
  <c r="V292" i="1"/>
  <c r="V293" i="1" l="1"/>
  <c r="X292" i="1"/>
  <c r="Y292" i="1"/>
  <c r="Z292" i="1"/>
  <c r="X293" i="1" l="1"/>
  <c r="V294" i="1"/>
  <c r="V295" i="1" s="1"/>
  <c r="Z293" i="1"/>
  <c r="Y293" i="1"/>
  <c r="Z295" i="1" l="1"/>
  <c r="V296" i="1"/>
  <c r="V297" i="1" s="1"/>
  <c r="X295" i="1"/>
  <c r="Y295" i="1"/>
  <c r="X294" i="1"/>
  <c r="Z294" i="1"/>
  <c r="Y294" i="1"/>
  <c r="Z297" i="1" l="1"/>
  <c r="V298" i="1"/>
  <c r="Y297" i="1"/>
  <c r="X297" i="1"/>
  <c r="X296" i="1"/>
  <c r="Y296" i="1"/>
  <c r="Z296" i="1"/>
  <c r="X298" i="1" l="1"/>
  <c r="V299" i="1"/>
  <c r="Y298" i="1"/>
  <c r="Z298" i="1"/>
  <c r="Z299" i="1" l="1"/>
  <c r="V300" i="1"/>
  <c r="X299" i="1"/>
  <c r="Y299" i="1"/>
  <c r="V301" i="1" l="1"/>
  <c r="Y300" i="1"/>
  <c r="Z300" i="1"/>
  <c r="X300" i="1"/>
  <c r="Z301" i="1" l="1"/>
  <c r="X301" i="1"/>
  <c r="Y301" i="1"/>
  <c r="V302" i="1"/>
  <c r="Y302" i="1" l="1"/>
  <c r="Z302" i="1"/>
  <c r="X302" i="1"/>
  <c r="V303" i="1"/>
  <c r="Y303" i="1" l="1"/>
  <c r="V304" i="1"/>
  <c r="X303" i="1"/>
  <c r="Z303" i="1"/>
  <c r="Y304" i="1" l="1"/>
  <c r="V305" i="1"/>
  <c r="Z304" i="1"/>
  <c r="X304" i="1"/>
  <c r="X305" i="1" l="1"/>
  <c r="Y305" i="1"/>
  <c r="Z305" i="1"/>
  <c r="V306" i="1"/>
  <c r="X306" i="1" l="1"/>
  <c r="V307" i="1"/>
  <c r="Z306" i="1"/>
  <c r="Y306" i="1"/>
  <c r="X307" i="1" l="1"/>
  <c r="Z307" i="1"/>
  <c r="Y307" i="1"/>
  <c r="V308" i="1"/>
  <c r="X308" i="1" l="1"/>
  <c r="Y308" i="1"/>
  <c r="V309" i="1"/>
  <c r="Z308" i="1"/>
  <c r="Z309" i="1" l="1"/>
  <c r="X309" i="1"/>
  <c r="V310" i="1"/>
  <c r="Y309" i="1"/>
  <c r="V311" i="1" l="1"/>
  <c r="Z310" i="1"/>
  <c r="X310" i="1"/>
  <c r="Y310" i="1"/>
  <c r="Z311" i="1" l="1"/>
  <c r="V312" i="1"/>
  <c r="X311" i="1"/>
  <c r="Y311" i="1"/>
  <c r="Y312" i="1" l="1"/>
  <c r="Z312" i="1"/>
  <c r="X312" i="1"/>
  <c r="V313" i="1"/>
  <c r="V314" i="1" l="1"/>
  <c r="Y313" i="1"/>
  <c r="X313" i="1"/>
  <c r="Z313" i="1"/>
  <c r="Y314" i="1" l="1"/>
  <c r="X314" i="1"/>
  <c r="Z314" i="1"/>
  <c r="V315" i="1"/>
  <c r="X315" i="1" l="1"/>
  <c r="Y315" i="1"/>
  <c r="V316" i="1"/>
  <c r="Z315" i="1"/>
  <c r="X316" i="1" l="1"/>
  <c r="V317" i="1"/>
  <c r="Z316" i="1"/>
  <c r="Y316" i="1"/>
  <c r="X317" i="1" l="1"/>
  <c r="Z317" i="1"/>
  <c r="Y317" i="1"/>
  <c r="V318" i="1"/>
  <c r="X318" i="1" l="1"/>
  <c r="V319" i="1"/>
  <c r="Y318" i="1"/>
  <c r="Z318" i="1"/>
  <c r="Z319" i="1" l="1"/>
  <c r="X319" i="1"/>
  <c r="V320" i="1"/>
  <c r="Y319" i="1"/>
  <c r="V321" i="1" l="1"/>
  <c r="Z320" i="1"/>
  <c r="Y320" i="1"/>
  <c r="X320" i="1"/>
  <c r="V322" i="1" l="1"/>
  <c r="X321" i="1"/>
  <c r="Y321" i="1"/>
  <c r="Z321" i="1"/>
  <c r="Y322" i="1" l="1"/>
  <c r="Z322" i="1"/>
  <c r="V323" i="1"/>
  <c r="X322" i="1"/>
  <c r="Z323" i="1" l="1"/>
  <c r="V324" i="1"/>
  <c r="Y323" i="1"/>
  <c r="X323" i="1"/>
  <c r="Z324" i="1" l="1"/>
  <c r="Y324" i="1"/>
  <c r="V325" i="1"/>
  <c r="X324" i="1"/>
  <c r="X325" i="1" l="1"/>
  <c r="V326" i="1"/>
  <c r="Y325" i="1"/>
  <c r="Z325" i="1"/>
  <c r="Y326" i="1" l="1"/>
  <c r="V327" i="1"/>
  <c r="Z326" i="1"/>
  <c r="X326" i="1"/>
  <c r="Y327" i="1" l="1"/>
  <c r="X327" i="1"/>
  <c r="V328" i="1"/>
  <c r="Z327" i="1"/>
  <c r="V329" i="1" l="1"/>
  <c r="X328" i="1"/>
  <c r="Y328" i="1"/>
  <c r="Z328" i="1"/>
  <c r="Z329" i="1" l="1"/>
  <c r="Y329" i="1"/>
  <c r="X329" i="1"/>
  <c r="V330" i="1"/>
  <c r="V331" i="1" l="1"/>
  <c r="X330" i="1"/>
  <c r="Z330" i="1"/>
  <c r="Y330" i="1"/>
  <c r="V332" i="1" l="1"/>
  <c r="V333" i="1" s="1"/>
  <c r="X331" i="1"/>
  <c r="Z331" i="1"/>
  <c r="Y331" i="1"/>
  <c r="V334" i="1" l="1"/>
  <c r="X333" i="1"/>
  <c r="Z333" i="1"/>
  <c r="Y333" i="1"/>
  <c r="Y332" i="1"/>
  <c r="X332" i="1"/>
  <c r="Z332" i="1"/>
  <c r="Y334" i="1" l="1"/>
  <c r="Z334" i="1"/>
  <c r="X334" i="1"/>
  <c r="V335" i="1"/>
  <c r="Z335" i="1" l="1"/>
  <c r="Y335" i="1"/>
  <c r="V336" i="1"/>
  <c r="X335" i="1"/>
  <c r="V337" i="1" l="1"/>
  <c r="Y336" i="1"/>
  <c r="X336" i="1"/>
  <c r="Z336" i="1"/>
  <c r="X337" i="1" l="1"/>
  <c r="Y337" i="1"/>
  <c r="V338" i="1"/>
  <c r="Z337" i="1"/>
  <c r="Y338" i="1" l="1"/>
  <c r="Z338" i="1"/>
  <c r="X338" i="1"/>
  <c r="V339" i="1"/>
  <c r="Y339" i="1" l="1"/>
  <c r="V340" i="1"/>
  <c r="X339" i="1"/>
  <c r="Z339" i="1"/>
  <c r="V341" i="1" l="1"/>
  <c r="X340" i="1"/>
  <c r="Y340" i="1"/>
  <c r="Z340" i="1"/>
  <c r="X341" i="1" l="1"/>
  <c r="Y341" i="1"/>
  <c r="Z341" i="1"/>
  <c r="V342" i="1"/>
  <c r="V343" i="1" l="1"/>
  <c r="Z342" i="1"/>
  <c r="Y342" i="1"/>
  <c r="X342" i="1"/>
  <c r="Z343" i="1" l="1"/>
  <c r="V344" i="1"/>
  <c r="X343" i="1"/>
  <c r="Y343" i="1"/>
  <c r="X344" i="1" l="1"/>
  <c r="Y344" i="1"/>
  <c r="V345" i="1"/>
  <c r="Z344" i="1"/>
  <c r="Z345" i="1" l="1"/>
  <c r="Y345" i="1"/>
  <c r="V346" i="1"/>
  <c r="X345" i="1"/>
  <c r="V347" i="1" l="1"/>
  <c r="Y346" i="1"/>
  <c r="Z346" i="1"/>
  <c r="X346" i="1"/>
  <c r="X347" i="1" l="1"/>
  <c r="Y347" i="1"/>
  <c r="V348" i="1"/>
  <c r="Z347" i="1"/>
  <c r="Y348" i="1" l="1"/>
  <c r="Z348" i="1"/>
  <c r="X348" i="1"/>
  <c r="V349" i="1"/>
  <c r="Y349" i="1" l="1"/>
  <c r="V350" i="1"/>
  <c r="X349" i="1"/>
  <c r="Z349" i="1"/>
  <c r="V351" i="1" l="1"/>
  <c r="X350" i="1"/>
  <c r="Y350" i="1"/>
  <c r="Z350" i="1"/>
  <c r="X351" i="1" l="1"/>
  <c r="Y351" i="1"/>
  <c r="Z351" i="1"/>
  <c r="V352" i="1"/>
  <c r="X352" i="1" l="1"/>
  <c r="V353" i="1"/>
  <c r="Z352" i="1"/>
  <c r="Y352" i="1"/>
  <c r="Z353" i="1" l="1"/>
  <c r="X353" i="1"/>
  <c r="Y353" i="1"/>
  <c r="V354" i="1"/>
  <c r="X354" i="1" l="1"/>
  <c r="Y354" i="1"/>
  <c r="Z354" i="1"/>
  <c r="V355" i="1"/>
  <c r="Z355" i="1" l="1"/>
  <c r="Y355" i="1"/>
  <c r="V356" i="1"/>
  <c r="X355" i="1"/>
  <c r="V357" i="1" l="1"/>
  <c r="Z356" i="1"/>
  <c r="X356" i="1"/>
  <c r="Y356" i="1"/>
  <c r="V358" i="1" l="1"/>
  <c r="V359" i="1" s="1"/>
  <c r="X357" i="1"/>
  <c r="Y357" i="1"/>
  <c r="Z357" i="1"/>
  <c r="Y359" i="1" l="1"/>
  <c r="Z359" i="1"/>
  <c r="V360" i="1"/>
  <c r="X359" i="1"/>
  <c r="Y358" i="1"/>
  <c r="Z358" i="1"/>
  <c r="X358" i="1"/>
  <c r="X360" i="1" l="1"/>
  <c r="V361" i="1"/>
  <c r="Y360" i="1"/>
  <c r="Z360" i="1"/>
  <c r="Z361" i="1" l="1"/>
  <c r="Y361" i="1"/>
  <c r="X361" i="1"/>
  <c r="V362" i="1"/>
  <c r="V363" i="1" l="1"/>
  <c r="Y362" i="1"/>
  <c r="Z362" i="1"/>
  <c r="X362" i="1"/>
  <c r="Z363" i="1" l="1"/>
  <c r="X363" i="1"/>
  <c r="Y363" i="1"/>
  <c r="V364" i="1"/>
  <c r="Y364" i="1" l="1"/>
  <c r="Z364" i="1"/>
  <c r="V365" i="1"/>
  <c r="X364" i="1"/>
  <c r="Y365" i="1" l="1"/>
  <c r="X365" i="1"/>
  <c r="Z365" i="1"/>
  <c r="V366" i="1"/>
  <c r="X366" i="1" l="1"/>
  <c r="Y366" i="1"/>
  <c r="V367" i="1"/>
  <c r="Z366" i="1"/>
  <c r="X367" i="1" l="1"/>
  <c r="Y367" i="1"/>
  <c r="Z367" i="1"/>
  <c r="V368" i="1"/>
  <c r="V369" i="1" l="1"/>
  <c r="Z368" i="1"/>
  <c r="Y368" i="1"/>
  <c r="X368" i="1"/>
  <c r="Y369" i="1" l="1"/>
  <c r="X369" i="1"/>
  <c r="Z369" i="1"/>
  <c r="V370" i="1"/>
  <c r="Z370" i="1" l="1"/>
  <c r="Y370" i="1"/>
  <c r="V371" i="1"/>
  <c r="X370" i="1"/>
  <c r="Z371" i="1" l="1"/>
  <c r="V372" i="1"/>
  <c r="Y371" i="1"/>
  <c r="X371" i="1"/>
  <c r="V373" i="1" l="1"/>
  <c r="X372" i="1"/>
  <c r="Z372" i="1"/>
  <c r="Y372" i="1"/>
  <c r="Y373" i="1" l="1"/>
  <c r="Z373" i="1"/>
  <c r="X373" i="1"/>
  <c r="V374" i="1"/>
  <c r="Y374" i="1" l="1"/>
  <c r="Z374" i="1"/>
  <c r="V375" i="1"/>
  <c r="X374" i="1"/>
  <c r="Y375" i="1" l="1"/>
  <c r="V376" i="1"/>
  <c r="Z375" i="1"/>
  <c r="X375" i="1"/>
  <c r="Y376" i="1" l="1"/>
  <c r="Z376" i="1"/>
  <c r="X376" i="1"/>
  <c r="V377" i="1"/>
  <c r="X377" i="1" l="1"/>
  <c r="V378" i="1"/>
  <c r="Y377" i="1"/>
  <c r="Z377" i="1"/>
  <c r="V379" i="1" l="1"/>
  <c r="Y378" i="1"/>
  <c r="Z378" i="1"/>
  <c r="X378" i="1"/>
  <c r="X379" i="1" l="1"/>
  <c r="V380" i="1"/>
  <c r="Z379" i="1"/>
  <c r="Y379" i="1"/>
  <c r="X380" i="1" l="1"/>
  <c r="Z380" i="1"/>
  <c r="V381" i="1"/>
  <c r="Y380" i="1"/>
  <c r="Z381" i="1" l="1"/>
  <c r="V382" i="1"/>
  <c r="X381" i="1"/>
  <c r="Y381" i="1"/>
  <c r="V383" i="1" l="1"/>
  <c r="Z382" i="1"/>
  <c r="Y382" i="1"/>
  <c r="X382" i="1"/>
  <c r="Z383" i="1" l="1"/>
  <c r="Y383" i="1"/>
  <c r="X383" i="1"/>
  <c r="V384" i="1"/>
  <c r="Y384" i="1" l="1"/>
  <c r="Z384" i="1"/>
  <c r="V385" i="1"/>
  <c r="X384" i="1"/>
  <c r="Y385" i="1" l="1"/>
  <c r="X385" i="1"/>
  <c r="V386" i="1"/>
  <c r="Z385" i="1"/>
  <c r="Y386" i="1" l="1"/>
  <c r="V387" i="1"/>
  <c r="V388" i="1" s="1"/>
  <c r="Z386" i="1"/>
  <c r="X386" i="1"/>
  <c r="V389" i="1" l="1"/>
  <c r="Z388" i="1"/>
  <c r="X388" i="1"/>
  <c r="Y388" i="1"/>
  <c r="X387" i="1"/>
  <c r="Y387" i="1"/>
  <c r="Z387" i="1"/>
  <c r="X389" i="1" l="1"/>
  <c r="Y389" i="1"/>
  <c r="Z389" i="1"/>
  <c r="V390" i="1"/>
  <c r="Z390" i="1" l="1"/>
  <c r="V391" i="1"/>
  <c r="X390" i="1"/>
  <c r="Y390" i="1"/>
  <c r="V392" i="1" l="1"/>
  <c r="X391" i="1"/>
  <c r="Y391" i="1"/>
  <c r="Z391" i="1"/>
  <c r="Y392" i="1" l="1"/>
  <c r="X392" i="1"/>
  <c r="V393" i="1"/>
  <c r="Z392" i="1"/>
  <c r="Y393" i="1" l="1"/>
  <c r="Z393" i="1"/>
  <c r="X393" i="1"/>
  <c r="V394" i="1"/>
  <c r="V395" i="1" l="1"/>
  <c r="X394" i="1"/>
  <c r="Z394" i="1"/>
  <c r="Y394" i="1"/>
  <c r="Z395" i="1" l="1"/>
  <c r="Y395" i="1"/>
  <c r="X395" i="1"/>
  <c r="V396" i="1"/>
  <c r="X396" i="1" l="1"/>
  <c r="Y396" i="1"/>
  <c r="V397" i="1"/>
  <c r="Z396" i="1"/>
  <c r="X397" i="1" l="1"/>
  <c r="V398" i="1"/>
  <c r="Z397" i="1"/>
  <c r="Y397" i="1"/>
  <c r="Z398" i="1" l="1"/>
  <c r="V399" i="1"/>
  <c r="X398" i="1"/>
  <c r="Y398" i="1"/>
  <c r="V400" i="1" l="1"/>
  <c r="X399" i="1"/>
  <c r="Z399" i="1"/>
  <c r="Y399" i="1"/>
  <c r="Z400" i="1" l="1"/>
  <c r="V401" i="1"/>
  <c r="X400" i="1"/>
  <c r="Y400" i="1"/>
  <c r="V402" i="1" l="1"/>
  <c r="X401" i="1"/>
  <c r="Z401" i="1"/>
  <c r="Y401" i="1"/>
  <c r="Y402" i="1" l="1"/>
  <c r="V403" i="1"/>
  <c r="X402" i="1"/>
  <c r="Z402" i="1"/>
  <c r="Y403" i="1" l="1"/>
  <c r="V404" i="1"/>
  <c r="Z403" i="1"/>
  <c r="X403" i="1"/>
  <c r="V405" i="1" l="1"/>
  <c r="X404" i="1"/>
  <c r="Z404" i="1"/>
  <c r="Y404" i="1"/>
  <c r="X405" i="1" l="1"/>
  <c r="V406" i="1"/>
  <c r="Y405" i="1"/>
  <c r="Z405" i="1"/>
  <c r="X406" i="1" l="1"/>
  <c r="Y406" i="1"/>
  <c r="V407" i="1"/>
  <c r="Z406" i="1"/>
  <c r="V408" i="1" l="1"/>
  <c r="X407" i="1"/>
  <c r="Y407" i="1"/>
  <c r="Z407" i="1"/>
  <c r="X408" i="1" l="1"/>
  <c r="Z408" i="1"/>
  <c r="Y408" i="1"/>
  <c r="V409" i="1"/>
  <c r="V410" i="1" l="1"/>
  <c r="X409" i="1"/>
  <c r="Z409" i="1"/>
  <c r="Y409" i="1"/>
  <c r="Z410" i="1" l="1"/>
  <c r="V411" i="1"/>
  <c r="X410" i="1"/>
  <c r="Y410" i="1"/>
  <c r="V412" i="1" l="1"/>
  <c r="V413" i="1" s="1"/>
  <c r="X411" i="1"/>
  <c r="Y411" i="1"/>
  <c r="Z411" i="1"/>
  <c r="Z413" i="1" l="1"/>
  <c r="V414" i="1"/>
  <c r="Y413" i="1"/>
  <c r="X413" i="1"/>
  <c r="Y412" i="1"/>
  <c r="X412" i="1"/>
  <c r="Z412" i="1"/>
  <c r="Y414" i="1" l="1"/>
  <c r="Z414" i="1"/>
  <c r="V415" i="1"/>
  <c r="X414" i="1"/>
  <c r="V416" i="1" l="1"/>
  <c r="Y415" i="1"/>
  <c r="Z415" i="1"/>
  <c r="X415" i="1"/>
  <c r="X416" i="1" l="1"/>
  <c r="Z416" i="1"/>
  <c r="V417" i="1"/>
  <c r="Y416" i="1"/>
  <c r="X417" i="1" l="1"/>
  <c r="Y417" i="1"/>
  <c r="V418" i="1"/>
  <c r="Z417" i="1"/>
  <c r="X418" i="1" l="1"/>
  <c r="Y418" i="1"/>
  <c r="Z418" i="1"/>
  <c r="V419" i="1"/>
  <c r="Y419" i="1" l="1"/>
  <c r="Z419" i="1"/>
  <c r="X419" i="1"/>
  <c r="V420" i="1"/>
  <c r="X420" i="1" l="1"/>
  <c r="Z420" i="1"/>
  <c r="V421" i="1"/>
  <c r="Y420" i="1"/>
  <c r="V422" i="1" l="1"/>
  <c r="X421" i="1"/>
  <c r="Z421" i="1"/>
  <c r="Y421" i="1"/>
  <c r="X422" i="1" l="1"/>
  <c r="Y422" i="1"/>
  <c r="Z422" i="1"/>
  <c r="V423" i="1"/>
  <c r="Y423" i="1" l="1"/>
  <c r="Z423" i="1"/>
  <c r="V424" i="1"/>
  <c r="X423" i="1"/>
  <c r="V425" i="1" l="1"/>
  <c r="Z424" i="1"/>
  <c r="Y424" i="1"/>
  <c r="X424" i="1"/>
  <c r="X425" i="1" l="1"/>
  <c r="Y425" i="1"/>
  <c r="Z425" i="1"/>
  <c r="V426" i="1"/>
  <c r="X426" i="1" l="1"/>
  <c r="Y426" i="1"/>
  <c r="Z426" i="1"/>
  <c r="V427" i="1"/>
  <c r="V428" i="1" l="1"/>
  <c r="Y427" i="1"/>
  <c r="Z427" i="1"/>
  <c r="X427" i="1"/>
  <c r="X428" i="1" l="1"/>
  <c r="Y428" i="1"/>
  <c r="V429" i="1"/>
  <c r="Z428" i="1"/>
  <c r="X429" i="1" l="1"/>
  <c r="Y429" i="1"/>
  <c r="Z429" i="1"/>
  <c r="V430" i="1"/>
  <c r="Z430" i="1" l="1"/>
  <c r="V431" i="1"/>
  <c r="X430" i="1"/>
  <c r="Y430" i="1"/>
  <c r="V432" i="1" l="1"/>
  <c r="X431" i="1"/>
  <c r="Z431" i="1"/>
  <c r="Y431" i="1"/>
  <c r="X432" i="1" l="1"/>
  <c r="Y432" i="1"/>
  <c r="Z432" i="1"/>
  <c r="V433" i="1"/>
  <c r="Y433" i="1" l="1"/>
  <c r="Z433" i="1"/>
  <c r="V434" i="1"/>
  <c r="X433" i="1"/>
  <c r="V435" i="1" l="1"/>
  <c r="Z434" i="1"/>
  <c r="Y434" i="1"/>
  <c r="X434" i="1"/>
  <c r="X435" i="1" l="1"/>
  <c r="Y435" i="1"/>
  <c r="Z435" i="1"/>
  <c r="V436" i="1"/>
  <c r="X436" i="1" l="1"/>
  <c r="Y436" i="1"/>
  <c r="Z436" i="1"/>
  <c r="V437" i="1"/>
  <c r="V438" i="1" l="1"/>
  <c r="Y437" i="1"/>
  <c r="Z437" i="1"/>
  <c r="X437" i="1"/>
  <c r="X438" i="1" l="1"/>
  <c r="Y438" i="1"/>
  <c r="Z438" i="1"/>
  <c r="V439" i="1"/>
  <c r="X439" i="1" l="1"/>
  <c r="Y439" i="1"/>
  <c r="Z439" i="1"/>
  <c r="V440" i="1"/>
  <c r="Z440" i="1" l="1"/>
  <c r="V441" i="1"/>
  <c r="X440" i="1"/>
  <c r="Y440" i="1"/>
  <c r="V442" i="1" l="1"/>
  <c r="V443" i="1" s="1"/>
  <c r="X441" i="1"/>
  <c r="Y441" i="1"/>
  <c r="Z441" i="1"/>
  <c r="X443" i="1" l="1"/>
  <c r="Y443" i="1"/>
  <c r="Z443" i="1"/>
  <c r="V444" i="1"/>
  <c r="X442" i="1"/>
  <c r="Y442" i="1"/>
  <c r="Z442" i="1"/>
  <c r="X444" i="1" l="1"/>
  <c r="Y444" i="1"/>
  <c r="Z444" i="1"/>
  <c r="V445" i="1"/>
  <c r="Y445" i="1" l="1"/>
  <c r="Z445" i="1"/>
  <c r="V446" i="1"/>
  <c r="X445" i="1"/>
  <c r="V447" i="1" l="1"/>
  <c r="V448" i="1" s="1"/>
  <c r="Z446" i="1"/>
  <c r="X446" i="1"/>
  <c r="Y446" i="1"/>
  <c r="X448" i="1" l="1"/>
  <c r="V449" i="1"/>
  <c r="Z448" i="1"/>
  <c r="Y448" i="1"/>
  <c r="Z447" i="1"/>
  <c r="X447" i="1"/>
  <c r="Y447" i="1"/>
  <c r="X449" i="1" l="1"/>
  <c r="V450" i="1"/>
  <c r="Z449" i="1"/>
  <c r="Y449" i="1"/>
  <c r="V451" i="1" l="1"/>
  <c r="X450" i="1"/>
  <c r="Y450" i="1"/>
  <c r="Z450" i="1"/>
  <c r="V452" i="1" l="1"/>
  <c r="X451" i="1"/>
  <c r="Z451" i="1"/>
  <c r="Y451" i="1"/>
  <c r="X452" i="1" l="1"/>
  <c r="Y452" i="1"/>
  <c r="Z452" i="1"/>
  <c r="V453" i="1"/>
  <c r="Z453" i="1" l="1"/>
  <c r="V454" i="1"/>
  <c r="Y453" i="1"/>
  <c r="X453" i="1"/>
  <c r="V455" i="1" l="1"/>
  <c r="X454" i="1"/>
  <c r="Z454" i="1"/>
  <c r="Y454" i="1"/>
  <c r="X455" i="1" l="1"/>
  <c r="Y455" i="1"/>
  <c r="Z455" i="1"/>
  <c r="V456" i="1"/>
  <c r="Y456" i="1" l="1"/>
  <c r="Z456" i="1"/>
  <c r="X456" i="1"/>
  <c r="V457" i="1"/>
  <c r="Y457" i="1" l="1"/>
  <c r="X457" i="1"/>
  <c r="Z457" i="1"/>
  <c r="V458" i="1"/>
  <c r="Z458" i="1" l="1"/>
  <c r="X458" i="1"/>
  <c r="Y458" i="1"/>
  <c r="V459" i="1"/>
  <c r="V460" i="1" l="1"/>
  <c r="X459" i="1"/>
  <c r="Y459" i="1"/>
  <c r="Z459" i="1"/>
  <c r="Y460" i="1" l="1"/>
  <c r="V461" i="1"/>
  <c r="Z460" i="1"/>
  <c r="X460" i="1"/>
  <c r="X461" i="1" l="1"/>
  <c r="Z461" i="1"/>
  <c r="V462" i="1"/>
  <c r="Y461" i="1"/>
  <c r="Y462" i="1" l="1"/>
  <c r="X462" i="1"/>
  <c r="Z462" i="1"/>
  <c r="V463" i="1"/>
  <c r="X463" i="1" l="1"/>
  <c r="Y463" i="1"/>
  <c r="V464" i="1"/>
  <c r="Z463" i="1"/>
  <c r="X464" i="1" l="1"/>
  <c r="Y464" i="1"/>
  <c r="V465" i="1"/>
  <c r="Z464" i="1"/>
  <c r="Y465" i="1" l="1"/>
  <c r="V466" i="1"/>
  <c r="Z465" i="1"/>
  <c r="X465" i="1"/>
  <c r="Z466" i="1" l="1"/>
  <c r="V467" i="1"/>
  <c r="X466" i="1"/>
  <c r="Y466" i="1"/>
  <c r="Z467" i="1" l="1"/>
  <c r="V468" i="1"/>
  <c r="X467" i="1"/>
  <c r="Y467" i="1"/>
  <c r="V469" i="1" l="1"/>
  <c r="Y468" i="1"/>
  <c r="Z468" i="1"/>
  <c r="X468" i="1"/>
  <c r="Y469" i="1" l="1"/>
  <c r="V470" i="1"/>
  <c r="X469" i="1"/>
  <c r="Z469" i="1"/>
  <c r="Y470" i="1" l="1"/>
  <c r="Z470" i="1"/>
  <c r="X470" i="1"/>
  <c r="V471" i="1"/>
  <c r="X471" i="1" l="1"/>
  <c r="V472" i="1"/>
  <c r="Y471" i="1"/>
  <c r="Z471" i="1"/>
  <c r="X472" i="1" l="1"/>
  <c r="Z472" i="1"/>
  <c r="Y472" i="1"/>
  <c r="V473" i="1"/>
  <c r="X473" i="1" l="1"/>
  <c r="Y473" i="1"/>
  <c r="Z473" i="1"/>
  <c r="V474" i="1"/>
  <c r="V475" i="1" l="1"/>
  <c r="Y474" i="1"/>
  <c r="X474" i="1"/>
  <c r="Z474" i="1"/>
  <c r="X475" i="1" l="1"/>
  <c r="Y475" i="1"/>
  <c r="V476" i="1"/>
  <c r="V477" i="1" s="1"/>
  <c r="Z475" i="1"/>
  <c r="Z477" i="1" l="1"/>
  <c r="V478" i="1"/>
  <c r="Y477" i="1"/>
  <c r="X477" i="1"/>
  <c r="Z476" i="1"/>
  <c r="Y476" i="1"/>
  <c r="X476" i="1"/>
  <c r="Z478" i="1" l="1"/>
  <c r="X478" i="1"/>
  <c r="Y478" i="1"/>
  <c r="V479" i="1"/>
  <c r="V480" i="1" s="1"/>
  <c r="V481" i="1" l="1"/>
  <c r="V482" i="1" s="1"/>
  <c r="X480" i="1"/>
  <c r="Y480" i="1"/>
  <c r="Z480" i="1"/>
  <c r="Z479" i="1"/>
  <c r="X479" i="1"/>
  <c r="Y479" i="1"/>
  <c r="Z482" i="1" l="1"/>
  <c r="V483" i="1"/>
  <c r="X482" i="1"/>
  <c r="Y482" i="1"/>
  <c r="X481" i="1"/>
  <c r="Y481" i="1"/>
  <c r="Z481" i="1"/>
  <c r="X483" i="1" l="1"/>
  <c r="Y483" i="1"/>
  <c r="Z483" i="1"/>
  <c r="V484" i="1"/>
  <c r="Z484" i="1" l="1"/>
  <c r="Y484" i="1"/>
  <c r="X484" i="1"/>
  <c r="V485" i="1"/>
  <c r="V486" i="1" l="1"/>
  <c r="V487" i="1" s="1"/>
  <c r="X485" i="1"/>
  <c r="Y485" i="1"/>
  <c r="Z485" i="1"/>
  <c r="Z487" i="1" l="1"/>
  <c r="V488" i="1"/>
  <c r="X487" i="1"/>
  <c r="Y487" i="1"/>
  <c r="X486" i="1"/>
  <c r="Y486" i="1"/>
  <c r="Z486" i="1"/>
  <c r="X488" i="1" l="1"/>
  <c r="V489" i="1"/>
  <c r="Y488" i="1"/>
  <c r="Z488" i="1"/>
  <c r="X489" i="1" l="1"/>
  <c r="Z489" i="1"/>
  <c r="V490" i="1"/>
  <c r="V491" i="1" s="1"/>
  <c r="Y489" i="1"/>
  <c r="X491" i="1" l="1"/>
  <c r="Y491" i="1"/>
  <c r="Z491" i="1"/>
  <c r="V492" i="1"/>
  <c r="X490" i="1"/>
  <c r="Y490" i="1"/>
  <c r="Z490" i="1"/>
  <c r="Y492" i="1" l="1"/>
  <c r="V493" i="1"/>
  <c r="Z492" i="1"/>
  <c r="X492" i="1"/>
  <c r="X493" i="1" l="1"/>
  <c r="V494" i="1"/>
  <c r="V495" i="1" s="1"/>
  <c r="Z493" i="1"/>
  <c r="Y493" i="1"/>
  <c r="X495" i="1" l="1"/>
  <c r="Y495" i="1"/>
  <c r="Z495" i="1"/>
  <c r="V496" i="1"/>
  <c r="V497" i="1" s="1"/>
  <c r="X494" i="1"/>
  <c r="Y494" i="1"/>
  <c r="Z494" i="1"/>
  <c r="Y497" i="1" l="1"/>
  <c r="V498" i="1"/>
  <c r="X497" i="1"/>
  <c r="Z497" i="1"/>
  <c r="X496" i="1"/>
  <c r="Y496" i="1"/>
  <c r="Z496" i="1"/>
  <c r="X498" i="1" l="1"/>
  <c r="V499" i="1"/>
  <c r="V500" i="1" s="1"/>
  <c r="Y498" i="1"/>
  <c r="Z498" i="1"/>
  <c r="X500" i="1" l="1"/>
  <c r="Y500" i="1"/>
  <c r="V501" i="1"/>
  <c r="V502" i="1" s="1"/>
  <c r="V503" i="1" s="1"/>
  <c r="V504" i="1" s="1"/>
  <c r="Z500" i="1"/>
  <c r="Z499" i="1"/>
  <c r="Y499" i="1"/>
  <c r="X499" i="1"/>
  <c r="V505" i="1" l="1"/>
  <c r="V506" i="1" s="1"/>
  <c r="X504" i="1"/>
  <c r="Z504" i="1"/>
  <c r="Y504" i="1"/>
  <c r="X503" i="1"/>
  <c r="Z503" i="1"/>
  <c r="Y503" i="1"/>
  <c r="Z502" i="1"/>
  <c r="Y502" i="1"/>
  <c r="X502" i="1"/>
  <c r="Y501" i="1"/>
  <c r="X501" i="1"/>
  <c r="Z501" i="1"/>
  <c r="Z506" i="1" l="1"/>
  <c r="V507" i="1"/>
  <c r="X506" i="1"/>
  <c r="Y506" i="1"/>
  <c r="X505" i="1"/>
  <c r="Y505" i="1"/>
  <c r="Z505" i="1"/>
  <c r="V508" i="1" l="1"/>
  <c r="X507" i="1"/>
  <c r="Y507" i="1"/>
  <c r="Z507" i="1"/>
  <c r="Y508" i="1" l="1"/>
  <c r="Z508" i="1"/>
  <c r="V509" i="1"/>
  <c r="X508" i="1"/>
  <c r="V510" i="1" l="1"/>
  <c r="X509" i="1"/>
  <c r="Z509" i="1"/>
  <c r="Y509" i="1"/>
  <c r="V511" i="1" l="1"/>
  <c r="X510" i="1"/>
  <c r="Y510" i="1"/>
  <c r="Z510" i="1"/>
  <c r="V512" i="1" l="1"/>
  <c r="X511" i="1"/>
  <c r="Y511" i="1"/>
  <c r="Z511" i="1"/>
  <c r="V513" i="1" l="1"/>
  <c r="X512" i="1"/>
  <c r="Y512" i="1"/>
  <c r="Z512" i="1"/>
  <c r="V514" i="1" l="1"/>
  <c r="Z513" i="1"/>
  <c r="X513" i="1"/>
  <c r="Y513" i="1"/>
  <c r="V515" i="1" l="1"/>
  <c r="Y514" i="1"/>
  <c r="X514" i="1"/>
  <c r="Z514" i="1"/>
  <c r="V516" i="1" l="1"/>
  <c r="Z515" i="1"/>
  <c r="X515" i="1"/>
  <c r="Y515" i="1"/>
  <c r="X516" i="1" l="1"/>
  <c r="Z516" i="1"/>
  <c r="V517" i="1"/>
  <c r="Y516" i="1"/>
  <c r="V518" i="1" l="1"/>
  <c r="Y517" i="1"/>
  <c r="Z517" i="1"/>
  <c r="X517" i="1"/>
  <c r="Y518" i="1" l="1"/>
  <c r="V519" i="1"/>
  <c r="Z518" i="1"/>
  <c r="X518" i="1"/>
  <c r="V520" i="1" l="1"/>
  <c r="X519" i="1"/>
  <c r="Z519" i="1"/>
  <c r="Y519" i="1"/>
  <c r="Z520" i="1" l="1"/>
  <c r="V521" i="1"/>
  <c r="X520" i="1"/>
  <c r="Y520" i="1"/>
  <c r="V522" i="1" l="1"/>
  <c r="Y521" i="1"/>
  <c r="Z521" i="1"/>
  <c r="X521" i="1"/>
  <c r="X522" i="1" l="1"/>
  <c r="Y522" i="1"/>
  <c r="Z522" i="1"/>
  <c r="V523" i="1"/>
  <c r="V524" i="1" l="1"/>
  <c r="X523" i="1"/>
  <c r="Y523" i="1"/>
  <c r="Z523" i="1"/>
  <c r="V525" i="1" l="1"/>
  <c r="X524" i="1"/>
  <c r="Y524" i="1"/>
  <c r="Z524" i="1"/>
  <c r="V526" i="1" l="1"/>
  <c r="X525" i="1"/>
  <c r="Y525" i="1"/>
  <c r="Z525" i="1"/>
  <c r="Y526" i="1" l="1"/>
  <c r="V527" i="1"/>
  <c r="Z526" i="1"/>
  <c r="X526" i="1"/>
  <c r="V528" i="1" l="1"/>
  <c r="X527" i="1"/>
  <c r="Y527" i="1"/>
  <c r="Z527" i="1"/>
  <c r="X528" i="1" l="1"/>
  <c r="Z528" i="1"/>
  <c r="Y528" i="1"/>
  <c r="V529" i="1"/>
  <c r="V530" i="1" l="1"/>
  <c r="V531" i="1" s="1"/>
  <c r="Z529" i="1"/>
  <c r="X529" i="1"/>
  <c r="Y529" i="1"/>
  <c r="Z531" i="1" l="1"/>
  <c r="V532" i="1"/>
  <c r="V533" i="1" s="1"/>
  <c r="Y531" i="1"/>
  <c r="X531" i="1"/>
  <c r="X530" i="1"/>
  <c r="Y530" i="1"/>
  <c r="Z530" i="1"/>
  <c r="Z533" i="1" l="1"/>
  <c r="Y533" i="1"/>
  <c r="V534" i="1"/>
  <c r="X533" i="1"/>
  <c r="X532" i="1"/>
  <c r="Y532" i="1"/>
  <c r="Z532" i="1"/>
  <c r="V535" i="1" l="1"/>
  <c r="V536" i="1" s="1"/>
  <c r="Z534" i="1"/>
  <c r="X534" i="1"/>
  <c r="Y534" i="1"/>
  <c r="Y536" i="1" l="1"/>
  <c r="Z536" i="1"/>
  <c r="V537" i="1"/>
  <c r="V538" i="1" s="1"/>
  <c r="X536" i="1"/>
  <c r="Z535" i="1"/>
  <c r="Y535" i="1"/>
  <c r="X535" i="1"/>
  <c r="Y538" i="1" l="1"/>
  <c r="V539" i="1"/>
  <c r="X538" i="1"/>
  <c r="Z538" i="1"/>
  <c r="X537" i="1"/>
  <c r="Y537" i="1"/>
  <c r="Z537" i="1"/>
  <c r="V540" i="1" l="1"/>
  <c r="Y539" i="1"/>
  <c r="Z539" i="1"/>
  <c r="X539" i="1"/>
  <c r="Z540" i="1" l="1"/>
  <c r="X540" i="1"/>
  <c r="V541" i="1"/>
  <c r="Y540" i="1"/>
  <c r="V542" i="1" l="1"/>
  <c r="V543" i="1" s="1"/>
  <c r="X541" i="1"/>
  <c r="Z541" i="1"/>
  <c r="Y541" i="1"/>
  <c r="Z543" i="1" l="1"/>
  <c r="V544" i="1"/>
  <c r="Y543" i="1"/>
  <c r="X543" i="1"/>
  <c r="X542" i="1"/>
  <c r="Z542" i="1"/>
  <c r="Y542" i="1"/>
  <c r="X544" i="1" l="1"/>
  <c r="V545" i="1"/>
  <c r="V546" i="1" s="1"/>
  <c r="Y544" i="1"/>
  <c r="Z544" i="1"/>
  <c r="X546" i="1" l="1"/>
  <c r="Y546" i="1"/>
  <c r="Z546" i="1"/>
  <c r="V547" i="1"/>
  <c r="Z545" i="1"/>
  <c r="X545" i="1"/>
  <c r="Y545" i="1"/>
  <c r="V548" i="1" l="1"/>
  <c r="Y547" i="1"/>
  <c r="Z547" i="1"/>
  <c r="X547" i="1"/>
  <c r="Y548" i="1" l="1"/>
  <c r="Z548" i="1"/>
  <c r="X548" i="1"/>
  <c r="V549" i="1"/>
  <c r="Y549" i="1" l="1"/>
  <c r="V550" i="1"/>
  <c r="Z549" i="1"/>
  <c r="X549" i="1"/>
  <c r="X550" i="1" l="1"/>
  <c r="Y550" i="1"/>
  <c r="Z550" i="1"/>
  <c r="V551" i="1"/>
  <c r="V552" i="1" l="1"/>
  <c r="X551" i="1"/>
  <c r="Y551" i="1"/>
  <c r="Z551" i="1"/>
  <c r="X552" i="1" l="1"/>
  <c r="Y552" i="1"/>
  <c r="Z552" i="1"/>
  <c r="V553" i="1"/>
  <c r="V554" i="1" l="1"/>
  <c r="Z553" i="1"/>
  <c r="Y553" i="1"/>
  <c r="X553" i="1"/>
  <c r="X554" i="1" l="1"/>
  <c r="Y554" i="1"/>
  <c r="Z554" i="1"/>
  <c r="V555" i="1"/>
  <c r="V556" i="1" l="1"/>
  <c r="X555" i="1"/>
  <c r="Y555" i="1"/>
  <c r="Z555" i="1"/>
  <c r="X556" i="1" l="1"/>
  <c r="V557" i="1"/>
  <c r="Z556" i="1"/>
  <c r="Y556" i="1"/>
  <c r="V558" i="1" l="1"/>
  <c r="X557" i="1"/>
  <c r="Y557" i="1"/>
  <c r="Z557" i="1"/>
  <c r="X558" i="1" l="1"/>
  <c r="V559" i="1"/>
  <c r="Y558" i="1"/>
  <c r="Z558" i="1"/>
  <c r="Z559" i="1" l="1"/>
  <c r="Y559" i="1"/>
  <c r="V560" i="1"/>
  <c r="X559" i="1"/>
  <c r="X560" i="1" l="1"/>
  <c r="Y560" i="1"/>
  <c r="Z560" i="1"/>
  <c r="V561" i="1"/>
  <c r="V562" i="1" l="1"/>
  <c r="Y561" i="1"/>
  <c r="X561" i="1"/>
  <c r="Z561" i="1"/>
  <c r="X562" i="1" l="1"/>
  <c r="V563" i="1"/>
  <c r="Z562" i="1"/>
  <c r="Y562" i="1"/>
  <c r="V564" i="1" l="1"/>
  <c r="X563" i="1"/>
  <c r="Z563" i="1"/>
  <c r="Y563" i="1"/>
  <c r="X564" i="1" l="1"/>
  <c r="Y564" i="1"/>
  <c r="Z564" i="1"/>
  <c r="V565" i="1"/>
  <c r="V566" i="1" l="1"/>
  <c r="X565" i="1"/>
  <c r="Y565" i="1"/>
  <c r="Z565" i="1"/>
  <c r="X566" i="1" l="1"/>
  <c r="Y566" i="1"/>
  <c r="Z566" i="1"/>
  <c r="V567" i="1"/>
  <c r="V568" i="1" l="1"/>
  <c r="Y567" i="1"/>
  <c r="Z567" i="1"/>
  <c r="X567" i="1"/>
  <c r="X568" i="1" l="1"/>
  <c r="Z568" i="1"/>
  <c r="V569" i="1"/>
  <c r="Y568" i="1"/>
  <c r="V570" i="1" l="1"/>
  <c r="X569" i="1"/>
  <c r="Y569" i="1"/>
  <c r="Z569" i="1"/>
  <c r="X570" i="1" l="1"/>
  <c r="Z570" i="1"/>
  <c r="V571" i="1"/>
  <c r="Y570" i="1"/>
  <c r="V572" i="1" l="1"/>
  <c r="X571" i="1"/>
  <c r="Y571" i="1"/>
  <c r="Z571" i="1"/>
  <c r="X572" i="1" l="1"/>
  <c r="Y572" i="1"/>
  <c r="Z572" i="1"/>
  <c r="V573" i="1"/>
  <c r="V574" i="1" l="1"/>
  <c r="Z573" i="1"/>
  <c r="X573" i="1"/>
  <c r="Y573" i="1"/>
  <c r="X574" i="1" l="1"/>
  <c r="Y574" i="1"/>
  <c r="Z574" i="1"/>
  <c r="V575" i="1"/>
  <c r="V576" i="1" l="1"/>
  <c r="Y575" i="1"/>
  <c r="X575" i="1"/>
  <c r="Z575" i="1"/>
  <c r="X576" i="1" l="1"/>
  <c r="V577" i="1"/>
  <c r="Z576" i="1"/>
  <c r="Y576" i="1"/>
  <c r="V578" i="1" l="1"/>
  <c r="Z577" i="1"/>
  <c r="X577" i="1"/>
  <c r="Y577" i="1"/>
  <c r="X578" i="1" l="1"/>
  <c r="Y578" i="1"/>
  <c r="Z578" i="1"/>
  <c r="V579" i="1"/>
  <c r="V580" i="1" l="1"/>
  <c r="Z579" i="1"/>
  <c r="Y579" i="1"/>
  <c r="X579" i="1"/>
  <c r="X580" i="1" l="1"/>
  <c r="Y580" i="1"/>
  <c r="Z580" i="1"/>
  <c r="V581" i="1"/>
  <c r="V582" i="1" l="1"/>
  <c r="X581" i="1"/>
  <c r="Y581" i="1"/>
  <c r="Z581" i="1"/>
  <c r="X582" i="1" l="1"/>
  <c r="V583" i="1"/>
  <c r="Z582" i="1"/>
  <c r="Y582" i="1"/>
  <c r="V584" i="1" l="1"/>
  <c r="X583" i="1"/>
  <c r="Y583" i="1"/>
  <c r="Z583" i="1"/>
  <c r="X584" i="1" l="1"/>
  <c r="Z584" i="1"/>
  <c r="V585" i="1"/>
  <c r="Y584" i="1"/>
  <c r="V586" i="1" l="1"/>
  <c r="Z585" i="1"/>
  <c r="X585" i="1"/>
  <c r="Y585" i="1"/>
  <c r="X586" i="1" l="1"/>
  <c r="Y586" i="1"/>
  <c r="Z586" i="1"/>
  <c r="V587" i="1"/>
  <c r="V588" i="1" l="1"/>
  <c r="Z587" i="1"/>
  <c r="X587" i="1"/>
  <c r="Y587" i="1"/>
  <c r="X588" i="1" l="1"/>
  <c r="Z588" i="1"/>
  <c r="V589" i="1"/>
  <c r="Y588" i="1"/>
  <c r="V590" i="1" l="1"/>
  <c r="Y589" i="1"/>
  <c r="X589" i="1"/>
  <c r="Z589" i="1"/>
  <c r="X590" i="1" l="1"/>
  <c r="Z590" i="1"/>
  <c r="V591" i="1"/>
  <c r="Y590" i="1"/>
  <c r="V592" i="1" l="1"/>
  <c r="X591" i="1"/>
  <c r="Y591" i="1"/>
  <c r="Z591" i="1"/>
  <c r="X592" i="1" l="1"/>
  <c r="Z592" i="1"/>
  <c r="V593" i="1"/>
  <c r="Y592" i="1"/>
  <c r="V594" i="1" l="1"/>
  <c r="Z593" i="1"/>
  <c r="X593" i="1"/>
  <c r="Y593" i="1"/>
  <c r="X594" i="1" l="1"/>
  <c r="Y594" i="1"/>
  <c r="Z594" i="1"/>
  <c r="V595" i="1"/>
  <c r="V596" i="1" l="1"/>
  <c r="X595" i="1"/>
  <c r="Y595" i="1"/>
  <c r="Z595" i="1"/>
  <c r="X596" i="1" l="1"/>
  <c r="V597" i="1"/>
  <c r="Y596" i="1"/>
  <c r="Z596" i="1"/>
  <c r="V598" i="1" l="1"/>
  <c r="X597" i="1"/>
  <c r="Y597" i="1"/>
  <c r="Z597" i="1"/>
  <c r="X598" i="1" l="1"/>
  <c r="Y598" i="1"/>
  <c r="Z598" i="1"/>
  <c r="V599" i="1"/>
  <c r="V600" i="1" l="1"/>
  <c r="Z599" i="1"/>
  <c r="Y599" i="1"/>
  <c r="X599" i="1"/>
  <c r="V601" i="1" l="1"/>
  <c r="X600" i="1"/>
  <c r="Y600" i="1"/>
  <c r="Z600" i="1"/>
  <c r="X601" i="1" l="1"/>
  <c r="Z601" i="1"/>
  <c r="V602" i="1"/>
  <c r="Y601" i="1"/>
  <c r="X602" i="1" l="1"/>
  <c r="V603" i="1"/>
  <c r="Z602" i="1"/>
  <c r="Y602" i="1"/>
  <c r="Z603" i="1" l="1"/>
  <c r="V604" i="1"/>
  <c r="Y603" i="1"/>
  <c r="X603" i="1"/>
  <c r="X604" i="1" l="1"/>
  <c r="Z604" i="1"/>
  <c r="V605" i="1"/>
  <c r="Y604" i="1"/>
  <c r="V606" i="1" l="1"/>
  <c r="Z605" i="1"/>
  <c r="X605" i="1"/>
  <c r="Y605" i="1"/>
  <c r="X606" i="1" l="1"/>
  <c r="Y606" i="1"/>
  <c r="V607" i="1"/>
  <c r="Z606" i="1"/>
  <c r="V608" i="1" l="1"/>
  <c r="Y607" i="1"/>
  <c r="Z607" i="1"/>
  <c r="X607" i="1"/>
  <c r="X608" i="1" l="1"/>
  <c r="V609" i="1"/>
  <c r="Z608" i="1"/>
  <c r="Y608" i="1"/>
  <c r="V610" i="1" l="1"/>
  <c r="Z609" i="1"/>
  <c r="X609" i="1"/>
  <c r="Y609" i="1"/>
  <c r="X610" i="1" l="1"/>
  <c r="Z610" i="1"/>
  <c r="Y610" i="1"/>
  <c r="V611" i="1"/>
  <c r="V612" i="1" l="1"/>
  <c r="X611" i="1"/>
  <c r="Y611" i="1"/>
  <c r="Z611" i="1"/>
  <c r="X612" i="1" l="1"/>
  <c r="Y612" i="1"/>
  <c r="Z612" i="1"/>
  <c r="V613" i="1"/>
  <c r="V614" i="1" l="1"/>
  <c r="Z613" i="1"/>
  <c r="X613" i="1"/>
  <c r="Y613" i="1"/>
  <c r="X614" i="1" l="1"/>
  <c r="Y614" i="1"/>
  <c r="Z614" i="1"/>
  <c r="V615" i="1"/>
  <c r="V616" i="1" l="1"/>
  <c r="Z615" i="1"/>
  <c r="X615" i="1"/>
  <c r="Y615" i="1"/>
  <c r="X616" i="1" l="1"/>
  <c r="V617" i="1"/>
  <c r="Y616" i="1"/>
  <c r="Z616" i="1"/>
  <c r="V618" i="1" l="1"/>
  <c r="X617" i="1"/>
  <c r="Y617" i="1"/>
  <c r="Z617" i="1"/>
  <c r="X618" i="1" l="1"/>
  <c r="Z618" i="1"/>
  <c r="V619" i="1"/>
  <c r="Y618" i="1"/>
  <c r="V620" i="1" l="1"/>
  <c r="X619" i="1"/>
  <c r="Z619" i="1"/>
  <c r="Y619" i="1"/>
  <c r="X620" i="1" l="1"/>
  <c r="Y620" i="1"/>
  <c r="Z620" i="1"/>
  <c r="V621" i="1"/>
  <c r="V622" i="1" l="1"/>
  <c r="X621" i="1"/>
  <c r="Y621" i="1"/>
  <c r="Z621" i="1"/>
  <c r="X622" i="1" l="1"/>
  <c r="V623" i="1"/>
  <c r="Z622" i="1"/>
  <c r="Y622" i="1"/>
  <c r="V624" i="1" l="1"/>
  <c r="X623" i="1"/>
  <c r="Y623" i="1"/>
  <c r="Z623" i="1"/>
  <c r="X624" i="1" l="1"/>
  <c r="Z624" i="1"/>
  <c r="V625" i="1"/>
  <c r="Y624" i="1"/>
  <c r="V626" i="1" l="1"/>
  <c r="Y625" i="1"/>
  <c r="Z625" i="1"/>
  <c r="X625" i="1"/>
  <c r="X626" i="1" l="1"/>
  <c r="Y626" i="1"/>
  <c r="Z626" i="1"/>
  <c r="V627" i="1"/>
  <c r="V628" i="1" l="1"/>
  <c r="Z627" i="1"/>
  <c r="Y627" i="1"/>
  <c r="X627" i="1"/>
  <c r="X628" i="1" l="1"/>
  <c r="Z628" i="1"/>
  <c r="V629" i="1"/>
  <c r="Y628" i="1"/>
  <c r="V630" i="1" l="1"/>
  <c r="Y629" i="1"/>
  <c r="Z629" i="1"/>
  <c r="X629" i="1"/>
  <c r="X630" i="1" l="1"/>
  <c r="Y630" i="1"/>
  <c r="Z630" i="1"/>
  <c r="V631" i="1"/>
  <c r="V632" i="1" l="1"/>
  <c r="X631" i="1"/>
  <c r="Y631" i="1"/>
  <c r="Z631" i="1"/>
  <c r="X632" i="1" l="1"/>
  <c r="Z632" i="1"/>
  <c r="V633" i="1"/>
  <c r="Y632" i="1"/>
  <c r="V634" i="1" l="1"/>
  <c r="Z633" i="1"/>
  <c r="X633" i="1"/>
  <c r="Y633" i="1"/>
  <c r="X634" i="1" l="1"/>
  <c r="Y634" i="1"/>
  <c r="Z634" i="1"/>
  <c r="V635" i="1"/>
  <c r="V636" i="1" l="1"/>
  <c r="Z635" i="1"/>
  <c r="X635" i="1"/>
  <c r="Y635" i="1"/>
  <c r="X636" i="1" l="1"/>
  <c r="V637" i="1"/>
  <c r="Y636" i="1"/>
  <c r="Z636" i="1"/>
  <c r="V638" i="1" l="1"/>
  <c r="X637" i="1"/>
  <c r="Y637" i="1"/>
  <c r="Z637" i="1"/>
  <c r="X638" i="1" l="1"/>
  <c r="Z638" i="1"/>
  <c r="V639" i="1"/>
  <c r="Y638" i="1"/>
  <c r="V640" i="1" l="1"/>
  <c r="Z639" i="1"/>
  <c r="Y639" i="1"/>
  <c r="X639" i="1"/>
  <c r="X640" i="1" l="1"/>
  <c r="Y640" i="1"/>
  <c r="Z640" i="1"/>
  <c r="V641" i="1"/>
  <c r="V642" i="1" l="1"/>
  <c r="X641" i="1"/>
  <c r="Y641" i="1"/>
  <c r="Z641" i="1"/>
  <c r="X642" i="1" l="1"/>
  <c r="V643" i="1"/>
  <c r="Z642" i="1"/>
  <c r="Y642" i="1"/>
  <c r="V644" i="1" l="1"/>
  <c r="X643" i="1"/>
  <c r="Y643" i="1"/>
  <c r="Z643" i="1"/>
  <c r="X644" i="1" l="1"/>
  <c r="Z644" i="1"/>
  <c r="V645" i="1"/>
  <c r="Y644" i="1"/>
  <c r="V646" i="1" l="1"/>
  <c r="Y645" i="1"/>
  <c r="Z645" i="1"/>
  <c r="X645" i="1"/>
  <c r="X646" i="1" l="1"/>
  <c r="Y646" i="1"/>
  <c r="Z646" i="1"/>
  <c r="V647" i="1"/>
  <c r="V648" i="1" l="1"/>
  <c r="Y647" i="1"/>
  <c r="X647" i="1"/>
  <c r="Z647" i="1"/>
  <c r="X648" i="1" l="1"/>
  <c r="Z648" i="1"/>
  <c r="V649" i="1"/>
  <c r="Y648" i="1"/>
  <c r="V650" i="1" l="1"/>
  <c r="Z649" i="1"/>
  <c r="X649" i="1"/>
  <c r="Y649" i="1"/>
  <c r="X650" i="1" l="1"/>
  <c r="Y650" i="1"/>
  <c r="V651" i="1"/>
  <c r="Z650" i="1"/>
  <c r="V652" i="1" l="1"/>
  <c r="X651" i="1"/>
  <c r="Y651" i="1"/>
  <c r="Z651" i="1"/>
  <c r="X652" i="1" l="1"/>
  <c r="Z652" i="1"/>
  <c r="V653" i="1"/>
  <c r="Y652" i="1"/>
  <c r="V654" i="1" l="1"/>
  <c r="Z653" i="1"/>
  <c r="Y653" i="1"/>
  <c r="X653" i="1"/>
  <c r="X654" i="1" l="1"/>
  <c r="Y654" i="1"/>
  <c r="Z654" i="1"/>
  <c r="V655" i="1"/>
  <c r="V656" i="1" l="1"/>
  <c r="X655" i="1"/>
  <c r="Y655" i="1"/>
  <c r="Z655" i="1"/>
  <c r="X656" i="1" l="1"/>
  <c r="V657" i="1"/>
  <c r="Z656" i="1"/>
  <c r="Y656" i="1"/>
  <c r="V658" i="1" l="1"/>
  <c r="X657" i="1"/>
  <c r="Y657" i="1"/>
  <c r="Z657" i="1"/>
  <c r="X658" i="1" l="1"/>
  <c r="V659" i="1"/>
  <c r="Z658" i="1"/>
  <c r="Y658" i="1"/>
  <c r="V660" i="1" l="1"/>
  <c r="Z659" i="1"/>
  <c r="Y659" i="1"/>
  <c r="X659" i="1"/>
  <c r="X660" i="1" l="1"/>
  <c r="Y660" i="1"/>
  <c r="Z660" i="1"/>
  <c r="V661" i="1"/>
  <c r="V662" i="1" l="1"/>
  <c r="Y661" i="1"/>
  <c r="X661" i="1"/>
  <c r="Z661" i="1"/>
  <c r="X662" i="1" l="1"/>
  <c r="V663" i="1"/>
  <c r="Z662" i="1"/>
  <c r="Y662" i="1"/>
  <c r="V664" i="1" l="1"/>
  <c r="X663" i="1"/>
  <c r="Z663" i="1"/>
  <c r="Y663" i="1"/>
  <c r="X664" i="1" l="1"/>
  <c r="Y664" i="1"/>
  <c r="Z664" i="1"/>
  <c r="V665" i="1"/>
  <c r="V666" i="1" l="1"/>
  <c r="Y665" i="1"/>
  <c r="Z665" i="1"/>
  <c r="X665" i="1"/>
  <c r="X666" i="1" l="1"/>
  <c r="Y666" i="1"/>
  <c r="Z666" i="1"/>
  <c r="V667" i="1"/>
  <c r="V668" i="1" l="1"/>
  <c r="Z667" i="1"/>
  <c r="X667" i="1"/>
  <c r="Y667" i="1"/>
  <c r="X668" i="1" l="1"/>
  <c r="Z668" i="1"/>
  <c r="V669" i="1"/>
  <c r="Y668" i="1"/>
  <c r="V670" i="1" l="1"/>
  <c r="X669" i="1"/>
  <c r="Y669" i="1"/>
  <c r="Z669" i="1"/>
  <c r="X670" i="1" l="1"/>
  <c r="Y670" i="1"/>
  <c r="Z670" i="1"/>
  <c r="V671" i="1"/>
  <c r="V672" i="1" l="1"/>
  <c r="X671" i="1"/>
  <c r="Y671" i="1"/>
  <c r="Z671" i="1"/>
  <c r="X672" i="1" l="1"/>
  <c r="Z672" i="1"/>
  <c r="V673" i="1"/>
  <c r="Y672" i="1"/>
  <c r="V674" i="1" l="1"/>
  <c r="Z673" i="1"/>
  <c r="X673" i="1"/>
  <c r="Y673" i="1"/>
  <c r="X674" i="1" l="1"/>
  <c r="Z674" i="1"/>
  <c r="V675" i="1"/>
  <c r="Y674" i="1"/>
  <c r="V676" i="1" l="1"/>
  <c r="X675" i="1"/>
  <c r="Y675" i="1"/>
  <c r="Z675" i="1"/>
  <c r="X676" i="1" l="1"/>
  <c r="Y676" i="1"/>
  <c r="V677" i="1"/>
  <c r="Z676" i="1"/>
  <c r="V678" i="1" l="1"/>
  <c r="X677" i="1"/>
  <c r="Y677" i="1"/>
  <c r="Z677" i="1"/>
  <c r="X678" i="1" l="1"/>
  <c r="Y678" i="1"/>
  <c r="Z678" i="1"/>
  <c r="V679" i="1"/>
  <c r="V680" i="1" l="1"/>
  <c r="Z679" i="1"/>
  <c r="Y679" i="1"/>
  <c r="X679" i="1"/>
  <c r="X680" i="1" l="1"/>
  <c r="Y680" i="1"/>
  <c r="Z680" i="1"/>
  <c r="V681" i="1"/>
  <c r="V682" i="1" l="1"/>
  <c r="Y681" i="1"/>
  <c r="Z681" i="1"/>
  <c r="X681" i="1"/>
  <c r="X682" i="1" l="1"/>
  <c r="Z682" i="1"/>
  <c r="V683" i="1"/>
  <c r="Y682" i="1"/>
  <c r="V684" i="1" l="1"/>
  <c r="X683" i="1"/>
  <c r="Y683" i="1"/>
  <c r="Z683" i="1"/>
  <c r="X684" i="1" l="1"/>
  <c r="V685" i="1"/>
  <c r="Z684" i="1"/>
  <c r="Y684" i="1"/>
  <c r="V686" i="1" l="1"/>
  <c r="X685" i="1"/>
  <c r="Y685" i="1"/>
  <c r="Z685" i="1"/>
  <c r="X686" i="1" l="1"/>
  <c r="Z686" i="1"/>
  <c r="V687" i="1"/>
  <c r="Y686" i="1"/>
  <c r="V688" i="1" l="1"/>
  <c r="Y687" i="1"/>
  <c r="Z687" i="1"/>
  <c r="X687" i="1"/>
  <c r="X688" i="1" l="1"/>
  <c r="Z688" i="1"/>
  <c r="V689" i="1"/>
  <c r="Y688" i="1"/>
  <c r="V690" i="1" l="1"/>
  <c r="Z689" i="1"/>
  <c r="Y689" i="1"/>
  <c r="X689" i="1"/>
  <c r="X690" i="1" l="1"/>
  <c r="Y690" i="1"/>
  <c r="V691" i="1"/>
  <c r="Z690" i="1"/>
  <c r="V692" i="1" l="1"/>
  <c r="X691" i="1"/>
  <c r="Y691" i="1"/>
  <c r="Z691" i="1"/>
  <c r="X692" i="1" l="1"/>
  <c r="Y692" i="1"/>
  <c r="Z692" i="1"/>
  <c r="V693" i="1"/>
  <c r="V694" i="1" l="1"/>
  <c r="Z693" i="1"/>
  <c r="X693" i="1"/>
  <c r="Y693" i="1"/>
  <c r="Y694" i="1" l="1"/>
  <c r="Z694" i="1"/>
  <c r="V695" i="1"/>
  <c r="X694" i="1"/>
  <c r="V696" i="1" l="1"/>
  <c r="X695" i="1"/>
  <c r="Z695" i="1"/>
  <c r="Y695" i="1"/>
  <c r="Z696" i="1" l="1"/>
  <c r="V697" i="1"/>
  <c r="Y696" i="1"/>
  <c r="X696" i="1"/>
  <c r="V698" i="1" l="1"/>
  <c r="X697" i="1"/>
  <c r="Y697" i="1"/>
  <c r="Z697" i="1"/>
  <c r="V699" i="1" l="1"/>
  <c r="X698" i="1"/>
  <c r="Y698" i="1"/>
  <c r="Z698" i="1"/>
  <c r="V700" i="1" l="1"/>
  <c r="Y699" i="1"/>
  <c r="Z699" i="1"/>
  <c r="X699" i="1"/>
  <c r="V701" i="1" l="1"/>
  <c r="Z700" i="1"/>
  <c r="Y700" i="1"/>
  <c r="X700" i="1"/>
  <c r="V702" i="1" l="1"/>
  <c r="X701" i="1"/>
  <c r="Y701" i="1"/>
  <c r="Z701" i="1"/>
  <c r="X702" i="1" l="1"/>
  <c r="V703" i="1"/>
  <c r="Y702" i="1"/>
  <c r="Z702" i="1"/>
  <c r="V704" i="1" l="1"/>
  <c r="X703" i="1"/>
  <c r="Y703" i="1"/>
  <c r="Z703" i="1"/>
  <c r="Y704" i="1" l="1"/>
  <c r="Z704" i="1"/>
  <c r="V705" i="1"/>
  <c r="X704" i="1"/>
  <c r="V706" i="1" l="1"/>
  <c r="Y705" i="1"/>
  <c r="Z705" i="1"/>
  <c r="X705" i="1"/>
  <c r="X706" i="1" l="1"/>
  <c r="Y706" i="1"/>
  <c r="Z706" i="1"/>
  <c r="V707" i="1"/>
  <c r="V708" i="1" l="1"/>
  <c r="Z707" i="1"/>
  <c r="X707" i="1"/>
  <c r="Y707" i="1"/>
  <c r="X708" i="1" l="1"/>
  <c r="Y708" i="1"/>
  <c r="Z708" i="1"/>
  <c r="V709" i="1"/>
  <c r="V710" i="1" l="1"/>
  <c r="Z709" i="1"/>
  <c r="Y709" i="1"/>
  <c r="X709" i="1"/>
  <c r="X710" i="1" l="1"/>
  <c r="Y710" i="1"/>
  <c r="V711" i="1"/>
  <c r="Z710" i="1"/>
  <c r="V712" i="1" l="1"/>
  <c r="X711" i="1"/>
  <c r="Y711" i="1"/>
  <c r="Z711" i="1"/>
  <c r="X712" i="1" l="1"/>
  <c r="Y712" i="1"/>
  <c r="Z712" i="1"/>
  <c r="V713" i="1"/>
  <c r="V714" i="1" l="1"/>
  <c r="Z713" i="1"/>
  <c r="Y713" i="1"/>
  <c r="X713" i="1"/>
  <c r="Y714" i="1" l="1"/>
  <c r="Z714" i="1"/>
  <c r="V715" i="1"/>
  <c r="X714" i="1"/>
  <c r="V716" i="1" l="1"/>
  <c r="X715" i="1"/>
  <c r="Y715" i="1"/>
  <c r="Z715" i="1"/>
  <c r="Z716" i="1" l="1"/>
  <c r="V717" i="1"/>
  <c r="X716" i="1"/>
  <c r="Y716" i="1"/>
  <c r="X717" i="1" l="1"/>
  <c r="Y717" i="1"/>
  <c r="Z717" i="1"/>
  <c r="V718" i="1"/>
  <c r="Z718" i="1" l="1"/>
  <c r="V719" i="1"/>
  <c r="Y718" i="1"/>
  <c r="X718" i="1"/>
  <c r="V720" i="1" l="1"/>
  <c r="X719" i="1"/>
  <c r="Y719" i="1"/>
  <c r="Z719" i="1"/>
  <c r="Z720" i="1" l="1"/>
  <c r="V721" i="1"/>
  <c r="X720" i="1"/>
  <c r="Y720" i="1"/>
  <c r="Z721" i="1" l="1"/>
  <c r="X721" i="1"/>
  <c r="Y721" i="1"/>
  <c r="V722" i="1"/>
  <c r="Z722" i="1" l="1"/>
  <c r="V723" i="1"/>
  <c r="Y722" i="1"/>
  <c r="X722" i="1"/>
  <c r="X723" i="1" l="1"/>
  <c r="Y723" i="1"/>
  <c r="Z723" i="1"/>
  <c r="V724" i="1"/>
  <c r="Z724" i="1" l="1"/>
  <c r="V725" i="1"/>
  <c r="X724" i="1"/>
  <c r="Y724" i="1"/>
  <c r="Z725" i="1" l="1"/>
  <c r="V726" i="1"/>
  <c r="Y725" i="1"/>
  <c r="X725" i="1"/>
  <c r="Z726" i="1" l="1"/>
  <c r="V727" i="1"/>
  <c r="X726" i="1"/>
  <c r="Y726" i="1"/>
  <c r="Y727" i="1" l="1"/>
  <c r="Z727" i="1"/>
  <c r="V728" i="1"/>
  <c r="X727" i="1"/>
  <c r="Z728" i="1" l="1"/>
  <c r="V729" i="1"/>
  <c r="X728" i="1"/>
  <c r="Y728" i="1"/>
  <c r="X729" i="1" l="1"/>
  <c r="V730" i="1"/>
  <c r="Z729" i="1"/>
  <c r="Y729" i="1"/>
  <c r="Z730" i="1" l="1"/>
  <c r="V731" i="1"/>
  <c r="Y730" i="1"/>
  <c r="X730" i="1"/>
  <c r="Y731" i="1" l="1"/>
  <c r="Z731" i="1"/>
  <c r="V732" i="1"/>
  <c r="X731" i="1"/>
  <c r="Z732" i="1" l="1"/>
  <c r="V733" i="1"/>
  <c r="X732" i="1"/>
  <c r="Y732" i="1"/>
  <c r="X733" i="1" l="1"/>
  <c r="Y733" i="1"/>
  <c r="Z733" i="1"/>
  <c r="V734" i="1"/>
  <c r="Z734" i="1" l="1"/>
  <c r="V735" i="1"/>
  <c r="X734" i="1"/>
  <c r="Y734" i="1"/>
  <c r="Z735" i="1" l="1"/>
  <c r="V736" i="1"/>
  <c r="Y735" i="1"/>
  <c r="X735" i="1"/>
  <c r="Z736" i="1" l="1"/>
  <c r="V737" i="1"/>
  <c r="Y736" i="1"/>
  <c r="X736" i="1"/>
  <c r="X737" i="1" l="1"/>
  <c r="Y737" i="1"/>
  <c r="Z737" i="1"/>
  <c r="V738" i="1"/>
  <c r="Z738" i="1" l="1"/>
  <c r="X738" i="1"/>
  <c r="V739" i="1"/>
  <c r="Y738" i="1"/>
  <c r="V740" i="1" l="1"/>
  <c r="Y739" i="1"/>
  <c r="Z739" i="1"/>
  <c r="X739" i="1"/>
  <c r="Z740" i="1" l="1"/>
  <c r="V741" i="1"/>
  <c r="X740" i="1"/>
  <c r="Y740" i="1"/>
  <c r="X741" i="1" l="1"/>
  <c r="Y741" i="1"/>
  <c r="V742" i="1"/>
  <c r="Z741" i="1"/>
  <c r="Z742" i="1" l="1"/>
  <c r="V743" i="1"/>
  <c r="Y742" i="1"/>
  <c r="X742" i="1"/>
  <c r="X743" i="1" l="1"/>
  <c r="Y743" i="1"/>
  <c r="V744" i="1"/>
  <c r="Z743" i="1"/>
  <c r="Z744" i="1" l="1"/>
  <c r="V745" i="1"/>
  <c r="X744" i="1"/>
  <c r="Y744" i="1"/>
  <c r="Z745" i="1" l="1"/>
  <c r="V746" i="1"/>
  <c r="Y745" i="1"/>
  <c r="X745" i="1"/>
  <c r="Z746" i="1" l="1"/>
  <c r="V747" i="1"/>
  <c r="X746" i="1"/>
  <c r="Y746" i="1"/>
  <c r="Z747" i="1" l="1"/>
  <c r="V748" i="1"/>
  <c r="Y747" i="1"/>
  <c r="X747" i="1"/>
  <c r="Z748" i="1" l="1"/>
  <c r="X748" i="1"/>
  <c r="Y748" i="1"/>
  <c r="V749" i="1"/>
  <c r="X749" i="1" l="1"/>
  <c r="Z749" i="1"/>
  <c r="Y749" i="1"/>
  <c r="V750" i="1"/>
  <c r="Z750" i="1" l="1"/>
  <c r="V751" i="1"/>
  <c r="X750" i="1"/>
  <c r="Y750" i="1"/>
  <c r="X751" i="1" l="1"/>
  <c r="Y751" i="1"/>
  <c r="Z751" i="1"/>
  <c r="V752" i="1"/>
  <c r="Z752" i="1" l="1"/>
  <c r="V753" i="1"/>
  <c r="X752" i="1"/>
  <c r="Y752" i="1"/>
  <c r="Z753" i="1" l="1"/>
  <c r="V754" i="1"/>
  <c r="X753" i="1"/>
  <c r="Y753" i="1"/>
  <c r="Z754" i="1" l="1"/>
  <c r="V755" i="1"/>
  <c r="X754" i="1"/>
  <c r="Y754" i="1"/>
  <c r="X755" i="1" l="1"/>
  <c r="Y755" i="1"/>
  <c r="Z755" i="1"/>
  <c r="V756" i="1"/>
  <c r="Z756" i="1" l="1"/>
  <c r="X756" i="1"/>
  <c r="Y756" i="1"/>
  <c r="V757" i="1"/>
  <c r="V758" i="1" l="1"/>
  <c r="Y757" i="1"/>
  <c r="X757" i="1"/>
  <c r="Z757" i="1"/>
  <c r="Z758" i="1" l="1"/>
  <c r="V759" i="1"/>
  <c r="Y758" i="1"/>
  <c r="X758" i="1"/>
  <c r="X759" i="1" l="1"/>
  <c r="Y759" i="1"/>
  <c r="Z759" i="1"/>
  <c r="V760" i="1"/>
  <c r="Z760" i="1" l="1"/>
  <c r="V761" i="1"/>
  <c r="Y760" i="1"/>
  <c r="X760" i="1"/>
  <c r="X761" i="1" l="1"/>
  <c r="Y761" i="1"/>
  <c r="Z761" i="1"/>
  <c r="V762" i="1"/>
  <c r="Z762" i="1" l="1"/>
  <c r="X762" i="1"/>
  <c r="Y762" i="1"/>
  <c r="V763" i="1"/>
  <c r="Y763" i="1" l="1"/>
  <c r="Z763" i="1"/>
  <c r="V764" i="1"/>
  <c r="X763" i="1"/>
  <c r="Z764" i="1" l="1"/>
  <c r="X764" i="1"/>
  <c r="Y764" i="1"/>
  <c r="V765" i="1"/>
  <c r="Z765" i="1" l="1"/>
  <c r="V766" i="1"/>
  <c r="X765" i="1"/>
  <c r="Y765" i="1"/>
  <c r="Z766" i="1" l="1"/>
  <c r="X766" i="1"/>
  <c r="V767" i="1"/>
  <c r="Y766" i="1"/>
  <c r="V768" i="1" l="1"/>
  <c r="X767" i="1"/>
  <c r="Y767" i="1"/>
  <c r="Z767" i="1"/>
  <c r="Z768" i="1" l="1"/>
  <c r="X768" i="1"/>
  <c r="V769" i="1"/>
  <c r="Y768" i="1"/>
  <c r="X769" i="1" l="1"/>
  <c r="Z769" i="1"/>
  <c r="V770" i="1"/>
  <c r="Y769" i="1"/>
  <c r="Z770" i="1" l="1"/>
  <c r="X770" i="1"/>
  <c r="Y770" i="1"/>
  <c r="V771" i="1"/>
  <c r="Z771" i="1" l="1"/>
  <c r="V772" i="1"/>
  <c r="Y771" i="1"/>
  <c r="X771" i="1"/>
  <c r="Z772" i="1" l="1"/>
  <c r="X772" i="1"/>
  <c r="Y772" i="1"/>
  <c r="V773" i="1"/>
  <c r="Z773" i="1" l="1"/>
  <c r="Y773" i="1"/>
  <c r="V774" i="1"/>
  <c r="X773" i="1"/>
  <c r="Z774" i="1" l="1"/>
  <c r="Y774" i="1"/>
  <c r="V775" i="1"/>
  <c r="X774" i="1"/>
  <c r="X775" i="1" l="1"/>
  <c r="Y775" i="1"/>
  <c r="Z775" i="1"/>
  <c r="V776" i="1"/>
  <c r="Z776" i="1" l="1"/>
  <c r="V777" i="1"/>
  <c r="X776" i="1"/>
  <c r="Y776" i="1"/>
  <c r="X777" i="1" l="1"/>
  <c r="V778" i="1"/>
  <c r="Z777" i="1"/>
  <c r="Y777" i="1"/>
  <c r="Z778" i="1" l="1"/>
  <c r="X778" i="1"/>
  <c r="Y778" i="1"/>
  <c r="V779" i="1"/>
  <c r="X779" i="1" l="1"/>
  <c r="Y779" i="1"/>
  <c r="Z779" i="1"/>
  <c r="V780" i="1"/>
  <c r="Z780" i="1" l="1"/>
  <c r="V781" i="1"/>
  <c r="X780" i="1"/>
  <c r="Y780" i="1"/>
  <c r="X781" i="1" l="1"/>
  <c r="Y781" i="1"/>
  <c r="Z781" i="1"/>
  <c r="V782" i="1"/>
  <c r="Z782" i="1" l="1"/>
  <c r="Y782" i="1"/>
  <c r="V783" i="1"/>
  <c r="X782" i="1"/>
  <c r="Y783" i="1" l="1"/>
  <c r="Z783" i="1"/>
  <c r="V784" i="1"/>
  <c r="X783" i="1"/>
  <c r="Z784" i="1" l="1"/>
  <c r="V785" i="1"/>
  <c r="X784" i="1"/>
  <c r="Y784" i="1"/>
  <c r="Z785" i="1" l="1"/>
  <c r="V786" i="1"/>
  <c r="Y785" i="1"/>
  <c r="X785" i="1"/>
  <c r="Z786" i="1" l="1"/>
  <c r="X786" i="1"/>
  <c r="Y786" i="1"/>
  <c r="V787" i="1"/>
  <c r="V788" i="1" l="1"/>
  <c r="Y787" i="1"/>
  <c r="Z787" i="1"/>
  <c r="X787" i="1"/>
  <c r="Z788" i="1" l="1"/>
  <c r="X788" i="1"/>
  <c r="Y788" i="1"/>
  <c r="V789" i="1"/>
  <c r="V790" i="1" l="1"/>
  <c r="Z789" i="1"/>
  <c r="X789" i="1"/>
  <c r="Y789" i="1"/>
  <c r="Z790" i="1" l="1"/>
  <c r="X790" i="1"/>
  <c r="Y790" i="1"/>
  <c r="V791" i="1"/>
  <c r="X791" i="1" l="1"/>
  <c r="Y791" i="1"/>
  <c r="Z791" i="1"/>
  <c r="V792" i="1"/>
  <c r="Z792" i="1" l="1"/>
  <c r="X792" i="1"/>
  <c r="Y792" i="1"/>
  <c r="V793" i="1"/>
  <c r="V794" i="1" l="1"/>
  <c r="Z793" i="1"/>
  <c r="X793" i="1"/>
  <c r="Y793" i="1"/>
  <c r="Z794" i="1" l="1"/>
  <c r="Y794" i="1"/>
  <c r="V795" i="1"/>
  <c r="X794" i="1"/>
  <c r="V796" i="1" l="1"/>
  <c r="Y795" i="1"/>
  <c r="X795" i="1"/>
  <c r="Z795" i="1"/>
  <c r="Z796" i="1" l="1"/>
  <c r="V797" i="1"/>
  <c r="Y796" i="1"/>
  <c r="X796" i="1"/>
  <c r="X797" i="1" l="1"/>
  <c r="Y797" i="1"/>
  <c r="Z797" i="1"/>
  <c r="V798" i="1"/>
  <c r="Z798" i="1" l="1"/>
  <c r="X798" i="1"/>
  <c r="V799" i="1"/>
  <c r="Y798" i="1"/>
  <c r="X799" i="1" l="1"/>
  <c r="Y799" i="1"/>
  <c r="V800" i="1"/>
  <c r="Z799" i="1"/>
  <c r="Z800" i="1" l="1"/>
  <c r="X800" i="1"/>
  <c r="Y800" i="1"/>
  <c r="V801" i="1"/>
  <c r="X801" i="1" l="1"/>
  <c r="Y801" i="1"/>
  <c r="Z801" i="1"/>
  <c r="V802" i="1"/>
  <c r="Z802" i="1" l="1"/>
  <c r="V803" i="1"/>
  <c r="Y802" i="1"/>
  <c r="X802" i="1"/>
  <c r="Y803" i="1" l="1"/>
  <c r="Z803" i="1"/>
  <c r="V804" i="1"/>
  <c r="X803" i="1"/>
  <c r="Z804" i="1" l="1"/>
  <c r="X804" i="1"/>
  <c r="V805" i="1"/>
  <c r="Y804" i="1"/>
  <c r="Z805" i="1" l="1"/>
  <c r="V806" i="1"/>
  <c r="X805" i="1"/>
  <c r="Y805" i="1"/>
  <c r="Z806" i="1" l="1"/>
  <c r="V807" i="1"/>
  <c r="Y806" i="1"/>
  <c r="X806" i="1"/>
  <c r="V808" i="1" l="1"/>
  <c r="X807" i="1"/>
  <c r="Y807" i="1"/>
  <c r="Z807" i="1"/>
  <c r="Z808" i="1" l="1"/>
  <c r="X808" i="1"/>
  <c r="V809" i="1"/>
  <c r="Y808" i="1"/>
  <c r="Z809" i="1" l="1"/>
  <c r="V810" i="1"/>
  <c r="Y809" i="1"/>
  <c r="X809" i="1"/>
  <c r="X810" i="1" l="1"/>
  <c r="Y810" i="1"/>
  <c r="Z810" i="1"/>
  <c r="V811" i="1"/>
  <c r="Y811" i="1" l="1"/>
  <c r="Z811" i="1"/>
  <c r="V812" i="1"/>
  <c r="X811" i="1"/>
  <c r="X812" i="1" l="1"/>
  <c r="Y812" i="1"/>
  <c r="V813" i="1"/>
  <c r="Z812" i="1"/>
  <c r="X813" i="1" l="1"/>
  <c r="V814" i="1"/>
  <c r="Y813" i="1"/>
  <c r="Z813" i="1"/>
  <c r="X814" i="1" l="1"/>
  <c r="Z814" i="1"/>
  <c r="V815" i="1"/>
  <c r="Y814" i="1"/>
  <c r="Y815" i="1" l="1"/>
  <c r="Z815" i="1"/>
  <c r="V816" i="1"/>
  <c r="X815" i="1"/>
  <c r="X816" i="1" l="1"/>
  <c r="Y816" i="1"/>
  <c r="V817" i="1"/>
  <c r="Z816" i="1"/>
  <c r="V818" i="1" l="1"/>
  <c r="Z817" i="1"/>
  <c r="X817" i="1"/>
  <c r="Y817" i="1"/>
  <c r="X818" i="1" l="1"/>
  <c r="Y818" i="1"/>
  <c r="Z818" i="1"/>
  <c r="V819" i="1"/>
  <c r="Y819" i="1" l="1"/>
  <c r="X819" i="1"/>
  <c r="Z819" i="1"/>
  <c r="V820" i="1"/>
  <c r="X820" i="1" l="1"/>
  <c r="Y820" i="1"/>
  <c r="V821" i="1"/>
  <c r="Z820" i="1"/>
  <c r="X821" i="1" l="1"/>
  <c r="Y821" i="1"/>
  <c r="Z821" i="1"/>
  <c r="V822" i="1"/>
  <c r="X822" i="1" l="1"/>
  <c r="Y822" i="1"/>
  <c r="V823" i="1"/>
  <c r="Z822" i="1"/>
  <c r="V824" i="1" l="1"/>
  <c r="Z823" i="1"/>
  <c r="X823" i="1"/>
  <c r="Y823" i="1"/>
  <c r="X824" i="1" l="1"/>
  <c r="Y824" i="1"/>
  <c r="Z824" i="1"/>
  <c r="V825" i="1"/>
  <c r="Z825" i="1" l="1"/>
  <c r="X825" i="1"/>
  <c r="V826" i="1"/>
  <c r="Y825" i="1"/>
  <c r="X826" i="1" l="1"/>
  <c r="Y826" i="1"/>
  <c r="V827" i="1"/>
  <c r="Z826" i="1"/>
  <c r="X827" i="1" l="1"/>
  <c r="V828" i="1"/>
  <c r="Y827" i="1"/>
  <c r="Z827" i="1"/>
  <c r="X828" i="1" l="1"/>
  <c r="Y828" i="1"/>
  <c r="V829" i="1"/>
  <c r="Z828" i="1"/>
  <c r="Y829" i="1" l="1"/>
  <c r="Z829" i="1"/>
  <c r="V830" i="1"/>
  <c r="X829" i="1"/>
  <c r="X830" i="1" l="1"/>
  <c r="Z830" i="1"/>
  <c r="V831" i="1"/>
  <c r="Y830" i="1"/>
  <c r="V832" i="1" l="1"/>
  <c r="Z831" i="1"/>
  <c r="X831" i="1"/>
  <c r="Y831" i="1"/>
  <c r="X832" i="1" l="1"/>
  <c r="Y832" i="1"/>
  <c r="Z832" i="1"/>
  <c r="V833" i="1"/>
  <c r="V834" i="1" l="1"/>
  <c r="X833" i="1"/>
  <c r="Y833" i="1"/>
  <c r="Z833" i="1"/>
  <c r="X834" i="1" l="1"/>
  <c r="Z834" i="1"/>
  <c r="V835" i="1"/>
  <c r="Y834" i="1"/>
  <c r="X835" i="1" l="1"/>
  <c r="Z835" i="1"/>
  <c r="V836" i="1"/>
  <c r="Y835" i="1"/>
  <c r="X836" i="1" l="1"/>
  <c r="V837" i="1"/>
  <c r="Y836" i="1"/>
  <c r="Z836" i="1"/>
  <c r="X837" i="1" l="1"/>
  <c r="Y837" i="1"/>
  <c r="Z837" i="1"/>
  <c r="V838" i="1"/>
  <c r="X838" i="1" l="1"/>
  <c r="Z838" i="1"/>
  <c r="V839" i="1"/>
  <c r="Y838" i="1"/>
  <c r="Y839" i="1" l="1"/>
  <c r="Z839" i="1"/>
  <c r="V840" i="1"/>
  <c r="X839" i="1"/>
  <c r="X840" i="1" l="1"/>
  <c r="Y840" i="1"/>
  <c r="Z840" i="1"/>
  <c r="V841" i="1"/>
  <c r="V842" i="1" l="1"/>
  <c r="Z841" i="1"/>
  <c r="Y841" i="1"/>
  <c r="X841" i="1"/>
  <c r="X842" i="1" l="1"/>
  <c r="Y842" i="1"/>
  <c r="Z842" i="1"/>
  <c r="V843" i="1"/>
  <c r="Z843" i="1" l="1"/>
  <c r="V844" i="1"/>
  <c r="Y843" i="1"/>
  <c r="X843" i="1"/>
  <c r="X844" i="1" l="1"/>
  <c r="Z844" i="1"/>
  <c r="V845" i="1"/>
  <c r="Y844" i="1"/>
  <c r="X845" i="1" l="1"/>
  <c r="Y845" i="1"/>
  <c r="Z845" i="1"/>
  <c r="V846" i="1"/>
  <c r="X846" i="1" l="1"/>
  <c r="Y846" i="1"/>
  <c r="V847" i="1"/>
  <c r="Z846" i="1"/>
  <c r="X847" i="1" l="1"/>
  <c r="V848" i="1"/>
  <c r="Y847" i="1"/>
  <c r="Z847" i="1"/>
  <c r="X848" i="1" l="1"/>
  <c r="Y848" i="1"/>
  <c r="Z848" i="1"/>
  <c r="V849" i="1"/>
  <c r="Y849" i="1" l="1"/>
  <c r="Z849" i="1"/>
  <c r="V850" i="1"/>
  <c r="X849" i="1"/>
  <c r="X850" i="1" l="1"/>
  <c r="Z850" i="1"/>
  <c r="V851" i="1"/>
  <c r="Y850" i="1"/>
  <c r="V852" i="1" l="1"/>
  <c r="Z851" i="1"/>
  <c r="X851" i="1"/>
  <c r="Y851" i="1"/>
  <c r="X852" i="1" l="1"/>
  <c r="Y852" i="1"/>
  <c r="Z852" i="1"/>
  <c r="V853" i="1"/>
  <c r="Z853" i="1" l="1"/>
  <c r="Y853" i="1"/>
  <c r="V854" i="1"/>
  <c r="X853" i="1"/>
  <c r="X854" i="1" l="1"/>
  <c r="Z854" i="1"/>
  <c r="V855" i="1"/>
  <c r="Y854" i="1"/>
  <c r="Y855" i="1" l="1"/>
  <c r="Z855" i="1"/>
  <c r="V856" i="1"/>
  <c r="X855" i="1"/>
  <c r="X856" i="1" l="1"/>
  <c r="V857" i="1"/>
  <c r="Y856" i="1"/>
  <c r="Z856" i="1"/>
  <c r="X857" i="1" l="1"/>
  <c r="Y857" i="1"/>
  <c r="Z857" i="1"/>
  <c r="V858" i="1"/>
  <c r="X858" i="1" l="1"/>
  <c r="Y858" i="1"/>
  <c r="V859" i="1"/>
  <c r="Z858" i="1"/>
  <c r="Y859" i="1" l="1"/>
  <c r="Z859" i="1"/>
  <c r="V860" i="1"/>
  <c r="X859" i="1"/>
  <c r="X860" i="1" l="1"/>
  <c r="V861" i="1"/>
  <c r="Y860" i="1"/>
  <c r="Z860" i="1"/>
  <c r="V862" i="1" l="1"/>
  <c r="Z861" i="1"/>
  <c r="X861" i="1"/>
  <c r="Y861" i="1"/>
  <c r="X862" i="1" l="1"/>
  <c r="Y862" i="1"/>
  <c r="Z862" i="1"/>
  <c r="V863" i="1"/>
  <c r="Y863" i="1" l="1"/>
  <c r="Z863" i="1"/>
  <c r="V864" i="1"/>
  <c r="X863" i="1"/>
  <c r="X864" i="1" l="1"/>
  <c r="Z864" i="1"/>
  <c r="V865" i="1"/>
  <c r="Y864" i="1"/>
  <c r="V866" i="1" l="1"/>
  <c r="X865" i="1"/>
  <c r="Y865" i="1"/>
  <c r="Z865" i="1"/>
  <c r="X866" i="1" l="1"/>
  <c r="V867" i="1"/>
  <c r="Y866" i="1"/>
  <c r="Z866" i="1"/>
  <c r="X867" i="1" l="1"/>
  <c r="Y867" i="1"/>
  <c r="V868" i="1"/>
  <c r="Z867" i="1"/>
  <c r="X868" i="1" l="1"/>
  <c r="Z868" i="1"/>
  <c r="V869" i="1"/>
  <c r="Y868" i="1"/>
  <c r="X869" i="1" l="1"/>
  <c r="Y869" i="1"/>
  <c r="Z869" i="1"/>
  <c r="V870" i="1"/>
  <c r="Z870" i="1" l="1"/>
  <c r="X870" i="1"/>
  <c r="Y870" i="1"/>
  <c r="V871" i="1"/>
  <c r="Y871" i="1" l="1"/>
  <c r="Z871" i="1"/>
  <c r="V872" i="1"/>
  <c r="X871" i="1"/>
  <c r="X872" i="1" l="1"/>
  <c r="Z872" i="1"/>
  <c r="V873" i="1"/>
  <c r="Y872" i="1"/>
  <c r="Z873" i="1" l="1"/>
  <c r="V874" i="1"/>
  <c r="Y873" i="1"/>
  <c r="X873" i="1"/>
  <c r="X874" i="1" l="1"/>
  <c r="Y874" i="1"/>
  <c r="Z874" i="1"/>
  <c r="V875" i="1"/>
  <c r="V876" i="1" l="1"/>
  <c r="Z875" i="1"/>
  <c r="X875" i="1"/>
  <c r="Y875" i="1"/>
  <c r="X876" i="1" l="1"/>
  <c r="Y876" i="1"/>
  <c r="Z876" i="1"/>
  <c r="V877" i="1"/>
  <c r="V878" i="1" l="1"/>
  <c r="X877" i="1"/>
  <c r="Y877" i="1"/>
  <c r="Z877" i="1"/>
  <c r="X878" i="1" l="1"/>
  <c r="Y878" i="1"/>
  <c r="Z878" i="1"/>
  <c r="V879" i="1"/>
  <c r="V880" i="1" l="1"/>
  <c r="X879" i="1"/>
  <c r="Y879" i="1"/>
  <c r="Z879" i="1"/>
  <c r="Y880" i="1" l="1"/>
  <c r="Z880" i="1"/>
  <c r="V881" i="1"/>
  <c r="X880" i="1"/>
  <c r="Y881" i="1" l="1"/>
  <c r="X881" i="1"/>
  <c r="V882" i="1"/>
  <c r="Z881" i="1"/>
  <c r="Z882" i="1" l="1"/>
  <c r="V883" i="1"/>
  <c r="Y882" i="1"/>
  <c r="X882" i="1"/>
  <c r="X883" i="1" l="1"/>
  <c r="Z883" i="1"/>
  <c r="Y883" i="1"/>
  <c r="V884" i="1"/>
  <c r="V885" i="1" l="1"/>
  <c r="Z884" i="1"/>
  <c r="Y884" i="1"/>
  <c r="X884" i="1"/>
  <c r="X885" i="1" l="1"/>
  <c r="Z885" i="1"/>
  <c r="Y885" i="1"/>
  <c r="V886" i="1"/>
  <c r="V887" i="1" l="1"/>
  <c r="X886" i="1"/>
  <c r="Y886" i="1"/>
  <c r="Z886" i="1"/>
  <c r="X887" i="1" l="1"/>
  <c r="Z887" i="1"/>
  <c r="V888" i="1"/>
  <c r="Y887" i="1"/>
  <c r="X888" i="1" l="1"/>
  <c r="Y888" i="1"/>
  <c r="Z888" i="1"/>
  <c r="V889" i="1"/>
  <c r="X889" i="1" l="1"/>
  <c r="Y889" i="1"/>
  <c r="Z889" i="1"/>
  <c r="V890" i="1"/>
  <c r="X890" i="1" l="1"/>
  <c r="Z890" i="1"/>
  <c r="V891" i="1"/>
  <c r="Y890" i="1"/>
  <c r="Y891" i="1" l="1"/>
  <c r="X891" i="1"/>
  <c r="Z891" i="1"/>
  <c r="V892" i="1"/>
  <c r="V893" i="1" l="1"/>
  <c r="Z892" i="1"/>
  <c r="X892" i="1"/>
  <c r="Y892" i="1"/>
  <c r="Z893" i="1" l="1"/>
  <c r="V894" i="1"/>
  <c r="X893" i="1"/>
  <c r="Y893" i="1"/>
  <c r="X894" i="1" l="1"/>
  <c r="Y894" i="1"/>
  <c r="V895" i="1"/>
  <c r="Z894" i="1"/>
  <c r="V896" i="1" l="1"/>
  <c r="Z895" i="1"/>
  <c r="X895" i="1"/>
  <c r="Y895" i="1"/>
  <c r="X896" i="1" l="1"/>
  <c r="Y896" i="1"/>
  <c r="V897" i="1"/>
  <c r="Z896" i="1"/>
  <c r="Z897" i="1" l="1"/>
  <c r="Y897" i="1"/>
  <c r="V898" i="1"/>
  <c r="X897" i="1"/>
  <c r="X898" i="1" l="1"/>
  <c r="Z898" i="1"/>
  <c r="V899" i="1"/>
  <c r="Y898" i="1"/>
  <c r="X899" i="1" l="1"/>
  <c r="V900" i="1"/>
  <c r="Y899" i="1"/>
  <c r="Z899" i="1"/>
  <c r="Y900" i="1" l="1"/>
  <c r="Z900" i="1"/>
  <c r="V901" i="1"/>
  <c r="X900" i="1"/>
  <c r="Z901" i="1" l="1"/>
  <c r="Y901" i="1"/>
  <c r="X901" i="1"/>
  <c r="V902" i="1"/>
  <c r="Z902" i="1" l="1"/>
  <c r="V903" i="1"/>
  <c r="X902" i="1"/>
  <c r="Y902" i="1"/>
  <c r="X903" i="1" l="1"/>
  <c r="Y903" i="1"/>
  <c r="Z903" i="1"/>
  <c r="V904" i="1"/>
  <c r="V905" i="1" l="1"/>
  <c r="X904" i="1"/>
  <c r="Y904" i="1"/>
  <c r="Z904" i="1"/>
  <c r="Y905" i="1" l="1"/>
  <c r="X905" i="1"/>
  <c r="Z905" i="1"/>
  <c r="V906" i="1"/>
  <c r="Y906" i="1" l="1"/>
  <c r="Z906" i="1"/>
  <c r="V907" i="1"/>
  <c r="X906" i="1"/>
  <c r="X907" i="1" l="1"/>
  <c r="Y907" i="1"/>
  <c r="V908" i="1"/>
  <c r="Z907" i="1"/>
  <c r="Z908" i="1" l="1"/>
  <c r="V909" i="1"/>
  <c r="X908" i="1"/>
  <c r="Y908" i="1"/>
  <c r="X909" i="1" l="1"/>
  <c r="Y909" i="1"/>
  <c r="Z909" i="1"/>
  <c r="V910" i="1"/>
  <c r="X910" i="1" l="1"/>
  <c r="Y910" i="1"/>
  <c r="Z910" i="1"/>
  <c r="V911" i="1"/>
  <c r="Y911" i="1" l="1"/>
  <c r="X911" i="1"/>
  <c r="Z911" i="1"/>
  <c r="V912" i="1"/>
  <c r="X912" i="1" l="1"/>
  <c r="V913" i="1"/>
  <c r="Y912" i="1"/>
  <c r="Z912" i="1"/>
  <c r="Z913" i="1" l="1"/>
  <c r="V914" i="1"/>
  <c r="X913" i="1"/>
  <c r="Y913" i="1"/>
  <c r="X914" i="1" l="1"/>
  <c r="Y914" i="1"/>
  <c r="V915" i="1"/>
  <c r="Z914" i="1"/>
  <c r="V916" i="1" l="1"/>
  <c r="X915" i="1"/>
  <c r="Z915" i="1"/>
  <c r="Y915" i="1"/>
  <c r="X916" i="1" l="1"/>
  <c r="Y916" i="1"/>
  <c r="Z916" i="1"/>
  <c r="V917" i="1"/>
  <c r="V918" i="1" l="1"/>
  <c r="Y917" i="1"/>
  <c r="Z917" i="1"/>
  <c r="X917" i="1"/>
  <c r="X918" i="1" l="1"/>
  <c r="Y918" i="1"/>
  <c r="Z918" i="1"/>
  <c r="V919" i="1"/>
  <c r="Y919" i="1" l="1"/>
  <c r="Z919" i="1"/>
  <c r="X919" i="1"/>
  <c r="V920" i="1"/>
  <c r="Y920" i="1" l="1"/>
  <c r="Z920" i="1"/>
  <c r="V921" i="1"/>
  <c r="X920" i="1"/>
  <c r="Y921" i="1" l="1"/>
  <c r="V922" i="1"/>
  <c r="Z921" i="1"/>
  <c r="X921" i="1"/>
  <c r="Z922" i="1" l="1"/>
  <c r="X922" i="1"/>
  <c r="Y922" i="1"/>
  <c r="V923" i="1"/>
  <c r="Y923" i="1" l="1"/>
  <c r="Z923" i="1"/>
  <c r="X923" i="1"/>
  <c r="V924" i="1"/>
  <c r="V925" i="1" l="1"/>
  <c r="Y924" i="1"/>
  <c r="Z924" i="1"/>
  <c r="X924" i="1"/>
  <c r="X925" i="1" l="1"/>
  <c r="Z925" i="1"/>
  <c r="Y925" i="1"/>
  <c r="V926" i="1"/>
  <c r="Z926" i="1" l="1"/>
  <c r="V927" i="1"/>
  <c r="Y926" i="1"/>
  <c r="X926" i="1"/>
  <c r="X927" i="1" l="1"/>
  <c r="V928" i="1"/>
  <c r="V929" i="1" s="1"/>
  <c r="Z927" i="1"/>
  <c r="Y927" i="1"/>
  <c r="V930" i="1" l="1"/>
  <c r="X929" i="1"/>
  <c r="Y929" i="1"/>
  <c r="Z929" i="1"/>
  <c r="X928" i="1"/>
  <c r="Y928" i="1"/>
  <c r="Z928" i="1"/>
  <c r="V931" i="1" l="1"/>
  <c r="X930" i="1"/>
  <c r="Y930" i="1"/>
  <c r="Z930" i="1"/>
  <c r="X931" i="1" l="1"/>
  <c r="Y931" i="1"/>
  <c r="V932" i="1"/>
  <c r="Z931" i="1"/>
  <c r="Z932" i="1" l="1"/>
  <c r="X932" i="1"/>
  <c r="Y932" i="1"/>
  <c r="V933" i="1"/>
  <c r="V934" i="1" s="1"/>
  <c r="V935" i="1" l="1"/>
  <c r="Y934" i="1"/>
  <c r="Z934" i="1"/>
  <c r="X934" i="1"/>
  <c r="Z933" i="1"/>
  <c r="Y933" i="1"/>
  <c r="X933" i="1"/>
  <c r="Z935" i="1" l="1"/>
  <c r="X935" i="1"/>
  <c r="Y935" i="1"/>
  <c r="V936" i="1"/>
  <c r="Z936" i="1" l="1"/>
  <c r="V937" i="1"/>
  <c r="X936" i="1"/>
  <c r="Y936" i="1"/>
  <c r="V938" i="1" l="1"/>
  <c r="V939" i="1" s="1"/>
  <c r="X937" i="1"/>
  <c r="Y937" i="1"/>
  <c r="Z937" i="1"/>
  <c r="X939" i="1" l="1"/>
  <c r="Y939" i="1"/>
  <c r="Z939" i="1"/>
  <c r="V940" i="1"/>
  <c r="V941" i="1" s="1"/>
  <c r="X938" i="1"/>
  <c r="Y938" i="1"/>
  <c r="Z938" i="1"/>
  <c r="X941" i="1" l="1"/>
  <c r="Y941" i="1"/>
  <c r="Z941" i="1"/>
  <c r="V942" i="1"/>
  <c r="Z940" i="1"/>
  <c r="X940" i="1"/>
  <c r="Y940" i="1"/>
  <c r="X942" i="1" l="1"/>
  <c r="V943" i="1"/>
  <c r="V944" i="1" s="1"/>
  <c r="V945" i="1" s="1"/>
  <c r="Y942" i="1"/>
  <c r="Z942" i="1"/>
  <c r="X945" i="1" l="1"/>
  <c r="Y945" i="1"/>
  <c r="Z945" i="1"/>
  <c r="V946" i="1"/>
  <c r="V947" i="1" s="1"/>
  <c r="X944" i="1"/>
  <c r="Y944" i="1"/>
  <c r="Z944" i="1"/>
  <c r="Z943" i="1"/>
  <c r="X943" i="1"/>
  <c r="Y943" i="1"/>
  <c r="X947" i="1" l="1"/>
  <c r="Y947" i="1"/>
  <c r="Z947" i="1"/>
  <c r="V948" i="1"/>
  <c r="V949" i="1" s="1"/>
  <c r="X946" i="1"/>
  <c r="Y946" i="1"/>
  <c r="Z946" i="1"/>
  <c r="X949" i="1" l="1"/>
  <c r="Y949" i="1"/>
  <c r="Z949" i="1"/>
  <c r="V950" i="1"/>
  <c r="X948" i="1"/>
  <c r="Y948" i="1"/>
  <c r="Z948" i="1"/>
  <c r="Z950" i="1" l="1"/>
  <c r="V951" i="1"/>
  <c r="X950" i="1"/>
  <c r="Y950" i="1"/>
  <c r="Y951" i="1" l="1"/>
  <c r="Z951" i="1"/>
  <c r="X951" i="1"/>
  <c r="V952" i="1"/>
  <c r="V953" i="1" l="1"/>
  <c r="V954" i="1" s="1"/>
  <c r="Y952" i="1"/>
  <c r="Z952" i="1"/>
  <c r="X952" i="1"/>
  <c r="X954" i="1" l="1"/>
  <c r="Y954" i="1"/>
  <c r="Z954" i="1"/>
  <c r="V955" i="1"/>
  <c r="X953" i="1"/>
  <c r="Y953" i="1"/>
  <c r="Z953" i="1"/>
  <c r="X955" i="1" l="1"/>
  <c r="Y955" i="1"/>
  <c r="Z955" i="1"/>
  <c r="V956" i="1"/>
  <c r="Z956" i="1" l="1"/>
  <c r="V957" i="1"/>
  <c r="V958" i="1" s="1"/>
  <c r="X956" i="1"/>
  <c r="Y956" i="1"/>
  <c r="Z958" i="1" l="1"/>
  <c r="V959" i="1"/>
  <c r="Y958" i="1"/>
  <c r="X958" i="1"/>
  <c r="X957" i="1"/>
  <c r="Y957" i="1"/>
  <c r="Z957" i="1"/>
  <c r="Z959" i="1" l="1"/>
  <c r="V960" i="1"/>
  <c r="V961" i="1" s="1"/>
  <c r="V962" i="1" s="1"/>
  <c r="V963" i="1" s="1"/>
  <c r="V964" i="1" s="1"/>
  <c r="X959" i="1"/>
  <c r="Y959" i="1"/>
  <c r="V965" i="1" l="1"/>
  <c r="V966" i="1" s="1"/>
  <c r="X964" i="1"/>
  <c r="Y964" i="1"/>
  <c r="Z964" i="1"/>
  <c r="X963" i="1"/>
  <c r="Y963" i="1"/>
  <c r="Z963" i="1"/>
  <c r="X962" i="1"/>
  <c r="Z962" i="1"/>
  <c r="Y962" i="1"/>
  <c r="Y961" i="1"/>
  <c r="X961" i="1"/>
  <c r="Z961" i="1"/>
  <c r="X960" i="1"/>
  <c r="Y960" i="1"/>
  <c r="Z960" i="1"/>
  <c r="Z966" i="1" l="1"/>
  <c r="Y966" i="1"/>
  <c r="X966" i="1"/>
  <c r="V967" i="1"/>
  <c r="V968" i="1" s="1"/>
  <c r="Y965" i="1"/>
  <c r="Z965" i="1"/>
  <c r="X965" i="1"/>
  <c r="Z968" i="1" l="1"/>
  <c r="Y968" i="1"/>
  <c r="X968" i="1"/>
  <c r="V969" i="1"/>
  <c r="V970" i="1" s="1"/>
  <c r="X967" i="1"/>
  <c r="Y967" i="1"/>
  <c r="Z967" i="1"/>
  <c r="X970" i="1" l="1"/>
  <c r="V971" i="1"/>
  <c r="V972" i="1" s="1"/>
  <c r="V973" i="1" s="1"/>
  <c r="V974" i="1" s="1"/>
  <c r="V975" i="1" s="1"/>
  <c r="Y970" i="1"/>
  <c r="Z970" i="1"/>
  <c r="Y969" i="1"/>
  <c r="X969" i="1"/>
  <c r="Z969" i="1"/>
  <c r="X975" i="1" l="1"/>
  <c r="Y975" i="1"/>
  <c r="Z975" i="1"/>
  <c r="V976" i="1"/>
  <c r="X974" i="1"/>
  <c r="Y974" i="1"/>
  <c r="Z974" i="1"/>
  <c r="X973" i="1"/>
  <c r="Y973" i="1"/>
  <c r="Z973" i="1"/>
  <c r="X972" i="1"/>
  <c r="Y972" i="1"/>
  <c r="Z972" i="1"/>
  <c r="X971" i="1"/>
  <c r="Z971" i="1"/>
  <c r="Y971" i="1"/>
  <c r="X976" i="1" l="1"/>
  <c r="Y976" i="1"/>
  <c r="Z976" i="1"/>
  <c r="V977" i="1"/>
  <c r="Z977" i="1" l="1"/>
  <c r="V978" i="1"/>
  <c r="X977" i="1"/>
  <c r="Y977" i="1"/>
  <c r="V979" i="1" l="1"/>
  <c r="V980" i="1" s="1"/>
  <c r="V981" i="1" s="1"/>
  <c r="X978" i="1"/>
  <c r="Y978" i="1"/>
  <c r="Z978" i="1"/>
  <c r="V982" i="1" l="1"/>
  <c r="Z981" i="1"/>
  <c r="X981" i="1"/>
  <c r="Y981" i="1"/>
  <c r="X980" i="1"/>
  <c r="Y980" i="1"/>
  <c r="Z980" i="1"/>
  <c r="X979" i="1"/>
  <c r="Y979" i="1"/>
  <c r="Z979" i="1"/>
  <c r="V983" i="1" l="1"/>
  <c r="Y982" i="1"/>
  <c r="X982" i="1"/>
  <c r="Z982" i="1"/>
  <c r="Z983" i="1" l="1"/>
  <c r="X983" i="1"/>
  <c r="Y983" i="1"/>
  <c r="V984" i="1"/>
  <c r="V985" i="1" s="1"/>
  <c r="X985" i="1" l="1"/>
  <c r="Y985" i="1"/>
  <c r="Z985" i="1"/>
  <c r="V986" i="1"/>
  <c r="V987" i="1" s="1"/>
  <c r="Y984" i="1"/>
  <c r="X984" i="1"/>
  <c r="Z984" i="1"/>
  <c r="X987" i="1" l="1"/>
  <c r="Y987" i="1"/>
  <c r="Z987" i="1"/>
  <c r="V988" i="1"/>
  <c r="V989" i="1" s="1"/>
  <c r="V990" i="1" s="1"/>
  <c r="Z986" i="1"/>
  <c r="X986" i="1"/>
  <c r="Y986" i="1"/>
  <c r="X990" i="1" l="1"/>
  <c r="Y990" i="1"/>
  <c r="Z990" i="1"/>
  <c r="V991" i="1"/>
  <c r="V992" i="1" s="1"/>
  <c r="Z989" i="1"/>
  <c r="X989" i="1"/>
  <c r="Y989" i="1"/>
  <c r="X988" i="1"/>
  <c r="Y988" i="1"/>
  <c r="Z988" i="1"/>
  <c r="V993" i="1" l="1"/>
  <c r="V994" i="1" s="1"/>
  <c r="V995" i="1" s="1"/>
  <c r="X992" i="1"/>
  <c r="Y992" i="1"/>
  <c r="Z992" i="1"/>
  <c r="X991" i="1"/>
  <c r="Y991" i="1"/>
  <c r="Z991" i="1"/>
  <c r="Z995" i="1" l="1"/>
  <c r="V996" i="1"/>
  <c r="X995" i="1"/>
  <c r="Y995" i="1"/>
  <c r="X994" i="1"/>
  <c r="Z994" i="1"/>
  <c r="Y994" i="1"/>
  <c r="Y993" i="1"/>
  <c r="X993" i="1"/>
  <c r="Z993" i="1"/>
  <c r="X996" i="1" l="1"/>
  <c r="Y996" i="1"/>
  <c r="Z996" i="1"/>
  <c r="V997" i="1"/>
  <c r="Z997" i="1" l="1"/>
  <c r="Y997" i="1"/>
  <c r="V998" i="1"/>
  <c r="V999" i="1" s="1"/>
  <c r="X997" i="1"/>
  <c r="X999" i="1" l="1"/>
  <c r="Y999" i="1"/>
  <c r="Z999" i="1"/>
  <c r="V1000" i="1"/>
  <c r="Y998" i="1"/>
  <c r="Z998" i="1"/>
  <c r="X998" i="1"/>
  <c r="X1000" i="1" l="1"/>
  <c r="Z1000" i="1"/>
  <c r="Y1000" i="1"/>
  <c r="V1001" i="1"/>
  <c r="X1001" i="1" l="1"/>
  <c r="Y1001" i="1"/>
  <c r="V1002" i="1"/>
  <c r="Z1001" i="1"/>
  <c r="X1002" i="1" l="1"/>
  <c r="Y1002" i="1"/>
  <c r="Z1002" i="1"/>
  <c r="V1003" i="1"/>
  <c r="V1004" i="1" s="1"/>
  <c r="X1004" i="1" l="1"/>
  <c r="Y1004" i="1"/>
  <c r="Z1004" i="1"/>
  <c r="V1005" i="1"/>
  <c r="Y1003" i="1"/>
  <c r="Z1003" i="1"/>
  <c r="X1003" i="1"/>
  <c r="X1005" i="1" l="1"/>
  <c r="Y1005" i="1"/>
  <c r="V1006" i="1"/>
  <c r="Z1005" i="1"/>
  <c r="X1006" i="1" l="1"/>
  <c r="Y1006" i="1"/>
  <c r="V1007" i="1"/>
  <c r="V1008" i="1" s="1"/>
  <c r="Z1006" i="1"/>
  <c r="Y1008" i="1" l="1"/>
  <c r="V1009" i="1"/>
  <c r="V1010" i="1" s="1"/>
  <c r="X1008" i="1"/>
  <c r="Z1008" i="1"/>
  <c r="Y1007" i="1"/>
  <c r="Z1007" i="1"/>
  <c r="X1007" i="1"/>
  <c r="Y1010" i="1" l="1"/>
  <c r="Z1010" i="1"/>
  <c r="X1010" i="1"/>
  <c r="V1011" i="1"/>
  <c r="V1012" i="1" s="1"/>
  <c r="Y1009" i="1"/>
  <c r="Z1009" i="1"/>
  <c r="X1009" i="1"/>
  <c r="X1012" i="1" l="1"/>
  <c r="Y1012" i="1"/>
  <c r="Z1012" i="1"/>
  <c r="V1013" i="1"/>
  <c r="V1014" i="1" s="1"/>
  <c r="Z1011" i="1"/>
  <c r="Y1011" i="1"/>
  <c r="X1011" i="1"/>
  <c r="X1014" i="1" l="1"/>
  <c r="Z1014" i="1"/>
  <c r="Y1014" i="1"/>
  <c r="V1015" i="1"/>
  <c r="Y1013" i="1"/>
  <c r="Z1013" i="1"/>
  <c r="X1013" i="1"/>
  <c r="X1015" i="1" l="1"/>
  <c r="Y1015" i="1"/>
  <c r="Z1015" i="1"/>
  <c r="V1016" i="1"/>
  <c r="V1017" i="1" l="1"/>
  <c r="X1016" i="1"/>
  <c r="Y1016" i="1"/>
  <c r="Z1016" i="1"/>
  <c r="V1018" i="1" l="1"/>
  <c r="V1019" i="1" s="1"/>
  <c r="Z1017" i="1"/>
  <c r="X1017" i="1"/>
  <c r="Y1017" i="1"/>
  <c r="X1019" i="1" l="1"/>
  <c r="Y1019" i="1"/>
  <c r="Z1019" i="1"/>
  <c r="V1020" i="1"/>
  <c r="V1021" i="1" s="1"/>
  <c r="V1022" i="1" s="1"/>
  <c r="X1018" i="1"/>
  <c r="Y1018" i="1"/>
  <c r="Z1018" i="1"/>
  <c r="X1022" i="1" l="1"/>
  <c r="V1023" i="1"/>
  <c r="Z1022" i="1"/>
  <c r="Y1022" i="1"/>
  <c r="X1021" i="1"/>
  <c r="Y1021" i="1"/>
  <c r="Z1021" i="1"/>
  <c r="X1020" i="1"/>
  <c r="Z1020" i="1"/>
  <c r="Y1020" i="1"/>
  <c r="X1023" i="1" l="1"/>
  <c r="Z1023" i="1"/>
  <c r="V1024" i="1"/>
  <c r="Y1023" i="1"/>
  <c r="Z1024" i="1" l="1"/>
  <c r="V1025" i="1"/>
  <c r="Y1024" i="1"/>
  <c r="X1024" i="1"/>
  <c r="V1026" i="1" l="1"/>
  <c r="Y1025" i="1"/>
  <c r="Z1025" i="1"/>
  <c r="X1025" i="1"/>
  <c r="X1026" i="1" l="1"/>
  <c r="Y1026" i="1"/>
  <c r="Z1026" i="1"/>
  <c r="V1027" i="1"/>
  <c r="V1028" i="1" s="1"/>
  <c r="V1029" i="1" s="1"/>
  <c r="V1030" i="1" l="1"/>
  <c r="X1029" i="1"/>
  <c r="Y1029" i="1"/>
  <c r="Z1029" i="1"/>
  <c r="X1028" i="1"/>
  <c r="Y1028" i="1"/>
  <c r="Z1028" i="1"/>
  <c r="Y1027" i="1"/>
  <c r="X1027" i="1"/>
  <c r="Z1027" i="1"/>
  <c r="V1031" i="1" l="1"/>
  <c r="Z1030" i="1"/>
  <c r="X1030" i="1"/>
  <c r="Y1030" i="1"/>
  <c r="Z1031" i="1" l="1"/>
  <c r="V1032" i="1"/>
  <c r="X1031" i="1"/>
  <c r="Y1031" i="1"/>
  <c r="V1033" i="1" l="1"/>
  <c r="X1032" i="1"/>
  <c r="Z1032" i="1"/>
  <c r="Y1032" i="1"/>
  <c r="Y1033" i="1" l="1"/>
  <c r="Z1033" i="1"/>
  <c r="V1034" i="1"/>
  <c r="X1033" i="1"/>
  <c r="Y1034" i="1" l="1"/>
  <c r="V1035" i="1"/>
  <c r="V1036" i="1" s="1"/>
  <c r="Z1034" i="1"/>
  <c r="X1034" i="1"/>
  <c r="X1036" i="1" l="1"/>
  <c r="Y1036" i="1"/>
  <c r="Z1036" i="1"/>
  <c r="V1037" i="1"/>
  <c r="V1038" i="1" s="1"/>
  <c r="X1035" i="1"/>
  <c r="Y1035" i="1"/>
  <c r="Z1035" i="1"/>
  <c r="Y1038" i="1" l="1"/>
  <c r="Z1038" i="1"/>
  <c r="X1038" i="1"/>
  <c r="V1039" i="1"/>
  <c r="X1037" i="1"/>
  <c r="Y1037" i="1"/>
  <c r="Z1037" i="1"/>
  <c r="X1039" i="1" l="1"/>
  <c r="Y1039" i="1"/>
  <c r="Z1039" i="1"/>
  <c r="V1040" i="1"/>
  <c r="V1041" i="1" s="1"/>
  <c r="X1041" i="1" l="1"/>
  <c r="Y1041" i="1"/>
  <c r="Z1041" i="1"/>
  <c r="V1042" i="1"/>
  <c r="Z1040" i="1"/>
  <c r="X1040" i="1"/>
  <c r="Y1040" i="1"/>
  <c r="X1042" i="1" l="1"/>
  <c r="Y1042" i="1"/>
  <c r="Z1042" i="1"/>
  <c r="V1043" i="1"/>
  <c r="X1043" i="1" l="1"/>
  <c r="V1044" i="1"/>
  <c r="V1045" i="1" s="1"/>
  <c r="Y1043" i="1"/>
  <c r="Z1043" i="1"/>
  <c r="X1045" i="1" l="1"/>
  <c r="V1046" i="1"/>
  <c r="Y1045" i="1"/>
  <c r="Z1045" i="1"/>
  <c r="Y1044" i="1"/>
  <c r="X1044" i="1"/>
  <c r="Z1044" i="1"/>
  <c r="Y1046" i="1" l="1"/>
  <c r="V1047" i="1"/>
  <c r="V1048" i="1" s="1"/>
  <c r="V1049" i="1" s="1"/>
  <c r="V1050" i="1" s="1"/>
  <c r="X1046" i="1"/>
  <c r="Z1046" i="1"/>
  <c r="X1050" i="1" l="1"/>
  <c r="Y1050" i="1"/>
  <c r="Z1050" i="1"/>
  <c r="V1051" i="1"/>
  <c r="V1052" i="1" s="1"/>
  <c r="V1053" i="1" s="1"/>
  <c r="X1049" i="1"/>
  <c r="Y1049" i="1"/>
  <c r="Z1049" i="1"/>
  <c r="X1048" i="1"/>
  <c r="Y1048" i="1"/>
  <c r="Z1048" i="1"/>
  <c r="Z1047" i="1"/>
  <c r="X1047" i="1"/>
  <c r="Y1047" i="1"/>
  <c r="X1053" i="1" l="1"/>
  <c r="Y1053" i="1"/>
  <c r="Z1053" i="1"/>
  <c r="V1054" i="1"/>
  <c r="X1052" i="1"/>
  <c r="Y1052" i="1"/>
  <c r="Z1052" i="1"/>
  <c r="X1051" i="1"/>
  <c r="Y1051" i="1"/>
  <c r="Z1051" i="1"/>
  <c r="X1054" i="1" l="1"/>
  <c r="Y1054" i="1"/>
  <c r="V1055" i="1"/>
  <c r="Z1054" i="1"/>
  <c r="X1055" i="1" l="1"/>
  <c r="Y1055" i="1"/>
  <c r="Z1055" i="1"/>
  <c r="V1056" i="1"/>
  <c r="V1057" i="1" s="1"/>
  <c r="X1057" i="1" l="1"/>
  <c r="Y1057" i="1"/>
  <c r="Z1057" i="1"/>
  <c r="V1058" i="1"/>
  <c r="Z1056" i="1"/>
  <c r="X1056" i="1"/>
  <c r="Y1056" i="1"/>
  <c r="X1058" i="1" l="1"/>
  <c r="V1059" i="1"/>
  <c r="V1060" i="1" s="1"/>
  <c r="Y1058" i="1"/>
  <c r="Z1058" i="1"/>
  <c r="X1060" i="1" l="1"/>
  <c r="Z1060" i="1"/>
  <c r="V1061" i="1"/>
  <c r="V1062" i="1" s="1"/>
  <c r="Y1060" i="1"/>
  <c r="Z1059" i="1"/>
  <c r="X1059" i="1"/>
  <c r="Y1059" i="1"/>
  <c r="X1062" i="1" l="1"/>
  <c r="Y1062" i="1"/>
  <c r="Z1062" i="1"/>
  <c r="V1063" i="1"/>
  <c r="X1061" i="1"/>
  <c r="Y1061" i="1"/>
  <c r="Z1061" i="1"/>
  <c r="X1063" i="1" l="1"/>
  <c r="Z1063" i="1"/>
  <c r="V1064" i="1"/>
  <c r="Y1063" i="1"/>
  <c r="X1064" i="1" l="1"/>
  <c r="Z1064" i="1"/>
  <c r="Y1064" i="1"/>
  <c r="V1065" i="1"/>
  <c r="V1066" i="1" s="1"/>
  <c r="X1066" i="1" l="1"/>
  <c r="Y1066" i="1"/>
  <c r="Z1066" i="1"/>
  <c r="V1067" i="1"/>
  <c r="V1068" i="1" s="1"/>
  <c r="V1069" i="1" s="1"/>
  <c r="V1070" i="1" s="1"/>
  <c r="X1065" i="1"/>
  <c r="Y1065" i="1"/>
  <c r="Z1065" i="1"/>
  <c r="Y1070" i="1" l="1"/>
  <c r="Z1070" i="1"/>
  <c r="X1070" i="1"/>
  <c r="V1071" i="1"/>
  <c r="X1069" i="1"/>
  <c r="Y1069" i="1"/>
  <c r="Z1069" i="1"/>
  <c r="X1068" i="1"/>
  <c r="Y1068" i="1"/>
  <c r="Z1068" i="1"/>
  <c r="Z1067" i="1"/>
  <c r="X1067" i="1"/>
  <c r="Y1067" i="1"/>
  <c r="Y1071" i="1" l="1"/>
  <c r="X1071" i="1"/>
  <c r="Z1071" i="1"/>
  <c r="V1072" i="1"/>
  <c r="V1073" i="1" l="1"/>
  <c r="V1074" i="1" s="1"/>
  <c r="X1072" i="1"/>
  <c r="Y1072" i="1"/>
  <c r="Z1072" i="1"/>
  <c r="X1074" i="1" l="1"/>
  <c r="V1075" i="1"/>
  <c r="Z1074" i="1"/>
  <c r="Y1074" i="1"/>
  <c r="X1073" i="1"/>
  <c r="Y1073" i="1"/>
  <c r="Z1073" i="1"/>
  <c r="Y1075" i="1" l="1"/>
  <c r="X1075" i="1"/>
  <c r="Z1075" i="1"/>
  <c r="V1076" i="1"/>
  <c r="Z1076" i="1" l="1"/>
  <c r="V1077" i="1"/>
  <c r="V1078" i="1" s="1"/>
  <c r="V1079" i="1" s="1"/>
  <c r="X1076" i="1"/>
  <c r="Y1076" i="1"/>
  <c r="X1079" i="1" l="1"/>
  <c r="Y1079" i="1"/>
  <c r="Z1079" i="1"/>
  <c r="V1080" i="1"/>
  <c r="X1078" i="1"/>
  <c r="Y1078" i="1"/>
  <c r="Z1078" i="1"/>
  <c r="X1077" i="1"/>
  <c r="Z1077" i="1"/>
  <c r="Y1077" i="1"/>
  <c r="X1080" i="1" l="1"/>
  <c r="Y1080" i="1"/>
  <c r="Z1080" i="1"/>
  <c r="V1081" i="1"/>
  <c r="X1081" i="1" l="1"/>
  <c r="Y1081" i="1"/>
  <c r="Z1081" i="1"/>
  <c r="V1082" i="1"/>
  <c r="V1083" i="1" s="1"/>
  <c r="X1083" i="1" l="1"/>
  <c r="Y1083" i="1"/>
  <c r="Z1083" i="1"/>
  <c r="V1084" i="1"/>
  <c r="X1082" i="1"/>
  <c r="Y1082" i="1"/>
  <c r="Z1082" i="1"/>
  <c r="X1084" i="1" l="1"/>
  <c r="Y1084" i="1"/>
  <c r="Z1084" i="1"/>
  <c r="V1085" i="1"/>
  <c r="X1085" i="1" l="1"/>
  <c r="Y1085" i="1"/>
  <c r="Z1085" i="1"/>
  <c r="V1086" i="1"/>
  <c r="V1087" i="1" s="1"/>
  <c r="V1088" i="1" s="1"/>
  <c r="X1088" i="1" l="1"/>
  <c r="Y1088" i="1"/>
  <c r="Z1088" i="1"/>
  <c r="V1089" i="1"/>
  <c r="X1087" i="1"/>
  <c r="Y1087" i="1"/>
  <c r="Z1087" i="1"/>
  <c r="X1086" i="1"/>
  <c r="Z1086" i="1"/>
  <c r="Y1086" i="1"/>
  <c r="X1089" i="1" l="1"/>
  <c r="Y1089" i="1"/>
  <c r="Z1089" i="1"/>
  <c r="V1090" i="1"/>
  <c r="V1091" i="1" s="1"/>
  <c r="X1091" i="1" l="1"/>
  <c r="Y1091" i="1"/>
  <c r="Z1091" i="1"/>
  <c r="V1092" i="1"/>
  <c r="X1090" i="1"/>
  <c r="Y1090" i="1"/>
  <c r="Z1090" i="1"/>
  <c r="X1092" i="1" l="1"/>
  <c r="Y1092" i="1"/>
  <c r="Z1092" i="1"/>
  <c r="V1093" i="1"/>
  <c r="V1094" i="1" l="1"/>
  <c r="X1093" i="1"/>
  <c r="Y1093" i="1"/>
  <c r="Z1093" i="1"/>
  <c r="X1094" i="1" l="1"/>
  <c r="Y1094" i="1"/>
  <c r="Z1094" i="1"/>
  <c r="V1095" i="1"/>
  <c r="V1096" i="1" l="1"/>
  <c r="V1097" i="1" s="1"/>
  <c r="V1098" i="1" s="1"/>
  <c r="Z1095" i="1"/>
  <c r="X1095" i="1"/>
  <c r="Y1095" i="1"/>
  <c r="X1098" i="1" l="1"/>
  <c r="Y1098" i="1"/>
  <c r="Z1098" i="1"/>
  <c r="V1099" i="1"/>
  <c r="V1100" i="1" s="1"/>
  <c r="X1097" i="1"/>
  <c r="Y1097" i="1"/>
  <c r="Z1097" i="1"/>
  <c r="X1096" i="1"/>
  <c r="Y1096" i="1"/>
  <c r="Z1096" i="1"/>
  <c r="X1100" i="1" l="1"/>
  <c r="Y1100" i="1"/>
  <c r="Z1100" i="1"/>
  <c r="V1101" i="1"/>
  <c r="X1099" i="1"/>
  <c r="Y1099" i="1"/>
  <c r="Z1099" i="1"/>
  <c r="X1101" i="1" l="1"/>
  <c r="Y1101" i="1"/>
  <c r="Z1101" i="1"/>
  <c r="V1102" i="1"/>
  <c r="X1102" i="1" l="1"/>
  <c r="Y1102" i="1"/>
  <c r="Z1102" i="1"/>
  <c r="V1103" i="1"/>
  <c r="V1104" i="1" s="1"/>
  <c r="X1104" i="1" l="1"/>
  <c r="Y1104" i="1"/>
  <c r="Z1104" i="1"/>
  <c r="V1105" i="1"/>
  <c r="X1103" i="1"/>
  <c r="Y1103" i="1"/>
  <c r="Z1103" i="1"/>
  <c r="X1105" i="1" l="1"/>
  <c r="Y1105" i="1"/>
  <c r="Z1105" i="1"/>
  <c r="V1106" i="1"/>
  <c r="X1106" i="1" l="1"/>
  <c r="Y1106" i="1"/>
  <c r="Z1106" i="1"/>
  <c r="V1107" i="1"/>
  <c r="X1107" i="1" l="1"/>
  <c r="Y1107" i="1"/>
  <c r="Z1107" i="1"/>
  <c r="V1108" i="1"/>
  <c r="V1109" i="1" l="1"/>
  <c r="X1108" i="1"/>
  <c r="Y1108" i="1"/>
  <c r="Z1108" i="1"/>
  <c r="X1109" i="1" l="1"/>
  <c r="Y1109" i="1"/>
  <c r="Z1109" i="1"/>
  <c r="V1110" i="1"/>
  <c r="V1111" i="1" l="1"/>
  <c r="Y1110" i="1"/>
  <c r="Z1110" i="1"/>
  <c r="X1110" i="1"/>
  <c r="V1112" i="1" l="1"/>
  <c r="X1111" i="1"/>
  <c r="Y1111" i="1"/>
  <c r="Z1111" i="1"/>
  <c r="Z1112" i="1" l="1"/>
  <c r="X1112" i="1"/>
  <c r="V1113" i="1"/>
  <c r="Y1112" i="1"/>
  <c r="Z1113" i="1" l="1"/>
  <c r="V1114" i="1"/>
  <c r="V1115" i="1" s="1"/>
  <c r="X1113" i="1"/>
  <c r="Y1113" i="1"/>
  <c r="X1115" i="1" l="1"/>
  <c r="Y1115" i="1"/>
  <c r="Z1115" i="1"/>
  <c r="V1116" i="1"/>
  <c r="X1114" i="1"/>
  <c r="Z1114" i="1"/>
  <c r="Y1114" i="1"/>
  <c r="X1116" i="1" l="1"/>
  <c r="Y1116" i="1"/>
  <c r="Z1116" i="1"/>
  <c r="V1117" i="1"/>
  <c r="V1118" i="1" s="1"/>
  <c r="X1118" i="1" l="1"/>
  <c r="Y1118" i="1"/>
  <c r="Z1118" i="1"/>
  <c r="V1119" i="1"/>
  <c r="X1117" i="1"/>
  <c r="Y1117" i="1"/>
  <c r="Z1117" i="1"/>
  <c r="X1119" i="1" l="1"/>
  <c r="Z1119" i="1"/>
  <c r="Y1119" i="1"/>
  <c r="V1120" i="1"/>
  <c r="X1120" i="1" l="1"/>
  <c r="Y1120" i="1"/>
  <c r="V1121" i="1"/>
  <c r="V1122" i="1" s="1"/>
  <c r="V1123" i="1" s="1"/>
  <c r="Z1120" i="1"/>
  <c r="Z1123" i="1" l="1"/>
  <c r="V1124" i="1"/>
  <c r="Y1123" i="1"/>
  <c r="X1123" i="1"/>
  <c r="X1122" i="1"/>
  <c r="Y1122" i="1"/>
  <c r="Z1122" i="1"/>
  <c r="X1121" i="1"/>
  <c r="Y1121" i="1"/>
  <c r="Z1121" i="1"/>
  <c r="Z1124" i="1" l="1"/>
  <c r="Y1124" i="1"/>
  <c r="X1124" i="1"/>
  <c r="V1125" i="1"/>
  <c r="Z1125" i="1" l="1"/>
  <c r="X1125" i="1"/>
  <c r="V1126" i="1"/>
  <c r="Y1125" i="1"/>
  <c r="V1127" i="1" l="1"/>
  <c r="X1126" i="1"/>
  <c r="Y1126" i="1"/>
  <c r="Z1126" i="1"/>
  <c r="Y1127" i="1" l="1"/>
  <c r="Z1127" i="1"/>
  <c r="X1127" i="1"/>
  <c r="V1128" i="1"/>
  <c r="Y1128" i="1" l="1"/>
  <c r="Z1128" i="1"/>
  <c r="V1129" i="1"/>
  <c r="X1128" i="1"/>
  <c r="V1130" i="1" l="1"/>
  <c r="Y1129" i="1"/>
  <c r="Z1129" i="1"/>
  <c r="X1129" i="1"/>
  <c r="X1130" i="1" l="1"/>
  <c r="Y1130" i="1"/>
  <c r="V1131" i="1"/>
  <c r="Z1130" i="1"/>
  <c r="X1131" i="1" l="1"/>
  <c r="Y1131" i="1"/>
  <c r="Z1131" i="1"/>
  <c r="V1132" i="1"/>
  <c r="X1132" i="1" l="1"/>
  <c r="V1133" i="1"/>
  <c r="Y1132" i="1"/>
  <c r="Z1132" i="1"/>
  <c r="X1133" i="1" l="1"/>
  <c r="V1134" i="1"/>
  <c r="Y1133" i="1"/>
  <c r="Z1133" i="1"/>
  <c r="X1134" i="1" l="1"/>
  <c r="Y1134" i="1"/>
  <c r="Z1134" i="1"/>
  <c r="V1135" i="1"/>
  <c r="Z1135" i="1" l="1"/>
  <c r="V1136" i="1"/>
  <c r="X1135" i="1"/>
  <c r="Y1135" i="1"/>
  <c r="V1137" i="1" l="1"/>
  <c r="Z1136" i="1"/>
  <c r="X1136" i="1"/>
  <c r="Y1136" i="1"/>
  <c r="Y1137" i="1" l="1"/>
  <c r="Z1137" i="1"/>
  <c r="X1137" i="1"/>
  <c r="V1138" i="1"/>
  <c r="Y1138" i="1" l="1"/>
  <c r="Z1138" i="1"/>
  <c r="V1139" i="1"/>
  <c r="X1138" i="1"/>
  <c r="V1140" i="1" l="1"/>
  <c r="V1141" i="1" s="1"/>
  <c r="X1139" i="1"/>
  <c r="Y1139" i="1"/>
  <c r="Z1139" i="1"/>
  <c r="X1141" i="1" l="1"/>
  <c r="Z1141" i="1"/>
  <c r="Y1141" i="1"/>
  <c r="V1142" i="1"/>
  <c r="X1140" i="1"/>
  <c r="Y1140" i="1"/>
  <c r="Z1140" i="1"/>
  <c r="X1142" i="1" l="1"/>
  <c r="Y1142" i="1"/>
  <c r="Z1142" i="1"/>
  <c r="V1143" i="1"/>
  <c r="Z1143" i="1" l="1"/>
  <c r="Y1143" i="1"/>
  <c r="X1143" i="1"/>
  <c r="V1144" i="1"/>
  <c r="V1145" i="1" l="1"/>
  <c r="X1144" i="1"/>
  <c r="Y1144" i="1"/>
  <c r="Z1144" i="1"/>
  <c r="Y1145" i="1" l="1"/>
  <c r="Z1145" i="1"/>
  <c r="X1145" i="1"/>
  <c r="V1146" i="1"/>
  <c r="Y1146" i="1" l="1"/>
  <c r="V1147" i="1"/>
  <c r="Z1146" i="1"/>
  <c r="X1146" i="1"/>
  <c r="V1148" i="1" l="1"/>
  <c r="X1147" i="1"/>
  <c r="Y1147" i="1"/>
  <c r="Z1147" i="1"/>
  <c r="X1148" i="1" l="1"/>
  <c r="Y1148" i="1"/>
  <c r="Z1148" i="1"/>
  <c r="V1149" i="1"/>
  <c r="X1149" i="1" l="1"/>
  <c r="Y1149" i="1"/>
  <c r="Z1149" i="1"/>
  <c r="V1150" i="1"/>
  <c r="Z1150" i="1" l="1"/>
  <c r="V1151" i="1"/>
  <c r="X1150" i="1"/>
  <c r="Y1150" i="1"/>
  <c r="X1151" i="1" l="1"/>
  <c r="Y1151" i="1"/>
  <c r="Z1151" i="1"/>
  <c r="V1152" i="1"/>
  <c r="Z1152" i="1" l="1"/>
  <c r="Y1152" i="1"/>
  <c r="V1153" i="1"/>
  <c r="X1152" i="1"/>
  <c r="Z1153" i="1" l="1"/>
  <c r="Y1153" i="1"/>
  <c r="V1154" i="1"/>
  <c r="X1153" i="1"/>
  <c r="V1155" i="1" l="1"/>
  <c r="Y1154" i="1"/>
  <c r="Z1154" i="1"/>
  <c r="X1154" i="1"/>
  <c r="Y1155" i="1" l="1"/>
  <c r="Z1155" i="1"/>
  <c r="X1155" i="1"/>
  <c r="V1156" i="1"/>
  <c r="Y1156" i="1" l="1"/>
  <c r="V1157" i="1"/>
  <c r="Z1156" i="1"/>
  <c r="X1156" i="1"/>
  <c r="V1158" i="1" l="1"/>
  <c r="X1157" i="1"/>
  <c r="Y1157" i="1"/>
  <c r="Z1157" i="1"/>
  <c r="Y1158" i="1" l="1"/>
  <c r="Z1158" i="1"/>
  <c r="V1159" i="1"/>
  <c r="X1158" i="1"/>
  <c r="X1159" i="1" l="1"/>
  <c r="V1160" i="1"/>
  <c r="Y1159" i="1"/>
  <c r="Z1159" i="1"/>
  <c r="V1161" i="1" l="1"/>
  <c r="Y1160" i="1"/>
  <c r="X1160" i="1"/>
  <c r="Z1160" i="1"/>
  <c r="X1161" i="1" l="1"/>
  <c r="Y1161" i="1"/>
  <c r="V1162" i="1"/>
  <c r="Z1161" i="1"/>
  <c r="X1162" i="1" l="1"/>
  <c r="Y1162" i="1"/>
  <c r="Z1162" i="1"/>
  <c r="V1163" i="1"/>
  <c r="Z1163" i="1" l="1"/>
  <c r="V1164" i="1"/>
  <c r="Y1163" i="1"/>
  <c r="X1163" i="1"/>
  <c r="V1165" i="1" l="1"/>
  <c r="X1164" i="1"/>
  <c r="Y1164" i="1"/>
  <c r="Z1164" i="1"/>
  <c r="Z1165" i="1" l="1"/>
  <c r="Y1165" i="1"/>
  <c r="X1165" i="1"/>
  <c r="V1166" i="1"/>
  <c r="Y1166" i="1" l="1"/>
  <c r="V1167" i="1"/>
  <c r="Z1166" i="1"/>
  <c r="X1166" i="1"/>
  <c r="V1168" i="1" l="1"/>
  <c r="X1167" i="1"/>
  <c r="Y1167" i="1"/>
  <c r="Z1167" i="1"/>
  <c r="X1168" i="1" l="1"/>
  <c r="Z1168" i="1"/>
  <c r="Y1168" i="1"/>
  <c r="V1169" i="1"/>
  <c r="X1169" i="1" l="1"/>
  <c r="Y1169" i="1"/>
  <c r="Z1169" i="1"/>
  <c r="V1170" i="1"/>
  <c r="V1171" i="1" l="1"/>
  <c r="Y1170" i="1"/>
  <c r="X1170" i="1"/>
  <c r="Z1170" i="1"/>
  <c r="X1171" i="1" l="1"/>
  <c r="V1172" i="1"/>
  <c r="Y1171" i="1"/>
  <c r="Z1171" i="1"/>
  <c r="Z1172" i="1" l="1"/>
  <c r="X1172" i="1"/>
  <c r="Y1172" i="1"/>
  <c r="V1173" i="1"/>
  <c r="Z1173" i="1" l="1"/>
  <c r="X1173" i="1"/>
  <c r="Y1173" i="1"/>
  <c r="V1174" i="1"/>
  <c r="V1175" i="1" l="1"/>
  <c r="X1174" i="1"/>
  <c r="Y1174" i="1"/>
  <c r="Z1174" i="1"/>
  <c r="Y1175" i="1" l="1"/>
  <c r="Z1175" i="1"/>
  <c r="X1175" i="1"/>
  <c r="V1176" i="1"/>
  <c r="Y1176" i="1" l="1"/>
  <c r="Z1176" i="1"/>
  <c r="V1177" i="1"/>
  <c r="X1176" i="1"/>
  <c r="V1178" i="1" l="1"/>
  <c r="X1177" i="1"/>
  <c r="Y1177" i="1"/>
  <c r="Z1177" i="1"/>
  <c r="V1179" i="1" l="1"/>
  <c r="Z1178" i="1"/>
  <c r="Y1178" i="1"/>
  <c r="X1178" i="1"/>
  <c r="X1179" i="1" l="1"/>
  <c r="Z1179" i="1"/>
  <c r="V1180" i="1"/>
  <c r="Y1179" i="1"/>
  <c r="Z1180" i="1" l="1"/>
  <c r="V1181" i="1"/>
  <c r="Y1180" i="1"/>
  <c r="X1180" i="1"/>
  <c r="X1181" i="1" l="1"/>
  <c r="Y1181" i="1"/>
  <c r="Z1181" i="1"/>
  <c r="V1182" i="1"/>
  <c r="X1182" i="1" l="1"/>
  <c r="Z1182" i="1"/>
  <c r="Y1182" i="1"/>
  <c r="V1183" i="1"/>
  <c r="Z1183" i="1" l="1"/>
  <c r="V1184" i="1"/>
  <c r="Y1183" i="1"/>
  <c r="X1183" i="1"/>
  <c r="V1185" i="1" l="1"/>
  <c r="X1184" i="1"/>
  <c r="Y1184" i="1"/>
  <c r="Z1184" i="1"/>
  <c r="Z1185" i="1" l="1"/>
  <c r="X1185" i="1"/>
  <c r="V1186" i="1"/>
  <c r="Y1185" i="1"/>
  <c r="Y1186" i="1" l="1"/>
  <c r="V1187" i="1"/>
  <c r="X1186" i="1"/>
  <c r="Z1186" i="1"/>
  <c r="Z1187" i="1" l="1"/>
  <c r="Y1187" i="1"/>
  <c r="V1188" i="1"/>
  <c r="X1187" i="1"/>
  <c r="X1188" i="1" l="1"/>
  <c r="Y1188" i="1"/>
  <c r="Z1188" i="1"/>
  <c r="V1189" i="1"/>
  <c r="X1189" i="1" l="1"/>
  <c r="Y1189" i="1"/>
  <c r="V1190" i="1"/>
  <c r="Z1189" i="1"/>
  <c r="V1191" i="1" l="1"/>
  <c r="Y1190" i="1"/>
  <c r="Z1190" i="1"/>
  <c r="X1190" i="1"/>
  <c r="X1191" i="1" l="1"/>
  <c r="Z1191" i="1"/>
  <c r="V1192" i="1"/>
  <c r="Y1191" i="1"/>
  <c r="Z1192" i="1" l="1"/>
  <c r="Y1192" i="1"/>
  <c r="V1193" i="1"/>
  <c r="X1192" i="1"/>
  <c r="Z1193" i="1" l="1"/>
  <c r="V1194" i="1"/>
  <c r="Y1193" i="1"/>
  <c r="X1193" i="1"/>
  <c r="V1195" i="1" l="1"/>
  <c r="X1194" i="1"/>
  <c r="Y1194" i="1"/>
  <c r="Z1194" i="1"/>
  <c r="Y1195" i="1" l="1"/>
  <c r="Z1195" i="1"/>
  <c r="X1195" i="1"/>
  <c r="V1196" i="1"/>
  <c r="Y1196" i="1" l="1"/>
  <c r="V1197" i="1"/>
  <c r="V1198" i="1" s="1"/>
  <c r="Z1196" i="1"/>
  <c r="X1196" i="1"/>
  <c r="V1199" i="1" l="1"/>
  <c r="X1198" i="1"/>
  <c r="Y1198" i="1"/>
  <c r="Z1198" i="1"/>
  <c r="Z1197" i="1"/>
  <c r="X1197" i="1"/>
  <c r="Y1197" i="1"/>
  <c r="X1199" i="1" l="1"/>
  <c r="Z1199" i="1"/>
  <c r="Y1199" i="1"/>
  <c r="V1200" i="1"/>
  <c r="V1201" i="1" l="1"/>
  <c r="X1200" i="1"/>
  <c r="Z1200" i="1"/>
  <c r="Y1200" i="1"/>
  <c r="Z1201" i="1" l="1"/>
  <c r="X1201" i="1"/>
  <c r="Y1201" i="1"/>
  <c r="V1202" i="1"/>
  <c r="Y1202" i="1" l="1"/>
  <c r="Z1202" i="1"/>
  <c r="X1202" i="1"/>
  <c r="V1203" i="1"/>
  <c r="Z1203" i="1" l="1"/>
  <c r="V1204" i="1"/>
  <c r="X1203" i="1"/>
  <c r="Y1203" i="1"/>
  <c r="V1205" i="1" l="1"/>
  <c r="X1204" i="1"/>
  <c r="Y1204" i="1"/>
  <c r="Z1204" i="1"/>
  <c r="X1205" i="1" l="1"/>
  <c r="Y1205" i="1"/>
  <c r="V1206" i="1"/>
  <c r="Z1205" i="1"/>
  <c r="Y1206" i="1" l="1"/>
  <c r="Z1206" i="1"/>
  <c r="V1207" i="1"/>
  <c r="X1206" i="1"/>
  <c r="X1207" i="1" l="1"/>
  <c r="V1208" i="1"/>
  <c r="Y1207" i="1"/>
  <c r="Z1207" i="1"/>
  <c r="X1208" i="1" l="1"/>
  <c r="Z1208" i="1"/>
  <c r="Y1208" i="1"/>
  <c r="V1209" i="1"/>
  <c r="X1209" i="1" l="1"/>
  <c r="Z1209" i="1"/>
  <c r="V1210" i="1"/>
  <c r="Y1209" i="1"/>
  <c r="V1211" i="1" l="1"/>
  <c r="X1210" i="1"/>
  <c r="Y1210" i="1"/>
  <c r="Z1210" i="1"/>
  <c r="Y1211" i="1" l="1"/>
  <c r="Z1211" i="1"/>
  <c r="X1211" i="1"/>
  <c r="V1212" i="1"/>
  <c r="Y1212" i="1" l="1"/>
  <c r="X1212" i="1"/>
  <c r="Z1212" i="1"/>
  <c r="V1213" i="1"/>
  <c r="Z1213" i="1" l="1"/>
  <c r="X1213" i="1"/>
  <c r="Y1213" i="1"/>
  <c r="V1214" i="1"/>
  <c r="V1215" i="1" l="1"/>
  <c r="Y1214" i="1"/>
  <c r="Z1214" i="1"/>
  <c r="X1214" i="1"/>
  <c r="X1215" i="1" l="1"/>
  <c r="Y1215" i="1"/>
  <c r="V1216" i="1"/>
  <c r="Z1215" i="1"/>
  <c r="Y1216" i="1" l="1"/>
  <c r="Z1216" i="1"/>
  <c r="V1217" i="1"/>
  <c r="X1216" i="1"/>
  <c r="V1218" i="1" l="1"/>
  <c r="Y1217" i="1"/>
  <c r="X1217" i="1"/>
  <c r="Z1217" i="1"/>
  <c r="X1218" i="1" l="1"/>
  <c r="Y1218" i="1"/>
  <c r="V1219" i="1"/>
  <c r="Z1218" i="1"/>
  <c r="X1219" i="1" l="1"/>
  <c r="Z1219" i="1"/>
  <c r="Y1219" i="1"/>
  <c r="V1220" i="1"/>
  <c r="V1221" i="1" l="1"/>
  <c r="X1220" i="1"/>
  <c r="Z1220" i="1"/>
  <c r="Y1220" i="1"/>
  <c r="Y1221" i="1" l="1"/>
  <c r="X1221" i="1"/>
  <c r="V1222" i="1"/>
  <c r="Z1221" i="1"/>
  <c r="Y1222" i="1" l="1"/>
  <c r="X1222" i="1"/>
  <c r="Z1222" i="1"/>
  <c r="V1223" i="1"/>
  <c r="Z1223" i="1" l="1"/>
  <c r="X1223" i="1"/>
  <c r="Y1223" i="1"/>
  <c r="V1224" i="1"/>
  <c r="V1225" i="1" l="1"/>
  <c r="Y1224" i="1"/>
  <c r="Z1224" i="1"/>
  <c r="X1224" i="1"/>
  <c r="Y1225" i="1" l="1"/>
  <c r="X1225" i="1"/>
  <c r="V1226" i="1"/>
  <c r="V1227" i="1" s="1"/>
  <c r="Z1225" i="1"/>
  <c r="X1227" i="1" l="1"/>
  <c r="Z1227" i="1"/>
  <c r="V1228" i="1"/>
  <c r="V1229" i="1" s="1"/>
  <c r="Y1227" i="1"/>
  <c r="Y1226" i="1"/>
  <c r="Z1226" i="1"/>
  <c r="X1226" i="1"/>
  <c r="Y1229" i="1" l="1"/>
  <c r="Z1229" i="1"/>
  <c r="X1229" i="1"/>
  <c r="V1230" i="1"/>
  <c r="V1231" i="1" s="1"/>
  <c r="X1228" i="1"/>
  <c r="Y1228" i="1"/>
  <c r="Z1228" i="1"/>
  <c r="X1231" i="1" l="1"/>
  <c r="Y1231" i="1"/>
  <c r="V1232" i="1"/>
  <c r="Z1231" i="1"/>
  <c r="X1230" i="1"/>
  <c r="Z1230" i="1"/>
  <c r="Y1230" i="1"/>
  <c r="X1232" i="1" l="1"/>
  <c r="Y1232" i="1"/>
  <c r="Z1232" i="1"/>
  <c r="V1233" i="1"/>
  <c r="Z1233" i="1" l="1"/>
  <c r="V1234" i="1"/>
  <c r="Y1233" i="1"/>
  <c r="X1233" i="1"/>
  <c r="V1235" i="1" l="1"/>
  <c r="Z1234" i="1"/>
  <c r="Y1234" i="1"/>
  <c r="X1234" i="1"/>
  <c r="X1235" i="1" l="1"/>
  <c r="V1236" i="1"/>
  <c r="Y1235" i="1"/>
  <c r="Z1235" i="1"/>
  <c r="Y1236" i="1" l="1"/>
  <c r="Z1236" i="1"/>
  <c r="V1237" i="1"/>
  <c r="X1236" i="1"/>
  <c r="V1238" i="1" l="1"/>
  <c r="V1239" i="1" s="1"/>
  <c r="Y1237" i="1"/>
  <c r="X1237" i="1"/>
  <c r="Z1237" i="1"/>
  <c r="V1240" i="1" l="1"/>
  <c r="X1239" i="1"/>
  <c r="Z1239" i="1"/>
  <c r="Y1239" i="1"/>
  <c r="X1238" i="1"/>
  <c r="Y1238" i="1"/>
  <c r="Z1238" i="1"/>
  <c r="V1241" i="1" l="1"/>
  <c r="X1240" i="1"/>
  <c r="Y1240" i="1"/>
  <c r="Z1240" i="1"/>
  <c r="Z1241" i="1" l="1"/>
  <c r="X1241" i="1"/>
  <c r="V1242" i="1"/>
  <c r="Y1241" i="1"/>
  <c r="V1243" i="1" l="1"/>
  <c r="V1244" i="1" s="1"/>
  <c r="V1245" i="1" s="1"/>
  <c r="Y1242" i="1"/>
  <c r="X1242" i="1"/>
  <c r="Z1242" i="1"/>
  <c r="X1245" i="1" l="1"/>
  <c r="Y1245" i="1"/>
  <c r="Z1245" i="1"/>
  <c r="V1246" i="1"/>
  <c r="X1244" i="1"/>
  <c r="Y1244" i="1"/>
  <c r="Z1244" i="1"/>
  <c r="X1243" i="1"/>
  <c r="Y1243" i="1"/>
  <c r="Z1243" i="1"/>
  <c r="X1246" i="1" l="1"/>
  <c r="Y1246" i="1"/>
  <c r="Z1246" i="1"/>
  <c r="V1247" i="1"/>
  <c r="X1247" i="1" l="1"/>
  <c r="Y1247" i="1"/>
  <c r="Z1247" i="1"/>
  <c r="V1248" i="1"/>
  <c r="X1248" i="1" l="1"/>
  <c r="Y1248" i="1"/>
  <c r="Z1248" i="1"/>
  <c r="V1249" i="1"/>
  <c r="V1250" i="1" l="1"/>
  <c r="X1249" i="1"/>
  <c r="Y1249" i="1"/>
  <c r="Z1249" i="1"/>
  <c r="X1250" i="1" l="1"/>
  <c r="Y1250" i="1"/>
  <c r="Z1250" i="1"/>
  <c r="V1251" i="1"/>
  <c r="Y1251" i="1" l="1"/>
  <c r="Z1251" i="1"/>
  <c r="V1252" i="1"/>
  <c r="V1253" i="1" s="1"/>
  <c r="V1254" i="1" s="1"/>
  <c r="X1251" i="1"/>
  <c r="X1254" i="1" l="1"/>
  <c r="Y1254" i="1"/>
  <c r="Z1254" i="1"/>
  <c r="V1255" i="1"/>
  <c r="X1253" i="1"/>
  <c r="Y1253" i="1"/>
  <c r="Z1253" i="1"/>
  <c r="X1252" i="1"/>
  <c r="Y1252" i="1"/>
  <c r="Z1252" i="1"/>
  <c r="X1255" i="1" l="1"/>
  <c r="Y1255" i="1"/>
  <c r="Z1255" i="1"/>
  <c r="V1256" i="1"/>
  <c r="X1256" i="1" l="1"/>
  <c r="Y1256" i="1"/>
  <c r="Z1256" i="1"/>
  <c r="V1257" i="1"/>
  <c r="X1257" i="1" l="1"/>
  <c r="Y1257" i="1"/>
  <c r="Z1257" i="1"/>
  <c r="V1258" i="1"/>
  <c r="V1259" i="1" l="1"/>
  <c r="X1258" i="1"/>
  <c r="Y1258" i="1"/>
  <c r="Z1258" i="1"/>
  <c r="X1259" i="1" l="1"/>
  <c r="Y1259" i="1"/>
  <c r="Z1259" i="1"/>
  <c r="V1260" i="1"/>
  <c r="V1261" i="1" s="1"/>
  <c r="X1261" i="1" l="1"/>
  <c r="Y1261" i="1"/>
  <c r="Z1261" i="1"/>
  <c r="V1262" i="1"/>
  <c r="Y1260" i="1"/>
  <c r="Z1260" i="1"/>
  <c r="X1260" i="1"/>
  <c r="X1262" i="1" l="1"/>
  <c r="Y1262" i="1"/>
  <c r="Z1262" i="1"/>
  <c r="V1263" i="1"/>
  <c r="V1264" i="1" l="1"/>
  <c r="X1263" i="1"/>
  <c r="Y1263" i="1"/>
  <c r="Z1263" i="1"/>
  <c r="V1265" i="1" l="1"/>
  <c r="X1264" i="1"/>
  <c r="Z1264" i="1"/>
  <c r="Y1264" i="1"/>
  <c r="X1265" i="1" l="1"/>
  <c r="Z1265" i="1"/>
  <c r="Y1265" i="1"/>
  <c r="V1266" i="1"/>
  <c r="Z1266" i="1" l="1"/>
  <c r="Y1266" i="1"/>
  <c r="X1266" i="1"/>
  <c r="V1267" i="1"/>
  <c r="V1268" i="1" l="1"/>
  <c r="Z1267" i="1"/>
  <c r="Y1267" i="1"/>
  <c r="X1267" i="1"/>
  <c r="X1268" i="1" l="1"/>
  <c r="V1269" i="1"/>
  <c r="V1270" i="1" s="1"/>
  <c r="Y1268" i="1"/>
  <c r="Z1268" i="1"/>
  <c r="X1270" i="1" l="1"/>
  <c r="Y1270" i="1"/>
  <c r="Z1270" i="1"/>
  <c r="V1271" i="1"/>
  <c r="Y1269" i="1"/>
  <c r="Z1269" i="1"/>
  <c r="X1269" i="1"/>
  <c r="X1271" i="1" l="1"/>
  <c r="Y1271" i="1"/>
  <c r="Z1271" i="1"/>
  <c r="V1272" i="1"/>
  <c r="V1273" i="1" s="1"/>
  <c r="V1274" i="1" s="1"/>
  <c r="X1274" i="1" l="1"/>
  <c r="Y1274" i="1"/>
  <c r="Z1274" i="1"/>
  <c r="V1275" i="1"/>
  <c r="V1276" i="1" s="1"/>
  <c r="X1273" i="1"/>
  <c r="Y1273" i="1"/>
  <c r="Z1273" i="1"/>
  <c r="X1272" i="1"/>
  <c r="Y1272" i="1"/>
  <c r="Z1272" i="1"/>
  <c r="X1276" i="1" l="1"/>
  <c r="Y1276" i="1"/>
  <c r="Z1276" i="1"/>
  <c r="V1277" i="1"/>
  <c r="X1275" i="1"/>
  <c r="Y1275" i="1"/>
  <c r="Z1275" i="1"/>
  <c r="X1277" i="1" l="1"/>
  <c r="Y1277" i="1"/>
  <c r="Z1277" i="1"/>
  <c r="V1278" i="1"/>
  <c r="X1278" i="1" l="1"/>
  <c r="Y1278" i="1"/>
  <c r="Z1278" i="1"/>
  <c r="V1279" i="1"/>
  <c r="X1279" i="1" l="1"/>
  <c r="Y1279" i="1"/>
  <c r="Z1279" i="1"/>
  <c r="V1280" i="1"/>
  <c r="V1281" i="1" l="1"/>
  <c r="X1280" i="1"/>
  <c r="Y1280" i="1"/>
  <c r="Z1280" i="1"/>
  <c r="X1281" i="1" l="1"/>
  <c r="Y1281" i="1"/>
  <c r="Z1281" i="1"/>
  <c r="V1282" i="1"/>
  <c r="Y1282" i="1" l="1"/>
  <c r="Z1282" i="1"/>
  <c r="V1283" i="1"/>
  <c r="X1282" i="1"/>
  <c r="X1283" i="1" l="1"/>
  <c r="Y1283" i="1"/>
  <c r="Z1283" i="1"/>
  <c r="V1284" i="1"/>
  <c r="X1284" i="1" l="1"/>
  <c r="Y1284" i="1"/>
  <c r="Z1284" i="1"/>
  <c r="V1285" i="1"/>
  <c r="V1286" i="1" l="1"/>
  <c r="X1285" i="1"/>
  <c r="Z1285" i="1"/>
  <c r="Y1285" i="1"/>
  <c r="X1286" i="1" l="1"/>
  <c r="Y1286" i="1"/>
  <c r="Z1286" i="1"/>
  <c r="V1287" i="1"/>
  <c r="V1288" i="1" s="1"/>
  <c r="V1289" i="1" s="1"/>
  <c r="X1289" i="1" l="1"/>
  <c r="Y1289" i="1"/>
  <c r="Z1289" i="1"/>
  <c r="V1290" i="1"/>
  <c r="X1288" i="1"/>
  <c r="Y1288" i="1"/>
  <c r="Z1288" i="1"/>
  <c r="Y1287" i="1"/>
  <c r="Z1287" i="1"/>
  <c r="X1287" i="1"/>
  <c r="X1290" i="1" l="1"/>
  <c r="Y1290" i="1"/>
  <c r="Z1290" i="1"/>
  <c r="V1291" i="1"/>
  <c r="X1291" i="1" l="1"/>
  <c r="Y1291" i="1"/>
  <c r="Z1291" i="1"/>
  <c r="V1292" i="1"/>
  <c r="X1292" i="1" l="1"/>
  <c r="Y1292" i="1"/>
  <c r="Z1292" i="1"/>
  <c r="V1293" i="1"/>
  <c r="V1294" i="1" s="1"/>
  <c r="X1294" i="1" l="1"/>
  <c r="Y1294" i="1"/>
  <c r="Z1294" i="1"/>
  <c r="V1295" i="1"/>
  <c r="X1293" i="1"/>
  <c r="Y1293" i="1"/>
  <c r="Z1293" i="1"/>
  <c r="X1295" i="1" l="1"/>
  <c r="Z1295" i="1"/>
  <c r="Y1295" i="1"/>
  <c r="V1296" i="1"/>
  <c r="X1296" i="1" l="1"/>
  <c r="Y1296" i="1"/>
  <c r="Z1296" i="1"/>
  <c r="V1297" i="1"/>
  <c r="V1298" i="1" s="1"/>
  <c r="V1299" i="1" s="1"/>
  <c r="Z1299" i="1" l="1"/>
  <c r="V1300" i="1"/>
  <c r="X1299" i="1"/>
  <c r="Y1299" i="1"/>
  <c r="X1298" i="1"/>
  <c r="Z1298" i="1"/>
  <c r="Y1298" i="1"/>
  <c r="X1297" i="1"/>
  <c r="Y1297" i="1"/>
  <c r="Z1297" i="1"/>
  <c r="V1301" i="1" l="1"/>
  <c r="V1302" i="1" s="1"/>
  <c r="X1300" i="1"/>
  <c r="Z1300" i="1"/>
  <c r="Y1300" i="1"/>
  <c r="X1302" i="1" l="1"/>
  <c r="Y1302" i="1"/>
  <c r="Z1302" i="1"/>
  <c r="V1303" i="1"/>
  <c r="V1304" i="1" s="1"/>
  <c r="Z1301" i="1"/>
  <c r="X1301" i="1"/>
  <c r="Y1301" i="1"/>
  <c r="Y1304" i="1" l="1"/>
  <c r="X1304" i="1"/>
  <c r="Z1304" i="1"/>
  <c r="V1305" i="1"/>
  <c r="X1303" i="1"/>
  <c r="Y1303" i="1"/>
  <c r="Z1303" i="1"/>
  <c r="X1305" i="1" l="1"/>
  <c r="Y1305" i="1"/>
  <c r="Z1305" i="1"/>
  <c r="V1306" i="1"/>
  <c r="V1307" i="1" s="1"/>
  <c r="Y1307" i="1" l="1"/>
  <c r="Z1307" i="1"/>
  <c r="X1307" i="1"/>
  <c r="V1308" i="1"/>
  <c r="Z1306" i="1"/>
  <c r="Y1306" i="1"/>
  <c r="X1306" i="1"/>
  <c r="Y1308" i="1" l="1"/>
  <c r="Z1308" i="1"/>
  <c r="X1308" i="1"/>
  <c r="V1309" i="1"/>
  <c r="X1309" i="1" l="1"/>
  <c r="Y1309" i="1"/>
  <c r="V1310" i="1"/>
  <c r="Z1309" i="1"/>
  <c r="Z1310" i="1" l="1"/>
  <c r="X1310" i="1"/>
  <c r="V1311" i="1"/>
  <c r="Y1310" i="1"/>
  <c r="V1312" i="1" l="1"/>
  <c r="Y1311" i="1"/>
  <c r="Z1311" i="1"/>
  <c r="X1311" i="1"/>
  <c r="Y1312" i="1" l="1"/>
  <c r="X1312" i="1"/>
  <c r="Z1312" i="1"/>
  <c r="V1313" i="1"/>
  <c r="Y1313" i="1" l="1"/>
  <c r="V1314" i="1"/>
  <c r="Z1313" i="1"/>
  <c r="X1313" i="1"/>
  <c r="V1315" i="1" l="1"/>
  <c r="X1314" i="1"/>
  <c r="Z1314" i="1"/>
  <c r="Y1314" i="1"/>
  <c r="Y1315" i="1" l="1"/>
  <c r="Z1315" i="1"/>
  <c r="V1316" i="1"/>
  <c r="X1315" i="1"/>
  <c r="X1316" i="1" l="1"/>
  <c r="Y1316" i="1"/>
  <c r="Z1316" i="1"/>
  <c r="V1317" i="1"/>
  <c r="V1318" i="1" l="1"/>
  <c r="Y1317" i="1"/>
  <c r="Z1317" i="1"/>
  <c r="X1317" i="1"/>
  <c r="X1318" i="1" l="1"/>
  <c r="Y1318" i="1"/>
  <c r="Z1318" i="1"/>
  <c r="V1319" i="1"/>
  <c r="X1319" i="1" l="1"/>
  <c r="Y1319" i="1"/>
  <c r="V1320" i="1"/>
  <c r="Z1319" i="1"/>
  <c r="Z1320" i="1" l="1"/>
  <c r="X1320" i="1"/>
  <c r="V1321" i="1"/>
  <c r="Y1320" i="1"/>
  <c r="V1322" i="1" l="1"/>
  <c r="X1321" i="1"/>
  <c r="Z1321" i="1"/>
  <c r="Y1321" i="1"/>
  <c r="X1322" i="1" l="1"/>
  <c r="Z1322" i="1"/>
  <c r="Y1322" i="1"/>
  <c r="V1323" i="1"/>
  <c r="Y1323" i="1" l="1"/>
  <c r="Z1323" i="1"/>
  <c r="V1324" i="1"/>
  <c r="X1323" i="1"/>
  <c r="V1325" i="1" l="1"/>
  <c r="Z1324" i="1"/>
  <c r="X1324" i="1"/>
  <c r="Y1324" i="1"/>
  <c r="Y1325" i="1" l="1"/>
  <c r="Z1325" i="1"/>
  <c r="V1326" i="1"/>
  <c r="X1325" i="1"/>
  <c r="X1326" i="1" l="1"/>
  <c r="Y1326" i="1"/>
  <c r="Z1326" i="1"/>
  <c r="V1327" i="1"/>
  <c r="V1328" i="1" l="1"/>
  <c r="X1327" i="1"/>
  <c r="Y1327" i="1"/>
  <c r="Z1327" i="1"/>
  <c r="X1328" i="1" l="1"/>
  <c r="Y1328" i="1"/>
  <c r="Z1328" i="1"/>
  <c r="V1329" i="1"/>
  <c r="X1329" i="1" l="1"/>
  <c r="Y1329" i="1"/>
  <c r="V1330" i="1"/>
  <c r="Z1329" i="1"/>
  <c r="Z1330" i="1" l="1"/>
  <c r="X1330" i="1"/>
  <c r="V1331" i="1"/>
  <c r="Y1330" i="1"/>
  <c r="V1332" i="1" l="1"/>
  <c r="Y1331" i="1"/>
  <c r="X1331" i="1"/>
  <c r="Z1331" i="1"/>
  <c r="X1332" i="1" l="1"/>
  <c r="Z1332" i="1"/>
  <c r="Y1332" i="1"/>
  <c r="V1333" i="1"/>
  <c r="Y1333" i="1" l="1"/>
  <c r="Z1333" i="1"/>
  <c r="V1334" i="1"/>
  <c r="X1333" i="1"/>
  <c r="V1335" i="1" l="1"/>
  <c r="X1334" i="1"/>
  <c r="Z1334" i="1"/>
  <c r="Y1334" i="1"/>
  <c r="Y1335" i="1" l="1"/>
  <c r="Z1335" i="1"/>
  <c r="V1336" i="1"/>
  <c r="X1335" i="1"/>
  <c r="X1336" i="1" l="1"/>
  <c r="Y1336" i="1"/>
  <c r="Z1336" i="1"/>
  <c r="V1337" i="1"/>
  <c r="V1338" i="1" l="1"/>
  <c r="Y1337" i="1"/>
  <c r="X1337" i="1"/>
  <c r="Z1337" i="1"/>
  <c r="X1338" i="1" l="1"/>
  <c r="Z1338" i="1"/>
  <c r="Y1338" i="1"/>
  <c r="V1339" i="1"/>
  <c r="X1339" i="1" l="1"/>
  <c r="Y1339" i="1"/>
  <c r="V1340" i="1"/>
  <c r="Z1339" i="1"/>
  <c r="Z1340" i="1" l="1"/>
  <c r="X1340" i="1"/>
  <c r="Y1340" i="1"/>
  <c r="V1341" i="1"/>
  <c r="V1342" i="1" l="1"/>
  <c r="Y1341" i="1"/>
  <c r="Z1341" i="1"/>
  <c r="X1341" i="1"/>
  <c r="Z1342" i="1" l="1"/>
  <c r="X1342" i="1"/>
  <c r="V1343" i="1"/>
  <c r="Y1342" i="1"/>
  <c r="Y1343" i="1" l="1"/>
  <c r="Z1343" i="1"/>
  <c r="V1344" i="1"/>
  <c r="V1345" i="1" s="1"/>
  <c r="V1346" i="1" s="1"/>
  <c r="X1343" i="1"/>
  <c r="V1347" i="1" l="1"/>
  <c r="Z1346" i="1"/>
  <c r="Y1346" i="1"/>
  <c r="X1346" i="1"/>
  <c r="Z1345" i="1"/>
  <c r="X1345" i="1"/>
  <c r="Y1345" i="1"/>
  <c r="X1344" i="1"/>
  <c r="Y1344" i="1"/>
  <c r="Z1344" i="1"/>
  <c r="V1348" i="1" l="1"/>
  <c r="V1349" i="1" s="1"/>
  <c r="Z1347" i="1"/>
  <c r="Y1347" i="1"/>
  <c r="X1347" i="1"/>
  <c r="V1350" i="1" l="1"/>
  <c r="Z1349" i="1"/>
  <c r="Y1349" i="1"/>
  <c r="X1349" i="1"/>
  <c r="Z1348" i="1"/>
  <c r="Y1348" i="1"/>
  <c r="X1348" i="1"/>
  <c r="V1351" i="1" l="1"/>
  <c r="V1352" i="1" s="1"/>
  <c r="V1353" i="1" s="1"/>
  <c r="Z1350" i="1"/>
  <c r="Y1350" i="1"/>
  <c r="X1350" i="1"/>
  <c r="V1354" i="1" l="1"/>
  <c r="Z1353" i="1"/>
  <c r="Y1353" i="1"/>
  <c r="X1353" i="1"/>
  <c r="Z1352" i="1"/>
  <c r="Y1352" i="1"/>
  <c r="X1352" i="1"/>
  <c r="Z1351" i="1"/>
  <c r="Y1351" i="1"/>
  <c r="X1351" i="1"/>
  <c r="V1355" i="1" l="1"/>
  <c r="Z1354" i="1"/>
  <c r="Y1354" i="1"/>
  <c r="X1354" i="1"/>
  <c r="V1356" i="1" l="1"/>
  <c r="V1357" i="1" s="1"/>
  <c r="V1358" i="1" s="1"/>
  <c r="Z1355" i="1"/>
  <c r="Y1355" i="1"/>
  <c r="X1355" i="1"/>
  <c r="V1359" i="1" l="1"/>
  <c r="Z1358" i="1"/>
  <c r="Y1358" i="1"/>
  <c r="X1358" i="1"/>
  <c r="Z1357" i="1"/>
  <c r="Y1357" i="1"/>
  <c r="X1357" i="1"/>
  <c r="Z1356" i="1"/>
  <c r="Y1356" i="1"/>
  <c r="X1356" i="1"/>
  <c r="X1359" i="1" l="1"/>
  <c r="V1360" i="1"/>
  <c r="V1361" i="1" s="1"/>
  <c r="Z1359" i="1"/>
  <c r="Y1359" i="1"/>
  <c r="V1362" i="1" l="1"/>
  <c r="V1363" i="1" s="1"/>
  <c r="V1364" i="1" s="1"/>
  <c r="X1361" i="1"/>
  <c r="Y1361" i="1"/>
  <c r="Z1361" i="1"/>
  <c r="Z1360" i="1"/>
  <c r="Y1360" i="1"/>
  <c r="X1360" i="1"/>
  <c r="V1365" i="1" l="1"/>
  <c r="Z1364" i="1"/>
  <c r="Y1364" i="1"/>
  <c r="X1364" i="1"/>
  <c r="Z1363" i="1"/>
  <c r="Y1363" i="1"/>
  <c r="X1363" i="1"/>
  <c r="Z1362" i="1"/>
  <c r="Y1362" i="1"/>
  <c r="X1362" i="1"/>
  <c r="V1366" i="1" l="1"/>
  <c r="V1367" i="1" s="1"/>
  <c r="Z1365" i="1"/>
  <c r="Y1365" i="1"/>
  <c r="X1365" i="1"/>
  <c r="V1368" i="1" l="1"/>
  <c r="Z1367" i="1"/>
  <c r="Y1367" i="1"/>
  <c r="X1367" i="1"/>
  <c r="Z1366" i="1"/>
  <c r="Y1366" i="1"/>
  <c r="X1366" i="1"/>
  <c r="V1369" i="1" l="1"/>
  <c r="V1370" i="1" s="1"/>
  <c r="Z1368" i="1"/>
  <c r="Y1368" i="1"/>
  <c r="X1368" i="1"/>
  <c r="V1371" i="1" l="1"/>
  <c r="Z1370" i="1"/>
  <c r="Y1370" i="1"/>
  <c r="X1370" i="1"/>
  <c r="Z1369" i="1"/>
  <c r="Y1369" i="1"/>
  <c r="X1369" i="1"/>
  <c r="V1372" i="1" l="1"/>
  <c r="Z1371" i="1"/>
  <c r="Y1371" i="1"/>
  <c r="X1371" i="1"/>
  <c r="V1373" i="1" l="1"/>
  <c r="V1374" i="1" s="1"/>
  <c r="Z1372" i="1"/>
  <c r="Y1372" i="1"/>
  <c r="X1372" i="1"/>
  <c r="V1375" i="1" l="1"/>
  <c r="Z1374" i="1"/>
  <c r="Y1374" i="1"/>
  <c r="X1374" i="1"/>
  <c r="Z1373" i="1"/>
  <c r="Y1373" i="1"/>
  <c r="X1373" i="1"/>
  <c r="V1376" i="1" l="1"/>
  <c r="Z1375" i="1"/>
  <c r="Y1375" i="1"/>
  <c r="X1375" i="1"/>
  <c r="V1377" i="1" l="1"/>
  <c r="Z1376" i="1"/>
  <c r="Y1376" i="1"/>
  <c r="X1376" i="1"/>
  <c r="V1378" i="1" l="1"/>
  <c r="V1379" i="1" s="1"/>
  <c r="Z1377" i="1"/>
  <c r="Y1377" i="1"/>
  <c r="X1377" i="1"/>
  <c r="Y1379" i="1" l="1"/>
  <c r="X1379" i="1"/>
  <c r="Z1379" i="1"/>
  <c r="V1380" i="1"/>
  <c r="V1381" i="1" s="1"/>
  <c r="Z1378" i="1"/>
  <c r="Y1378" i="1"/>
  <c r="X1378" i="1"/>
  <c r="V1382" i="1" l="1"/>
  <c r="Z1381" i="1"/>
  <c r="Y1381" i="1"/>
  <c r="X1381" i="1"/>
  <c r="X1380" i="1"/>
  <c r="Y1380" i="1"/>
  <c r="Z1380" i="1"/>
  <c r="V1383" i="1" l="1"/>
  <c r="Z1382" i="1"/>
  <c r="X1382" i="1"/>
  <c r="Y1382" i="1"/>
  <c r="V1384" i="1" l="1"/>
  <c r="Z1383" i="1"/>
  <c r="Y1383" i="1"/>
  <c r="X1383" i="1"/>
  <c r="V1385" i="1" l="1"/>
  <c r="V1386" i="1" s="1"/>
  <c r="Z1384" i="1"/>
  <c r="Y1384" i="1"/>
  <c r="X1384" i="1"/>
  <c r="V1387" i="1" l="1"/>
  <c r="Z1386" i="1"/>
  <c r="Y1386" i="1"/>
  <c r="X1386" i="1"/>
  <c r="Z1385" i="1"/>
  <c r="Y1385" i="1"/>
  <c r="X1385" i="1"/>
  <c r="V1388" i="1" l="1"/>
  <c r="X1387" i="1"/>
  <c r="Z1387" i="1"/>
  <c r="Y1387" i="1"/>
  <c r="Z1388" i="1" l="1"/>
  <c r="Y1388" i="1"/>
  <c r="X1388" i="1"/>
  <c r="B78" i="4"/>
  <c r="B77" i="4"/>
  <c r="B76" i="4"/>
  <c r="B75" i="4"/>
  <c r="B74" i="4"/>
  <c r="B73" i="4"/>
  <c r="B72" i="4"/>
  <c r="B71" i="4"/>
  <c r="B70" i="4"/>
  <c r="B69" i="4"/>
  <c r="B68" i="4"/>
  <c r="B67" i="4"/>
  <c r="B66" i="4"/>
  <c r="B65" i="4"/>
  <c r="B64" i="4"/>
  <c r="B63" i="4"/>
  <c r="B62" i="4"/>
  <c r="B61" i="4"/>
  <c r="B60" i="4"/>
  <c r="B59" i="4"/>
  <c r="B58" i="4"/>
  <c r="B57" i="4"/>
  <c r="B56" i="4"/>
  <c r="B54" i="4"/>
  <c r="B53" i="4"/>
  <c r="B52" i="4"/>
  <c r="B51" i="4"/>
  <c r="B50" i="4"/>
  <c r="B49" i="4"/>
  <c r="B48" i="4"/>
  <c r="B47" i="4"/>
  <c r="B46" i="4"/>
  <c r="B45" i="4"/>
  <c r="B44" i="4"/>
  <c r="B43" i="4"/>
  <c r="B42" i="4"/>
  <c r="B41" i="4"/>
  <c r="B40" i="4"/>
  <c r="B39" i="4"/>
  <c r="B38" i="4"/>
  <c r="B37" i="4"/>
  <c r="B36" i="4"/>
  <c r="B35" i="4"/>
  <c r="B34" i="4"/>
  <c r="B33" i="4"/>
  <c r="B32" i="4"/>
  <c r="B31" i="4"/>
  <c r="B30" i="4"/>
  <c r="B29" i="4"/>
  <c r="B28" i="4"/>
  <c r="B27" i="4"/>
  <c r="B26" i="4"/>
  <c r="B25" i="4"/>
  <c r="B24" i="4"/>
  <c r="B23" i="4"/>
  <c r="B22" i="4"/>
  <c r="B21" i="4"/>
  <c r="B20" i="4"/>
  <c r="B19" i="4"/>
  <c r="B18" i="4"/>
  <c r="B17" i="4"/>
  <c r="B16" i="4"/>
  <c r="B15" i="4"/>
  <c r="B14" i="4"/>
  <c r="B13" i="4"/>
  <c r="B12" i="4"/>
  <c r="B11" i="4"/>
  <c r="B10" i="4"/>
  <c r="B9" i="4"/>
  <c r="B8" i="4"/>
  <c r="B7" i="4"/>
  <c r="B6" i="4"/>
  <c r="B5" i="4"/>
  <c r="J4" i="4"/>
  <c r="I4" i="4"/>
  <c r="B4" i="4"/>
  <c r="J3" i="4"/>
  <c r="K3" i="4" s="1"/>
  <c r="I3" i="4"/>
  <c r="B3" i="4"/>
  <c r="J2" i="4"/>
  <c r="I2" i="4"/>
  <c r="B2" i="4"/>
  <c r="AI31" i="3"/>
  <c r="AH31" i="3"/>
  <c r="AG31" i="3"/>
  <c r="AF31" i="3"/>
  <c r="AE31" i="3"/>
  <c r="AD31" i="3"/>
  <c r="AC31" i="3"/>
  <c r="AB31" i="3"/>
  <c r="AA31" i="3"/>
  <c r="Z31" i="3"/>
  <c r="Y31" i="3"/>
  <c r="X31" i="3"/>
  <c r="W31" i="3"/>
  <c r="V31" i="3"/>
  <c r="AI29" i="3"/>
  <c r="AH29" i="3"/>
  <c r="AG29" i="3"/>
  <c r="AF29" i="3"/>
  <c r="AE29" i="3"/>
  <c r="AD29" i="3"/>
  <c r="AC29" i="3"/>
  <c r="AB29" i="3"/>
  <c r="AA29" i="3"/>
  <c r="Z29" i="3"/>
  <c r="Y29" i="3"/>
  <c r="X29" i="3"/>
  <c r="W29" i="3"/>
  <c r="V29" i="3"/>
  <c r="T29" i="3"/>
  <c r="S29" i="3"/>
  <c r="R29" i="3"/>
  <c r="Q29" i="3"/>
  <c r="P29" i="3"/>
  <c r="O29" i="3"/>
  <c r="N29" i="3"/>
  <c r="M29" i="3"/>
  <c r="L29" i="3"/>
  <c r="K29" i="3"/>
  <c r="J29" i="3"/>
  <c r="I29" i="3"/>
  <c r="H29" i="3"/>
  <c r="G29" i="3"/>
  <c r="D29" i="3"/>
  <c r="E29" i="3" s="1"/>
  <c r="B29" i="3"/>
  <c r="AI28" i="3"/>
  <c r="AH28" i="3"/>
  <c r="AG28" i="3"/>
  <c r="AF28" i="3"/>
  <c r="AE28" i="3"/>
  <c r="AD28" i="3"/>
  <c r="AC28" i="3"/>
  <c r="AB28" i="3"/>
  <c r="AA28" i="3"/>
  <c r="Z28" i="3"/>
  <c r="Y28" i="3"/>
  <c r="X28" i="3"/>
  <c r="W28" i="3"/>
  <c r="V28" i="3"/>
  <c r="T28" i="3"/>
  <c r="S28" i="3"/>
  <c r="R28" i="3"/>
  <c r="Q28" i="3"/>
  <c r="P28" i="3"/>
  <c r="O28" i="3"/>
  <c r="N28" i="3"/>
  <c r="N31" i="3" s="1"/>
  <c r="M28" i="3"/>
  <c r="L28" i="3"/>
  <c r="K28" i="3"/>
  <c r="J28" i="3"/>
  <c r="I28" i="3"/>
  <c r="H28" i="3"/>
  <c r="G28" i="3"/>
  <c r="D28" i="3"/>
  <c r="B28" i="3"/>
  <c r="AI24" i="3"/>
  <c r="AH24" i="3"/>
  <c r="AG24" i="3"/>
  <c r="AF24" i="3"/>
  <c r="AE24" i="3"/>
  <c r="AD24" i="3"/>
  <c r="AC24" i="3"/>
  <c r="AB24" i="3"/>
  <c r="AA24" i="3"/>
  <c r="Z24" i="3"/>
  <c r="Y24" i="3"/>
  <c r="X24" i="3"/>
  <c r="W24" i="3"/>
  <c r="V24" i="3"/>
  <c r="AI22" i="3"/>
  <c r="AH22" i="3"/>
  <c r="AG22" i="3"/>
  <c r="AF22" i="3"/>
  <c r="AE22" i="3"/>
  <c r="AD22" i="3"/>
  <c r="AC22" i="3"/>
  <c r="AB22" i="3"/>
  <c r="AA22" i="3"/>
  <c r="Z22" i="3"/>
  <c r="Y22" i="3"/>
  <c r="X22" i="3"/>
  <c r="W22" i="3"/>
  <c r="V22" i="3"/>
  <c r="T22" i="3"/>
  <c r="S22" i="3"/>
  <c r="R22" i="3"/>
  <c r="Q22" i="3"/>
  <c r="P22" i="3"/>
  <c r="O22" i="3"/>
  <c r="N22" i="3"/>
  <c r="M22" i="3"/>
  <c r="L22" i="3"/>
  <c r="K22" i="3"/>
  <c r="J22" i="3"/>
  <c r="I22" i="3"/>
  <c r="H22" i="3"/>
  <c r="G22" i="3"/>
  <c r="D22" i="3"/>
  <c r="B22" i="3"/>
  <c r="AI21" i="3"/>
  <c r="AH21" i="3"/>
  <c r="AG21" i="3"/>
  <c r="AF21" i="3"/>
  <c r="AE21" i="3"/>
  <c r="AD21" i="3"/>
  <c r="AC21" i="3"/>
  <c r="AB21" i="3"/>
  <c r="AA21" i="3"/>
  <c r="Z21" i="3"/>
  <c r="Y21" i="3"/>
  <c r="X21" i="3"/>
  <c r="W21" i="3"/>
  <c r="V21" i="3"/>
  <c r="T21" i="3"/>
  <c r="S21" i="3"/>
  <c r="R21" i="3"/>
  <c r="Q21" i="3"/>
  <c r="P21" i="3"/>
  <c r="P24" i="3" s="1"/>
  <c r="O21" i="3"/>
  <c r="N21" i="3"/>
  <c r="M21" i="3"/>
  <c r="L21" i="3"/>
  <c r="K21" i="3"/>
  <c r="J21" i="3"/>
  <c r="I21" i="3"/>
  <c r="H21" i="3"/>
  <c r="H24" i="3" s="1"/>
  <c r="G21" i="3"/>
  <c r="D21" i="3"/>
  <c r="B21" i="3"/>
  <c r="AI17" i="3"/>
  <c r="AH17" i="3"/>
  <c r="AG17" i="3"/>
  <c r="AF17" i="3"/>
  <c r="AE17" i="3"/>
  <c r="AD17" i="3"/>
  <c r="AC17" i="3"/>
  <c r="AB17" i="3"/>
  <c r="AA17" i="3"/>
  <c r="Z17" i="3"/>
  <c r="Y17" i="3"/>
  <c r="X17" i="3"/>
  <c r="W17" i="3"/>
  <c r="V17" i="3"/>
  <c r="AI15" i="3"/>
  <c r="AH15" i="3"/>
  <c r="AG15" i="3"/>
  <c r="AF15" i="3"/>
  <c r="AE15" i="3"/>
  <c r="AD15" i="3"/>
  <c r="AC15" i="3"/>
  <c r="AB15" i="3"/>
  <c r="AA15" i="3"/>
  <c r="Z15" i="3"/>
  <c r="Y15" i="3"/>
  <c r="X15" i="3"/>
  <c r="W15" i="3"/>
  <c r="V15" i="3"/>
  <c r="T15" i="3"/>
  <c r="S15" i="3"/>
  <c r="R15" i="3"/>
  <c r="Q15" i="3"/>
  <c r="P15" i="3"/>
  <c r="O15" i="3"/>
  <c r="N15" i="3"/>
  <c r="M15" i="3"/>
  <c r="L15" i="3"/>
  <c r="K15" i="3"/>
  <c r="J15" i="3"/>
  <c r="I15" i="3"/>
  <c r="H15" i="3"/>
  <c r="G15" i="3"/>
  <c r="D15" i="3"/>
  <c r="B15" i="3"/>
  <c r="AI14" i="3"/>
  <c r="AH14" i="3"/>
  <c r="AG14" i="3"/>
  <c r="AF14" i="3"/>
  <c r="AE14" i="3"/>
  <c r="AD14" i="3"/>
  <c r="AC14" i="3"/>
  <c r="AB14" i="3"/>
  <c r="AA14" i="3"/>
  <c r="Z14" i="3"/>
  <c r="Y14" i="3"/>
  <c r="X14" i="3"/>
  <c r="W14" i="3"/>
  <c r="V14" i="3"/>
  <c r="T14" i="3"/>
  <c r="S14" i="3"/>
  <c r="R14" i="3"/>
  <c r="R17" i="3" s="1"/>
  <c r="Q14" i="3"/>
  <c r="P14" i="3"/>
  <c r="O14" i="3"/>
  <c r="N14" i="3"/>
  <c r="M14" i="3"/>
  <c r="L14" i="3"/>
  <c r="K14" i="3"/>
  <c r="J14" i="3"/>
  <c r="J17" i="3" s="1"/>
  <c r="I14" i="3"/>
  <c r="H14" i="3"/>
  <c r="G14" i="3"/>
  <c r="D14" i="3"/>
  <c r="B14" i="3"/>
  <c r="AI10" i="3"/>
  <c r="AH10" i="3"/>
  <c r="AG10" i="3"/>
  <c r="AF10" i="3"/>
  <c r="AE10" i="3"/>
  <c r="AD10" i="3"/>
  <c r="AC10" i="3"/>
  <c r="AB10" i="3"/>
  <c r="AA10" i="3"/>
  <c r="Z10" i="3"/>
  <c r="Y10" i="3"/>
  <c r="X10" i="3"/>
  <c r="W10" i="3"/>
  <c r="V10" i="3"/>
  <c r="AI8" i="3"/>
  <c r="AH8" i="3"/>
  <c r="AG8" i="3"/>
  <c r="AF8" i="3"/>
  <c r="AE8" i="3"/>
  <c r="AD8" i="3"/>
  <c r="AC8" i="3"/>
  <c r="AB8" i="3"/>
  <c r="AA8" i="3"/>
  <c r="Z8" i="3"/>
  <c r="Y8" i="3"/>
  <c r="X8" i="3"/>
  <c r="W8" i="3"/>
  <c r="V8" i="3"/>
  <c r="T8" i="3"/>
  <c r="S8" i="3"/>
  <c r="R8" i="3"/>
  <c r="Q8" i="3"/>
  <c r="P8" i="3"/>
  <c r="O8" i="3"/>
  <c r="N8" i="3"/>
  <c r="M8" i="3"/>
  <c r="L8" i="3"/>
  <c r="K8" i="3"/>
  <c r="J8" i="3"/>
  <c r="I8" i="3"/>
  <c r="H8" i="3"/>
  <c r="G8" i="3"/>
  <c r="D8" i="3"/>
  <c r="B8" i="3"/>
  <c r="AI7" i="3"/>
  <c r="AH7" i="3"/>
  <c r="AG7" i="3"/>
  <c r="AF7" i="3"/>
  <c r="AE7" i="3"/>
  <c r="AD7" i="3"/>
  <c r="AC7" i="3"/>
  <c r="AB7" i="3"/>
  <c r="AA7" i="3"/>
  <c r="Z7" i="3"/>
  <c r="Y7" i="3"/>
  <c r="X7" i="3"/>
  <c r="W7" i="3"/>
  <c r="V7" i="3"/>
  <c r="T7" i="3"/>
  <c r="S7" i="3"/>
  <c r="R7" i="3"/>
  <c r="Q7" i="3"/>
  <c r="P7" i="3"/>
  <c r="O7" i="3"/>
  <c r="N7" i="3"/>
  <c r="M7" i="3"/>
  <c r="L7" i="3"/>
  <c r="K7" i="3"/>
  <c r="J7" i="3"/>
  <c r="I7" i="3"/>
  <c r="H7" i="3"/>
  <c r="G7" i="3"/>
  <c r="D7" i="3"/>
  <c r="B7" i="3"/>
  <c r="AI6" i="3"/>
  <c r="AH6" i="3"/>
  <c r="AG6" i="3"/>
  <c r="AF6" i="3"/>
  <c r="AE6" i="3"/>
  <c r="AD6" i="3"/>
  <c r="AC6" i="3"/>
  <c r="AB6" i="3"/>
  <c r="AA6" i="3"/>
  <c r="Z6" i="3"/>
  <c r="Y6" i="3"/>
  <c r="X6" i="3"/>
  <c r="W6" i="3"/>
  <c r="V6" i="3"/>
  <c r="T6" i="3"/>
  <c r="S6" i="3"/>
  <c r="R6" i="3"/>
  <c r="Q6" i="3"/>
  <c r="P6" i="3"/>
  <c r="O6" i="3"/>
  <c r="N6" i="3"/>
  <c r="M6" i="3"/>
  <c r="L6" i="3"/>
  <c r="K6" i="3"/>
  <c r="J6" i="3"/>
  <c r="I6" i="3"/>
  <c r="H6" i="3"/>
  <c r="G6" i="3"/>
  <c r="D6" i="3"/>
  <c r="B6" i="3"/>
  <c r="AI5" i="3"/>
  <c r="AH5" i="3"/>
  <c r="AG5" i="3"/>
  <c r="AF5" i="3"/>
  <c r="AE5" i="3"/>
  <c r="AD5" i="3"/>
  <c r="AC5" i="3"/>
  <c r="AB5" i="3"/>
  <c r="AA5" i="3"/>
  <c r="Z5" i="3"/>
  <c r="Y5" i="3"/>
  <c r="X5" i="3"/>
  <c r="W5" i="3"/>
  <c r="V5" i="3"/>
  <c r="T5" i="3"/>
  <c r="S5" i="3"/>
  <c r="R5" i="3"/>
  <c r="Q5" i="3"/>
  <c r="P5" i="3"/>
  <c r="O5" i="3"/>
  <c r="N5" i="3"/>
  <c r="M5" i="3"/>
  <c r="L5" i="3"/>
  <c r="K5" i="3"/>
  <c r="J5" i="3"/>
  <c r="I5" i="3"/>
  <c r="H5" i="3"/>
  <c r="G5" i="3"/>
  <c r="D5" i="3"/>
  <c r="E5" i="3" s="1"/>
  <c r="B5" i="3"/>
  <c r="AI4" i="3"/>
  <c r="AH4" i="3"/>
  <c r="AG4" i="3"/>
  <c r="AF4" i="3"/>
  <c r="AE4" i="3"/>
  <c r="AD4" i="3"/>
  <c r="AC4" i="3"/>
  <c r="AB4" i="3"/>
  <c r="AA4" i="3"/>
  <c r="Z4" i="3"/>
  <c r="Y4" i="3"/>
  <c r="X4" i="3"/>
  <c r="W4" i="3"/>
  <c r="V4" i="3"/>
  <c r="T4" i="3"/>
  <c r="S4" i="3"/>
  <c r="R4" i="3"/>
  <c r="Q4" i="3"/>
  <c r="P4" i="3"/>
  <c r="O4" i="3"/>
  <c r="N4" i="3"/>
  <c r="M4" i="3"/>
  <c r="L4" i="3"/>
  <c r="K4" i="3"/>
  <c r="J4" i="3"/>
  <c r="I4" i="3"/>
  <c r="H4" i="3"/>
  <c r="G4" i="3"/>
  <c r="D4" i="3"/>
  <c r="B4" i="3"/>
  <c r="AI3" i="3"/>
  <c r="AH3" i="3"/>
  <c r="AG3" i="3"/>
  <c r="AF3" i="3"/>
  <c r="AE3" i="3"/>
  <c r="AD3" i="3"/>
  <c r="AC3" i="3"/>
  <c r="AB3" i="3"/>
  <c r="AA3" i="3"/>
  <c r="Z3" i="3"/>
  <c r="Y3" i="3"/>
  <c r="X3" i="3"/>
  <c r="W3" i="3"/>
  <c r="V3" i="3"/>
  <c r="T3" i="3"/>
  <c r="S3" i="3"/>
  <c r="R3" i="3"/>
  <c r="Q3" i="3"/>
  <c r="P3" i="3"/>
  <c r="O3" i="3"/>
  <c r="N3" i="3"/>
  <c r="M3" i="3"/>
  <c r="L3" i="3"/>
  <c r="K3" i="3"/>
  <c r="J3" i="3"/>
  <c r="I3" i="3"/>
  <c r="H3" i="3"/>
  <c r="G3" i="3"/>
  <c r="D3" i="3"/>
  <c r="B3" i="3"/>
  <c r="AI2" i="3"/>
  <c r="AH2" i="3"/>
  <c r="AG2" i="3"/>
  <c r="AF2" i="3"/>
  <c r="AE2" i="3"/>
  <c r="AD2" i="3"/>
  <c r="AC2" i="3"/>
  <c r="AB2" i="3"/>
  <c r="AA2" i="3"/>
  <c r="Z2" i="3"/>
  <c r="Y2" i="3"/>
  <c r="X2" i="3"/>
  <c r="W2" i="3"/>
  <c r="V2" i="3"/>
  <c r="T2" i="3"/>
  <c r="S2" i="3"/>
  <c r="R2" i="3"/>
  <c r="Q2" i="3"/>
  <c r="P2" i="3"/>
  <c r="O2" i="3"/>
  <c r="N2" i="3"/>
  <c r="M2" i="3"/>
  <c r="L2" i="3"/>
  <c r="K2" i="3"/>
  <c r="J2" i="3"/>
  <c r="J10" i="3" s="1"/>
  <c r="I2" i="3"/>
  <c r="H2" i="3"/>
  <c r="G2" i="3"/>
  <c r="D2" i="3"/>
  <c r="B2" i="3"/>
  <c r="BF1388" i="1"/>
  <c r="BF1387" i="1"/>
  <c r="BF1386" i="1"/>
  <c r="BF1385" i="1"/>
  <c r="BF1384" i="1"/>
  <c r="BF1383" i="1"/>
  <c r="BF1382" i="1"/>
  <c r="BF1381" i="1"/>
  <c r="BF1380" i="1"/>
  <c r="BF1379" i="1"/>
  <c r="BF1378" i="1"/>
  <c r="BF1377" i="1"/>
  <c r="BF1376" i="1"/>
  <c r="BF1375" i="1"/>
  <c r="BF1374" i="1"/>
  <c r="BF1373" i="1"/>
  <c r="BF1372" i="1"/>
  <c r="BF1371" i="1"/>
  <c r="BF1370" i="1"/>
  <c r="BF1369" i="1"/>
  <c r="BF1368" i="1"/>
  <c r="BF1367" i="1"/>
  <c r="BF1366" i="1"/>
  <c r="BF1365" i="1"/>
  <c r="BF1364" i="1"/>
  <c r="BF1363" i="1"/>
  <c r="BF1362" i="1"/>
  <c r="BF1361" i="1"/>
  <c r="BF1360" i="1"/>
  <c r="BF1359" i="1"/>
  <c r="BF1358" i="1"/>
  <c r="BF1357" i="1"/>
  <c r="BF1356" i="1"/>
  <c r="BF1355" i="1"/>
  <c r="BF1354" i="1"/>
  <c r="BF1353" i="1"/>
  <c r="BF1352" i="1"/>
  <c r="BF1351" i="1"/>
  <c r="BF1350" i="1"/>
  <c r="BF1349" i="1"/>
  <c r="BF1348" i="1"/>
  <c r="BF1347" i="1"/>
  <c r="BF1346" i="1"/>
  <c r="BF1345" i="1"/>
  <c r="BF1344" i="1"/>
  <c r="BF1343" i="1"/>
  <c r="BF1342" i="1"/>
  <c r="BF1341" i="1"/>
  <c r="BF1340" i="1"/>
  <c r="BF1339" i="1"/>
  <c r="BF1338" i="1"/>
  <c r="BF1337" i="1"/>
  <c r="BF1336" i="1"/>
  <c r="BF1335" i="1"/>
  <c r="BF1334" i="1"/>
  <c r="BF1333" i="1"/>
  <c r="BF1332" i="1"/>
  <c r="BF1331" i="1"/>
  <c r="BF1330" i="1"/>
  <c r="BF1329" i="1"/>
  <c r="BF1328" i="1"/>
  <c r="BF1327" i="1"/>
  <c r="BF1326" i="1"/>
  <c r="BF1325" i="1"/>
  <c r="BF1324" i="1"/>
  <c r="BF1323" i="1"/>
  <c r="BF1322" i="1"/>
  <c r="BF1321" i="1"/>
  <c r="BF1320" i="1"/>
  <c r="BF1319" i="1"/>
  <c r="BF1318" i="1"/>
  <c r="BF1317" i="1"/>
  <c r="BF1316" i="1"/>
  <c r="BF1315" i="1"/>
  <c r="BF1314" i="1"/>
  <c r="BF1313" i="1"/>
  <c r="BF1312" i="1"/>
  <c r="BF1311" i="1"/>
  <c r="BF1310" i="1"/>
  <c r="BF1309" i="1"/>
  <c r="BF1308" i="1"/>
  <c r="BF1307" i="1"/>
  <c r="BF1306" i="1"/>
  <c r="BF1305" i="1"/>
  <c r="BF1304" i="1"/>
  <c r="BF1303" i="1"/>
  <c r="BF1302" i="1"/>
  <c r="BF1301" i="1"/>
  <c r="BF1300" i="1"/>
  <c r="BF1299" i="1"/>
  <c r="BF1298" i="1"/>
  <c r="BF1297" i="1"/>
  <c r="BF1296" i="1"/>
  <c r="BF1295" i="1"/>
  <c r="BF1294" i="1"/>
  <c r="BF1293" i="1"/>
  <c r="BF1292" i="1"/>
  <c r="BF1291" i="1"/>
  <c r="BF1290" i="1"/>
  <c r="BF1289" i="1"/>
  <c r="BF1288" i="1"/>
  <c r="BF1287" i="1"/>
  <c r="BF1286" i="1"/>
  <c r="BF1285" i="1"/>
  <c r="BF1284" i="1"/>
  <c r="BF1283" i="1"/>
  <c r="BF1282" i="1"/>
  <c r="BF1281" i="1"/>
  <c r="BF1280" i="1"/>
  <c r="BF1279" i="1"/>
  <c r="BF1278" i="1"/>
  <c r="BF1277" i="1"/>
  <c r="BF1276" i="1"/>
  <c r="BF1275" i="1"/>
  <c r="BF1274" i="1"/>
  <c r="BF1273" i="1"/>
  <c r="BF1272" i="1"/>
  <c r="BF1271" i="1"/>
  <c r="BF1270" i="1"/>
  <c r="BF1269" i="1"/>
  <c r="BF1268" i="1"/>
  <c r="BF1267" i="1"/>
  <c r="BF1266" i="1"/>
  <c r="BF1265" i="1"/>
  <c r="BF1264" i="1"/>
  <c r="BF1263" i="1"/>
  <c r="BF1262" i="1"/>
  <c r="BF1261" i="1"/>
  <c r="BF1260" i="1"/>
  <c r="BF1259" i="1"/>
  <c r="BF1258" i="1"/>
  <c r="BF1257" i="1"/>
  <c r="BF1256" i="1"/>
  <c r="BF1255" i="1"/>
  <c r="BF1254" i="1"/>
  <c r="BF1253" i="1"/>
  <c r="BF1252" i="1"/>
  <c r="BF1251" i="1"/>
  <c r="BF1250" i="1"/>
  <c r="BF1249" i="1"/>
  <c r="BF1248" i="1"/>
  <c r="BF1247" i="1"/>
  <c r="BF1246" i="1"/>
  <c r="BF1245" i="1"/>
  <c r="BF1244" i="1"/>
  <c r="BF1243" i="1"/>
  <c r="BF1242" i="1"/>
  <c r="BF1241" i="1"/>
  <c r="BF1240" i="1"/>
  <c r="BF1239" i="1"/>
  <c r="BF1238" i="1"/>
  <c r="BF1237" i="1"/>
  <c r="BF1236" i="1"/>
  <c r="BF1235" i="1"/>
  <c r="BF1234" i="1"/>
  <c r="BF1233" i="1"/>
  <c r="BF1232" i="1"/>
  <c r="BF1231" i="1"/>
  <c r="BF1230" i="1"/>
  <c r="BF1229" i="1"/>
  <c r="BF1228" i="1"/>
  <c r="BF1227" i="1"/>
  <c r="BF1226" i="1"/>
  <c r="BF1225" i="1"/>
  <c r="BF1224" i="1"/>
  <c r="BF1223" i="1"/>
  <c r="BF1222" i="1"/>
  <c r="BF1221" i="1"/>
  <c r="BF1220" i="1"/>
  <c r="BF1219" i="1"/>
  <c r="BF1218" i="1"/>
  <c r="BF1217" i="1"/>
  <c r="BF1216" i="1"/>
  <c r="BF1215" i="1"/>
  <c r="BF1214" i="1"/>
  <c r="BF1213" i="1"/>
  <c r="BF1212" i="1"/>
  <c r="BF1211" i="1"/>
  <c r="BF1210" i="1"/>
  <c r="BF1209" i="1"/>
  <c r="BF1208" i="1"/>
  <c r="BF1207" i="1"/>
  <c r="BF1206" i="1"/>
  <c r="BF1205" i="1"/>
  <c r="BF1204" i="1"/>
  <c r="BF1203" i="1"/>
  <c r="BF1202" i="1"/>
  <c r="BF1201" i="1"/>
  <c r="BF1200" i="1"/>
  <c r="BF1199" i="1"/>
  <c r="BF1198" i="1"/>
  <c r="BF1197" i="1"/>
  <c r="BF1196" i="1"/>
  <c r="BF1195" i="1"/>
  <c r="BF1194" i="1"/>
  <c r="BF1193" i="1"/>
  <c r="BF1192" i="1"/>
  <c r="BF1191" i="1"/>
  <c r="BF1190" i="1"/>
  <c r="BF1189" i="1"/>
  <c r="BF1188" i="1"/>
  <c r="BF1187" i="1"/>
  <c r="BF1186" i="1"/>
  <c r="BF1185" i="1"/>
  <c r="BF1184" i="1"/>
  <c r="BF1183" i="1"/>
  <c r="BF1182" i="1"/>
  <c r="BF1181" i="1"/>
  <c r="BF1180" i="1"/>
  <c r="BF1179" i="1"/>
  <c r="BF1178" i="1"/>
  <c r="BF1177" i="1"/>
  <c r="BF1176" i="1"/>
  <c r="BF1175" i="1"/>
  <c r="BF1174" i="1"/>
  <c r="BF1173" i="1"/>
  <c r="BF1172" i="1"/>
  <c r="BF1171" i="1"/>
  <c r="BF1170" i="1"/>
  <c r="BF1169" i="1"/>
  <c r="BF1168" i="1"/>
  <c r="BF1167" i="1"/>
  <c r="BF1166" i="1"/>
  <c r="BF1165" i="1"/>
  <c r="BF1164" i="1"/>
  <c r="BF1163" i="1"/>
  <c r="BF1162" i="1"/>
  <c r="BF1161" i="1"/>
  <c r="BF1160" i="1"/>
  <c r="BF1159" i="1"/>
  <c r="BF1158" i="1"/>
  <c r="BF1157" i="1"/>
  <c r="BF1156" i="1"/>
  <c r="BF1155" i="1"/>
  <c r="BF1154" i="1"/>
  <c r="BF1153" i="1"/>
  <c r="BF1152" i="1"/>
  <c r="BF1151" i="1"/>
  <c r="BF1150" i="1"/>
  <c r="BF1149" i="1"/>
  <c r="BF1148" i="1"/>
  <c r="BF1147" i="1"/>
  <c r="BF1146" i="1"/>
  <c r="BF1145" i="1"/>
  <c r="BF1144" i="1"/>
  <c r="BF1143" i="1"/>
  <c r="BF1142" i="1"/>
  <c r="BF1141" i="1"/>
  <c r="BF1140" i="1"/>
  <c r="BF1139" i="1"/>
  <c r="BF1138" i="1"/>
  <c r="BF1137" i="1"/>
  <c r="BF1136" i="1"/>
  <c r="BF1135" i="1"/>
  <c r="BF1134" i="1"/>
  <c r="BF1133" i="1"/>
  <c r="BF1132" i="1"/>
  <c r="BF1131" i="1"/>
  <c r="BF1130" i="1"/>
  <c r="BF1129" i="1"/>
  <c r="BF1128" i="1"/>
  <c r="BF1127" i="1"/>
  <c r="BF1126" i="1"/>
  <c r="BF1125" i="1"/>
  <c r="BF1124" i="1"/>
  <c r="BF1123" i="1"/>
  <c r="BF1122" i="1"/>
  <c r="BF1121" i="1"/>
  <c r="BF1120" i="1"/>
  <c r="BF1119" i="1"/>
  <c r="BF1118" i="1"/>
  <c r="BF1117" i="1"/>
  <c r="BF1116" i="1"/>
  <c r="BF1115" i="1"/>
  <c r="BF1114" i="1"/>
  <c r="BF1113" i="1"/>
  <c r="BF1112" i="1"/>
  <c r="BF1111" i="1"/>
  <c r="BF1110" i="1"/>
  <c r="BF1109" i="1"/>
  <c r="BF1108" i="1"/>
  <c r="BF1107" i="1"/>
  <c r="BF1106" i="1"/>
  <c r="BF1105" i="1"/>
  <c r="BF1104" i="1"/>
  <c r="BF1103" i="1"/>
  <c r="BF1102" i="1"/>
  <c r="BF1101" i="1"/>
  <c r="BF1100" i="1"/>
  <c r="BF1099" i="1"/>
  <c r="BF1098" i="1"/>
  <c r="BF1097" i="1"/>
  <c r="BF1096" i="1"/>
  <c r="BF1095" i="1"/>
  <c r="BF1094" i="1"/>
  <c r="BF1093" i="1"/>
  <c r="BF1092" i="1"/>
  <c r="BF1091" i="1"/>
  <c r="BF1090" i="1"/>
  <c r="BF1089" i="1"/>
  <c r="BF1088" i="1"/>
  <c r="BF1087" i="1"/>
  <c r="BF1086" i="1"/>
  <c r="BF1085" i="1"/>
  <c r="BF1084" i="1"/>
  <c r="BF1083" i="1"/>
  <c r="BF1082" i="1"/>
  <c r="BF1081" i="1"/>
  <c r="BF1080" i="1"/>
  <c r="BF1079" i="1"/>
  <c r="BF1078" i="1"/>
  <c r="BF1077" i="1"/>
  <c r="BF1076" i="1"/>
  <c r="BF1075" i="1"/>
  <c r="BF1074" i="1"/>
  <c r="BF1073" i="1"/>
  <c r="BF1072" i="1"/>
  <c r="BF1071" i="1"/>
  <c r="BF1070" i="1"/>
  <c r="BF1069" i="1"/>
  <c r="BF1068" i="1"/>
  <c r="BF1067" i="1"/>
  <c r="BF1066" i="1"/>
  <c r="BF1065" i="1"/>
  <c r="BF1064" i="1"/>
  <c r="BF1063" i="1"/>
  <c r="BF1062" i="1"/>
  <c r="BF1061" i="1"/>
  <c r="BF1060" i="1"/>
  <c r="BF1059" i="1"/>
  <c r="BF1058" i="1"/>
  <c r="BF1057" i="1"/>
  <c r="BF1056" i="1"/>
  <c r="BF1055" i="1"/>
  <c r="BF1054" i="1"/>
  <c r="BF1053" i="1"/>
  <c r="BF1052" i="1"/>
  <c r="BF1051" i="1"/>
  <c r="BF1050" i="1"/>
  <c r="BF1049" i="1"/>
  <c r="BF1048" i="1"/>
  <c r="BF1047" i="1"/>
  <c r="BF1046" i="1"/>
  <c r="BF1045" i="1"/>
  <c r="BF1044" i="1"/>
  <c r="BF1043" i="1"/>
  <c r="BF1042" i="1"/>
  <c r="BF1041" i="1"/>
  <c r="BF1040" i="1"/>
  <c r="BF1039" i="1"/>
  <c r="BF1038" i="1"/>
  <c r="BF1037" i="1"/>
  <c r="BF1036" i="1"/>
  <c r="BF1035" i="1"/>
  <c r="BF1034" i="1"/>
  <c r="BF1033" i="1"/>
  <c r="BF1032" i="1"/>
  <c r="BF1031" i="1"/>
  <c r="BF1030" i="1"/>
  <c r="BF1029" i="1"/>
  <c r="BF1028" i="1"/>
  <c r="BF1027" i="1"/>
  <c r="BF1026" i="1"/>
  <c r="BF1025" i="1"/>
  <c r="BF1024" i="1"/>
  <c r="BF1023" i="1"/>
  <c r="BF1022" i="1"/>
  <c r="BF1021" i="1"/>
  <c r="BF1020" i="1"/>
  <c r="BF1019" i="1"/>
  <c r="BF1018" i="1"/>
  <c r="BF1017" i="1"/>
  <c r="BF1016" i="1"/>
  <c r="BF1015" i="1"/>
  <c r="BF1014" i="1"/>
  <c r="BF1013" i="1"/>
  <c r="BF1012" i="1"/>
  <c r="BF1011" i="1"/>
  <c r="BF1010" i="1"/>
  <c r="BF1009" i="1"/>
  <c r="BF1008" i="1"/>
  <c r="BF1007" i="1"/>
  <c r="BF1006" i="1"/>
  <c r="BF1005" i="1"/>
  <c r="BF1004" i="1"/>
  <c r="BF1003" i="1"/>
  <c r="BF1002" i="1"/>
  <c r="BF1001" i="1"/>
  <c r="BF1000" i="1"/>
  <c r="BF999" i="1"/>
  <c r="BF998" i="1"/>
  <c r="BF997" i="1"/>
  <c r="BF996" i="1"/>
  <c r="BF995" i="1"/>
  <c r="BF994" i="1"/>
  <c r="BF993" i="1"/>
  <c r="BF992" i="1"/>
  <c r="BF991" i="1"/>
  <c r="BF990" i="1"/>
  <c r="BF989" i="1"/>
  <c r="BF988" i="1"/>
  <c r="BF987" i="1"/>
  <c r="BF986" i="1"/>
  <c r="BF985" i="1"/>
  <c r="BF984" i="1"/>
  <c r="BF983" i="1"/>
  <c r="BF982" i="1"/>
  <c r="BF981" i="1"/>
  <c r="BF980" i="1"/>
  <c r="BF979" i="1"/>
  <c r="BF978" i="1"/>
  <c r="BF977" i="1"/>
  <c r="BF976" i="1"/>
  <c r="BF975" i="1"/>
  <c r="BF974" i="1"/>
  <c r="BF973" i="1"/>
  <c r="BF972" i="1"/>
  <c r="BF971" i="1"/>
  <c r="BF970" i="1"/>
  <c r="BF969" i="1"/>
  <c r="BF968" i="1"/>
  <c r="BF967" i="1"/>
  <c r="BF966" i="1"/>
  <c r="BF965" i="1"/>
  <c r="BF964" i="1"/>
  <c r="BF963" i="1"/>
  <c r="BF962" i="1"/>
  <c r="BF961" i="1"/>
  <c r="BF960" i="1"/>
  <c r="BF959" i="1"/>
  <c r="BF958" i="1"/>
  <c r="BF957" i="1"/>
  <c r="BF956" i="1"/>
  <c r="BF955" i="1"/>
  <c r="BF954" i="1"/>
  <c r="BF953" i="1"/>
  <c r="BF952" i="1"/>
  <c r="BF951" i="1"/>
  <c r="BF950" i="1"/>
  <c r="BF949" i="1"/>
  <c r="BF948" i="1"/>
  <c r="BF947" i="1"/>
  <c r="BF946" i="1"/>
  <c r="BF945" i="1"/>
  <c r="BF944" i="1"/>
  <c r="BF943" i="1"/>
  <c r="BF942" i="1"/>
  <c r="BF941" i="1"/>
  <c r="BF940" i="1"/>
  <c r="BF939" i="1"/>
  <c r="BF938" i="1"/>
  <c r="BF937" i="1"/>
  <c r="BF936" i="1"/>
  <c r="BF935" i="1"/>
  <c r="BF934" i="1"/>
  <c r="BF933" i="1"/>
  <c r="BF932" i="1"/>
  <c r="BF931" i="1"/>
  <c r="BF930" i="1"/>
  <c r="BF929" i="1"/>
  <c r="BF928" i="1"/>
  <c r="BF927" i="1"/>
  <c r="BF926" i="1"/>
  <c r="BF925" i="1"/>
  <c r="BF924" i="1"/>
  <c r="BF923" i="1"/>
  <c r="BF922" i="1"/>
  <c r="BF921" i="1"/>
  <c r="BF920" i="1"/>
  <c r="BF919" i="1"/>
  <c r="BF918" i="1"/>
  <c r="BF917" i="1"/>
  <c r="BF916" i="1"/>
  <c r="BF915" i="1"/>
  <c r="BF914" i="1"/>
  <c r="BF913" i="1"/>
  <c r="BF912" i="1"/>
  <c r="BF911" i="1"/>
  <c r="BF910" i="1"/>
  <c r="BF909" i="1"/>
  <c r="BF908" i="1"/>
  <c r="BF907" i="1"/>
  <c r="BF906" i="1"/>
  <c r="BF905" i="1"/>
  <c r="BF904" i="1"/>
  <c r="BF903" i="1"/>
  <c r="BF902" i="1"/>
  <c r="BF901" i="1"/>
  <c r="BF900" i="1"/>
  <c r="BF899" i="1"/>
  <c r="BF898" i="1"/>
  <c r="BF897" i="1"/>
  <c r="BF896" i="1"/>
  <c r="BF895" i="1"/>
  <c r="BF894" i="1"/>
  <c r="BF893" i="1"/>
  <c r="BF892" i="1"/>
  <c r="BF891" i="1"/>
  <c r="BF890" i="1"/>
  <c r="BF889" i="1"/>
  <c r="BF888" i="1"/>
  <c r="BF887" i="1"/>
  <c r="BF886" i="1"/>
  <c r="BF885" i="1"/>
  <c r="BF884" i="1"/>
  <c r="BF883" i="1"/>
  <c r="BF882" i="1"/>
  <c r="BF881" i="1"/>
  <c r="BF880" i="1"/>
  <c r="BF879" i="1"/>
  <c r="BF878" i="1"/>
  <c r="BF877" i="1"/>
  <c r="BF876" i="1"/>
  <c r="BF875" i="1"/>
  <c r="BF874" i="1"/>
  <c r="BF873" i="1"/>
  <c r="BF872" i="1"/>
  <c r="BF871" i="1"/>
  <c r="BF870" i="1"/>
  <c r="BF869" i="1"/>
  <c r="BF868" i="1"/>
  <c r="BF867" i="1"/>
  <c r="BF866" i="1"/>
  <c r="BF865" i="1"/>
  <c r="BF864" i="1"/>
  <c r="BF863" i="1"/>
  <c r="BF862" i="1"/>
  <c r="BF861" i="1"/>
  <c r="BF860" i="1"/>
  <c r="BF859" i="1"/>
  <c r="BF858" i="1"/>
  <c r="BF857" i="1"/>
  <c r="BF856" i="1"/>
  <c r="BF855" i="1"/>
  <c r="BF854" i="1"/>
  <c r="BF853" i="1"/>
  <c r="BF852" i="1"/>
  <c r="BF851" i="1"/>
  <c r="BF850" i="1"/>
  <c r="BF849" i="1"/>
  <c r="BF848" i="1"/>
  <c r="BF847" i="1"/>
  <c r="BF846" i="1"/>
  <c r="BF845" i="1"/>
  <c r="BF844" i="1"/>
  <c r="BF843" i="1"/>
  <c r="BF842" i="1"/>
  <c r="BF841" i="1"/>
  <c r="BF840" i="1"/>
  <c r="BF839" i="1"/>
  <c r="BF838" i="1"/>
  <c r="BF837" i="1"/>
  <c r="BF836" i="1"/>
  <c r="BF835" i="1"/>
  <c r="BF834" i="1"/>
  <c r="BF833" i="1"/>
  <c r="BF832" i="1"/>
  <c r="BF831" i="1"/>
  <c r="BF830" i="1"/>
  <c r="BF829" i="1"/>
  <c r="BF828" i="1"/>
  <c r="BF827" i="1"/>
  <c r="BF826" i="1"/>
  <c r="BF825" i="1"/>
  <c r="BF824" i="1"/>
  <c r="BF823" i="1"/>
  <c r="BF822" i="1"/>
  <c r="BF821" i="1"/>
  <c r="BF820" i="1"/>
  <c r="BF819" i="1"/>
  <c r="BF818" i="1"/>
  <c r="BF817" i="1"/>
  <c r="BF816" i="1"/>
  <c r="BF815" i="1"/>
  <c r="BF814" i="1"/>
  <c r="BF813" i="1"/>
  <c r="BF812" i="1"/>
  <c r="BF811" i="1"/>
  <c r="BF810" i="1"/>
  <c r="BF809" i="1"/>
  <c r="BF808" i="1"/>
  <c r="BF807" i="1"/>
  <c r="BF806" i="1"/>
  <c r="BF805" i="1"/>
  <c r="BF804" i="1"/>
  <c r="BF803" i="1"/>
  <c r="BF802" i="1"/>
  <c r="BF801" i="1"/>
  <c r="BF800" i="1"/>
  <c r="BF799" i="1"/>
  <c r="BF798" i="1"/>
  <c r="BF797" i="1"/>
  <c r="BF796" i="1"/>
  <c r="BF795" i="1"/>
  <c r="BF794" i="1"/>
  <c r="BF793" i="1"/>
  <c r="BF792" i="1"/>
  <c r="BF791" i="1"/>
  <c r="BF790" i="1"/>
  <c r="BF789" i="1"/>
  <c r="BF788" i="1"/>
  <c r="BF787" i="1"/>
  <c r="BF786" i="1"/>
  <c r="BF785" i="1"/>
  <c r="BF784" i="1"/>
  <c r="BF783" i="1"/>
  <c r="BF782" i="1"/>
  <c r="BF781" i="1"/>
  <c r="BF780" i="1"/>
  <c r="BF779" i="1"/>
  <c r="BF778" i="1"/>
  <c r="BF777" i="1"/>
  <c r="BF776" i="1"/>
  <c r="BF775" i="1"/>
  <c r="BF774" i="1"/>
  <c r="BF773" i="1"/>
  <c r="BF772" i="1"/>
  <c r="BF771" i="1"/>
  <c r="BF770" i="1"/>
  <c r="BF769" i="1"/>
  <c r="BF768" i="1"/>
  <c r="BF767" i="1"/>
  <c r="BF766" i="1"/>
  <c r="BF765" i="1"/>
  <c r="BF764" i="1"/>
  <c r="BF763" i="1"/>
  <c r="BF762" i="1"/>
  <c r="BF761" i="1"/>
  <c r="BF760" i="1"/>
  <c r="BF759" i="1"/>
  <c r="BF758" i="1"/>
  <c r="BF757" i="1"/>
  <c r="BF756" i="1"/>
  <c r="BF755" i="1"/>
  <c r="BF754" i="1"/>
  <c r="BF753" i="1"/>
  <c r="BF752" i="1"/>
  <c r="BF751" i="1"/>
  <c r="BF750" i="1"/>
  <c r="BF749" i="1"/>
  <c r="BF748" i="1"/>
  <c r="BF747" i="1"/>
  <c r="BF746" i="1"/>
  <c r="BF745" i="1"/>
  <c r="BF744" i="1"/>
  <c r="BF743" i="1"/>
  <c r="BF742" i="1"/>
  <c r="BF741" i="1"/>
  <c r="BF740" i="1"/>
  <c r="BF739" i="1"/>
  <c r="BF738" i="1"/>
  <c r="BF737" i="1"/>
  <c r="BF736" i="1"/>
  <c r="BF735" i="1"/>
  <c r="BF734" i="1"/>
  <c r="BF733" i="1"/>
  <c r="BF732" i="1"/>
  <c r="BF731" i="1"/>
  <c r="BF730" i="1"/>
  <c r="BF729" i="1"/>
  <c r="BF728" i="1"/>
  <c r="BF727" i="1"/>
  <c r="BF726" i="1"/>
  <c r="BF725" i="1"/>
  <c r="BF724" i="1"/>
  <c r="BF723" i="1"/>
  <c r="BF722" i="1"/>
  <c r="BF721" i="1"/>
  <c r="BF720" i="1"/>
  <c r="BF719" i="1"/>
  <c r="BF718" i="1"/>
  <c r="BH718" i="1" s="1"/>
  <c r="BF717" i="1"/>
  <c r="BH717" i="1" s="1"/>
  <c r="BF716" i="1"/>
  <c r="BH716" i="1" s="1"/>
  <c r="BF715" i="1"/>
  <c r="BH715" i="1" s="1"/>
  <c r="BF714" i="1"/>
  <c r="BH714" i="1" s="1"/>
  <c r="BF713" i="1"/>
  <c r="BH713" i="1" s="1"/>
  <c r="BF712" i="1"/>
  <c r="BH712" i="1" s="1"/>
  <c r="BF711" i="1"/>
  <c r="BH711" i="1" s="1"/>
  <c r="BF710" i="1"/>
  <c r="BH710" i="1" s="1"/>
  <c r="BF709" i="1"/>
  <c r="BH709" i="1" s="1"/>
  <c r="BF708" i="1"/>
  <c r="BH708" i="1" s="1"/>
  <c r="BF707" i="1"/>
  <c r="BH707" i="1" s="1"/>
  <c r="BF706" i="1"/>
  <c r="BH706" i="1" s="1"/>
  <c r="BF705" i="1"/>
  <c r="BH705" i="1" s="1"/>
  <c r="BF704" i="1"/>
  <c r="BH704" i="1" s="1"/>
  <c r="BF703" i="1"/>
  <c r="BH703" i="1" s="1"/>
  <c r="BF702" i="1"/>
  <c r="BH702" i="1" s="1"/>
  <c r="BF701" i="1"/>
  <c r="BH701" i="1" s="1"/>
  <c r="BF700" i="1"/>
  <c r="BH700" i="1" s="1"/>
  <c r="BF699" i="1"/>
  <c r="BH699" i="1" s="1"/>
  <c r="BF698" i="1"/>
  <c r="BH698" i="1" s="1"/>
  <c r="BF697" i="1"/>
  <c r="BH697" i="1" s="1"/>
  <c r="BF696" i="1"/>
  <c r="BH696" i="1" s="1"/>
  <c r="BF695" i="1"/>
  <c r="BH695" i="1" s="1"/>
  <c r="BF694" i="1"/>
  <c r="BH694" i="1" s="1"/>
  <c r="BF693" i="1"/>
  <c r="BH693" i="1" s="1"/>
  <c r="BF692" i="1"/>
  <c r="BH692" i="1" s="1"/>
  <c r="BF691" i="1"/>
  <c r="BH691" i="1" s="1"/>
  <c r="BF690" i="1"/>
  <c r="BH690" i="1" s="1"/>
  <c r="BF689" i="1"/>
  <c r="BH689" i="1" s="1"/>
  <c r="BF688" i="1"/>
  <c r="BH688" i="1" s="1"/>
  <c r="BF687" i="1"/>
  <c r="BH687" i="1" s="1"/>
  <c r="BF686" i="1"/>
  <c r="BH686" i="1" s="1"/>
  <c r="BF685" i="1"/>
  <c r="BH685" i="1" s="1"/>
  <c r="BF684" i="1"/>
  <c r="BH684" i="1" s="1"/>
  <c r="BF683" i="1"/>
  <c r="BH683" i="1" s="1"/>
  <c r="BF682" i="1"/>
  <c r="BH682" i="1" s="1"/>
  <c r="BF681" i="1"/>
  <c r="BH681" i="1" s="1"/>
  <c r="BF680" i="1"/>
  <c r="BH680" i="1" s="1"/>
  <c r="BF679" i="1"/>
  <c r="BH679" i="1" s="1"/>
  <c r="BF678" i="1"/>
  <c r="BH678" i="1" s="1"/>
  <c r="BF677" i="1"/>
  <c r="BH677" i="1" s="1"/>
  <c r="BF676" i="1"/>
  <c r="BH676" i="1" s="1"/>
  <c r="BF675" i="1"/>
  <c r="BH675" i="1" s="1"/>
  <c r="BF674" i="1"/>
  <c r="BH674" i="1" s="1"/>
  <c r="BF673" i="1"/>
  <c r="BH673" i="1" s="1"/>
  <c r="BF672" i="1"/>
  <c r="BH672" i="1" s="1"/>
  <c r="BF671" i="1"/>
  <c r="BH671" i="1" s="1"/>
  <c r="BF670" i="1"/>
  <c r="BH670" i="1" s="1"/>
  <c r="BF669" i="1"/>
  <c r="BH669" i="1" s="1"/>
  <c r="BF668" i="1"/>
  <c r="BH668" i="1" s="1"/>
  <c r="BF667" i="1"/>
  <c r="BH667" i="1" s="1"/>
  <c r="BF666" i="1"/>
  <c r="BH666" i="1" s="1"/>
  <c r="BF665" i="1"/>
  <c r="BH665" i="1" s="1"/>
  <c r="BF664" i="1"/>
  <c r="BH664" i="1" s="1"/>
  <c r="BF663" i="1"/>
  <c r="BH663" i="1" s="1"/>
  <c r="BF662" i="1"/>
  <c r="BH662" i="1" s="1"/>
  <c r="BF661" i="1"/>
  <c r="BH661" i="1" s="1"/>
  <c r="BF660" i="1"/>
  <c r="BH660" i="1" s="1"/>
  <c r="BF659" i="1"/>
  <c r="BH659" i="1" s="1"/>
  <c r="BF658" i="1"/>
  <c r="BH658" i="1" s="1"/>
  <c r="BF657" i="1"/>
  <c r="BH657" i="1" s="1"/>
  <c r="BF656" i="1"/>
  <c r="BH656" i="1" s="1"/>
  <c r="BF655" i="1"/>
  <c r="BH655" i="1" s="1"/>
  <c r="BF654" i="1"/>
  <c r="BH654" i="1" s="1"/>
  <c r="BF653" i="1"/>
  <c r="BH653" i="1" s="1"/>
  <c r="BF652" i="1"/>
  <c r="BH652" i="1" s="1"/>
  <c r="BF651" i="1"/>
  <c r="BH651" i="1" s="1"/>
  <c r="BF650" i="1"/>
  <c r="BH650" i="1" s="1"/>
  <c r="BF649" i="1"/>
  <c r="BH649" i="1" s="1"/>
  <c r="BF648" i="1"/>
  <c r="BH648" i="1" s="1"/>
  <c r="BF647" i="1"/>
  <c r="BH647" i="1" s="1"/>
  <c r="BF646" i="1"/>
  <c r="BH646" i="1" s="1"/>
  <c r="BF645" i="1"/>
  <c r="BH645" i="1" s="1"/>
  <c r="BF644" i="1"/>
  <c r="BH644" i="1" s="1"/>
  <c r="BF643" i="1"/>
  <c r="BH643" i="1" s="1"/>
  <c r="BF642" i="1"/>
  <c r="BH642" i="1" s="1"/>
  <c r="BF641" i="1"/>
  <c r="BH641" i="1" s="1"/>
  <c r="BF640" i="1"/>
  <c r="BH640" i="1" s="1"/>
  <c r="BF639" i="1"/>
  <c r="BH639" i="1" s="1"/>
  <c r="BF638" i="1"/>
  <c r="BH638" i="1" s="1"/>
  <c r="BF637" i="1"/>
  <c r="BH637" i="1" s="1"/>
  <c r="BF636" i="1"/>
  <c r="BH636" i="1" s="1"/>
  <c r="BF635" i="1"/>
  <c r="BH635" i="1" s="1"/>
  <c r="BF634" i="1"/>
  <c r="BH634" i="1" s="1"/>
  <c r="BF633" i="1"/>
  <c r="BH633" i="1" s="1"/>
  <c r="BF632" i="1"/>
  <c r="BH632" i="1" s="1"/>
  <c r="BF631" i="1"/>
  <c r="BH631" i="1" s="1"/>
  <c r="BF630" i="1"/>
  <c r="BH630" i="1" s="1"/>
  <c r="BF629" i="1"/>
  <c r="BH629" i="1" s="1"/>
  <c r="BF628" i="1"/>
  <c r="BH628" i="1" s="1"/>
  <c r="BF627" i="1"/>
  <c r="BH627" i="1" s="1"/>
  <c r="BF626" i="1"/>
  <c r="BH626" i="1" s="1"/>
  <c r="BF625" i="1"/>
  <c r="BH625" i="1" s="1"/>
  <c r="BF624" i="1"/>
  <c r="BH624" i="1" s="1"/>
  <c r="BF623" i="1"/>
  <c r="BH623" i="1" s="1"/>
  <c r="BF622" i="1"/>
  <c r="BH622" i="1" s="1"/>
  <c r="BF621" i="1"/>
  <c r="BH621" i="1" s="1"/>
  <c r="BF620" i="1"/>
  <c r="BH620" i="1" s="1"/>
  <c r="BF619" i="1"/>
  <c r="BH619" i="1" s="1"/>
  <c r="BF618" i="1"/>
  <c r="BH618" i="1" s="1"/>
  <c r="BF617" i="1"/>
  <c r="BH617" i="1" s="1"/>
  <c r="BF616" i="1"/>
  <c r="BH616" i="1" s="1"/>
  <c r="BF615" i="1"/>
  <c r="BH615" i="1" s="1"/>
  <c r="BF614" i="1"/>
  <c r="BH614" i="1" s="1"/>
  <c r="BF613" i="1"/>
  <c r="BH613" i="1" s="1"/>
  <c r="BF612" i="1"/>
  <c r="BH612" i="1" s="1"/>
  <c r="BF611" i="1"/>
  <c r="BH611" i="1" s="1"/>
  <c r="BF610" i="1"/>
  <c r="BH610" i="1" s="1"/>
  <c r="BF609" i="1"/>
  <c r="BH609" i="1" s="1"/>
  <c r="BF608" i="1"/>
  <c r="BH608" i="1" s="1"/>
  <c r="BF607" i="1"/>
  <c r="BH607" i="1" s="1"/>
  <c r="BF606" i="1"/>
  <c r="BH606" i="1" s="1"/>
  <c r="BF605" i="1"/>
  <c r="BH605" i="1" s="1"/>
  <c r="BF604" i="1"/>
  <c r="BH604" i="1" s="1"/>
  <c r="BF603" i="1"/>
  <c r="BH603" i="1" s="1"/>
  <c r="BF602" i="1"/>
  <c r="BH602" i="1" s="1"/>
  <c r="BF601" i="1"/>
  <c r="BH601" i="1" s="1"/>
  <c r="BF600" i="1"/>
  <c r="BH600" i="1" s="1"/>
  <c r="BF599" i="1"/>
  <c r="BH599" i="1" s="1"/>
  <c r="BF598" i="1"/>
  <c r="BH598" i="1" s="1"/>
  <c r="BF597" i="1"/>
  <c r="BH597" i="1" s="1"/>
  <c r="BF596" i="1"/>
  <c r="BH596" i="1" s="1"/>
  <c r="BF595" i="1"/>
  <c r="BH595" i="1" s="1"/>
  <c r="BF594" i="1"/>
  <c r="BH594" i="1" s="1"/>
  <c r="BF593" i="1"/>
  <c r="BH593" i="1" s="1"/>
  <c r="BF592" i="1"/>
  <c r="BH592" i="1" s="1"/>
  <c r="BF591" i="1"/>
  <c r="BH591" i="1" s="1"/>
  <c r="BF590" i="1"/>
  <c r="BH590" i="1" s="1"/>
  <c r="BF589" i="1"/>
  <c r="BH589" i="1" s="1"/>
  <c r="BF588" i="1"/>
  <c r="BH588" i="1" s="1"/>
  <c r="BF587" i="1"/>
  <c r="BH587" i="1" s="1"/>
  <c r="BF586" i="1"/>
  <c r="BH586" i="1" s="1"/>
  <c r="BF585" i="1"/>
  <c r="BH585" i="1" s="1"/>
  <c r="BF584" i="1"/>
  <c r="BH584" i="1" s="1"/>
  <c r="BF583" i="1"/>
  <c r="BH583" i="1" s="1"/>
  <c r="BF582" i="1"/>
  <c r="BH582" i="1" s="1"/>
  <c r="BF581" i="1"/>
  <c r="BH581" i="1" s="1"/>
  <c r="BF580" i="1"/>
  <c r="BH580" i="1" s="1"/>
  <c r="BF579" i="1"/>
  <c r="BH579" i="1" s="1"/>
  <c r="BF578" i="1"/>
  <c r="BH578" i="1" s="1"/>
  <c r="BF577" i="1"/>
  <c r="BH577" i="1" s="1"/>
  <c r="BF576" i="1"/>
  <c r="BH576" i="1" s="1"/>
  <c r="BF575" i="1"/>
  <c r="BH575" i="1" s="1"/>
  <c r="BF574" i="1"/>
  <c r="BH574" i="1" s="1"/>
  <c r="BF573" i="1"/>
  <c r="BH573" i="1" s="1"/>
  <c r="BF572" i="1"/>
  <c r="BH572" i="1" s="1"/>
  <c r="BF571" i="1"/>
  <c r="BH571" i="1" s="1"/>
  <c r="BF570" i="1"/>
  <c r="BH570" i="1" s="1"/>
  <c r="BF569" i="1"/>
  <c r="BH569" i="1" s="1"/>
  <c r="BF568" i="1"/>
  <c r="BH568" i="1" s="1"/>
  <c r="BF567" i="1"/>
  <c r="BH567" i="1" s="1"/>
  <c r="BF566" i="1"/>
  <c r="BH566" i="1" s="1"/>
  <c r="BF565" i="1"/>
  <c r="BH565" i="1" s="1"/>
  <c r="BF564" i="1"/>
  <c r="BH564" i="1" s="1"/>
  <c r="BF563" i="1"/>
  <c r="BH563" i="1" s="1"/>
  <c r="BF562" i="1"/>
  <c r="BH562" i="1" s="1"/>
  <c r="BF561" i="1"/>
  <c r="BH561" i="1" s="1"/>
  <c r="BF560" i="1"/>
  <c r="BH560" i="1" s="1"/>
  <c r="BF559" i="1"/>
  <c r="BH559" i="1" s="1"/>
  <c r="BF558" i="1"/>
  <c r="BH558" i="1" s="1"/>
  <c r="BF557" i="1"/>
  <c r="BH557" i="1" s="1"/>
  <c r="BF556" i="1"/>
  <c r="BH556" i="1" s="1"/>
  <c r="BF555" i="1"/>
  <c r="BH555" i="1" s="1"/>
  <c r="BF554" i="1"/>
  <c r="BH554" i="1" s="1"/>
  <c r="BF553" i="1"/>
  <c r="BH553" i="1" s="1"/>
  <c r="BF552" i="1"/>
  <c r="BH552" i="1" s="1"/>
  <c r="BF551" i="1"/>
  <c r="BH551" i="1" s="1"/>
  <c r="BF550" i="1"/>
  <c r="BH550" i="1" s="1"/>
  <c r="BF549" i="1"/>
  <c r="BH549" i="1" s="1"/>
  <c r="BF548" i="1"/>
  <c r="BH548" i="1" s="1"/>
  <c r="BF547" i="1"/>
  <c r="BH547" i="1" s="1"/>
  <c r="BF546" i="1"/>
  <c r="BH546" i="1" s="1"/>
  <c r="BF545" i="1"/>
  <c r="BH545" i="1" s="1"/>
  <c r="BF544" i="1"/>
  <c r="BH544" i="1" s="1"/>
  <c r="BF543" i="1"/>
  <c r="BH543" i="1" s="1"/>
  <c r="BF542" i="1"/>
  <c r="BH542" i="1" s="1"/>
  <c r="BF541" i="1"/>
  <c r="BH541" i="1" s="1"/>
  <c r="BF540" i="1"/>
  <c r="BH540" i="1" s="1"/>
  <c r="BF539" i="1"/>
  <c r="BH539" i="1" s="1"/>
  <c r="BF538" i="1"/>
  <c r="BH538" i="1" s="1"/>
  <c r="BF537" i="1"/>
  <c r="BH537" i="1" s="1"/>
  <c r="BF536" i="1"/>
  <c r="BH536" i="1" s="1"/>
  <c r="BF535" i="1"/>
  <c r="BH535" i="1" s="1"/>
  <c r="BF534" i="1"/>
  <c r="BH534" i="1" s="1"/>
  <c r="BF533" i="1"/>
  <c r="BH533" i="1" s="1"/>
  <c r="BF532" i="1"/>
  <c r="BH532" i="1" s="1"/>
  <c r="BF531" i="1"/>
  <c r="BH531" i="1" s="1"/>
  <c r="BF530" i="1"/>
  <c r="BH530" i="1" s="1"/>
  <c r="BF529" i="1"/>
  <c r="BH529" i="1" s="1"/>
  <c r="BF528" i="1"/>
  <c r="BH528" i="1" s="1"/>
  <c r="BF527" i="1"/>
  <c r="BH527" i="1" s="1"/>
  <c r="BF526" i="1"/>
  <c r="BH526" i="1" s="1"/>
  <c r="BF525" i="1"/>
  <c r="BH525" i="1" s="1"/>
  <c r="BF524" i="1"/>
  <c r="BH524" i="1" s="1"/>
  <c r="BF523" i="1"/>
  <c r="BH523" i="1" s="1"/>
  <c r="BF522" i="1"/>
  <c r="BH522" i="1" s="1"/>
  <c r="BF521" i="1"/>
  <c r="BH521" i="1" s="1"/>
  <c r="BF520" i="1"/>
  <c r="BH520" i="1" s="1"/>
  <c r="BF519" i="1"/>
  <c r="BH519" i="1" s="1"/>
  <c r="BF518" i="1"/>
  <c r="BH518" i="1" s="1"/>
  <c r="BF517" i="1"/>
  <c r="BH517" i="1" s="1"/>
  <c r="BF516" i="1"/>
  <c r="BH516" i="1" s="1"/>
  <c r="BF515" i="1"/>
  <c r="BH515" i="1" s="1"/>
  <c r="BF514" i="1"/>
  <c r="BH514" i="1" s="1"/>
  <c r="BF513" i="1"/>
  <c r="BH513" i="1" s="1"/>
  <c r="BF512" i="1"/>
  <c r="BH512" i="1" s="1"/>
  <c r="BF511" i="1"/>
  <c r="BH511" i="1" s="1"/>
  <c r="BF510" i="1"/>
  <c r="BH510" i="1" s="1"/>
  <c r="BF509" i="1"/>
  <c r="BH509" i="1" s="1"/>
  <c r="BF508" i="1"/>
  <c r="BH508" i="1" s="1"/>
  <c r="BF507" i="1"/>
  <c r="BH507" i="1" s="1"/>
  <c r="BF506" i="1"/>
  <c r="BH506" i="1" s="1"/>
  <c r="BF505" i="1"/>
  <c r="BH505" i="1" s="1"/>
  <c r="BF504" i="1"/>
  <c r="BH504" i="1" s="1"/>
  <c r="BF503" i="1"/>
  <c r="BH503" i="1" s="1"/>
  <c r="BF502" i="1"/>
  <c r="BH502" i="1" s="1"/>
  <c r="BF501" i="1"/>
  <c r="BH501" i="1" s="1"/>
  <c r="BF500" i="1"/>
  <c r="BH500" i="1" s="1"/>
  <c r="BF499" i="1"/>
  <c r="BH499" i="1" s="1"/>
  <c r="BF498" i="1"/>
  <c r="BH498" i="1" s="1"/>
  <c r="BF497" i="1"/>
  <c r="BH497" i="1" s="1"/>
  <c r="BF496" i="1"/>
  <c r="BH496" i="1" s="1"/>
  <c r="BF495" i="1"/>
  <c r="BH495" i="1" s="1"/>
  <c r="BF494" i="1"/>
  <c r="BH494" i="1" s="1"/>
  <c r="BF493" i="1"/>
  <c r="BH493" i="1" s="1"/>
  <c r="BF492" i="1"/>
  <c r="BH492" i="1" s="1"/>
  <c r="BF491" i="1"/>
  <c r="BH491" i="1" s="1"/>
  <c r="BF490" i="1"/>
  <c r="BH490" i="1" s="1"/>
  <c r="BF489" i="1"/>
  <c r="BH489" i="1" s="1"/>
  <c r="BF488" i="1"/>
  <c r="BH488" i="1" s="1"/>
  <c r="BF487" i="1"/>
  <c r="BH487" i="1" s="1"/>
  <c r="BF486" i="1"/>
  <c r="BH486" i="1" s="1"/>
  <c r="BF485" i="1"/>
  <c r="BH485" i="1" s="1"/>
  <c r="BF484" i="1"/>
  <c r="BH484" i="1" s="1"/>
  <c r="BF483" i="1"/>
  <c r="BH483" i="1" s="1"/>
  <c r="BF482" i="1"/>
  <c r="BH482" i="1" s="1"/>
  <c r="BF481" i="1"/>
  <c r="BH481" i="1" s="1"/>
  <c r="BF480" i="1"/>
  <c r="BH480" i="1" s="1"/>
  <c r="BF479" i="1"/>
  <c r="BH479" i="1" s="1"/>
  <c r="BF478" i="1"/>
  <c r="BH478" i="1" s="1"/>
  <c r="BF477" i="1"/>
  <c r="BH477" i="1" s="1"/>
  <c r="BF476" i="1"/>
  <c r="BH476" i="1" s="1"/>
  <c r="BF475" i="1"/>
  <c r="BH475" i="1" s="1"/>
  <c r="BF474" i="1"/>
  <c r="BH474" i="1" s="1"/>
  <c r="BF473" i="1"/>
  <c r="BH473" i="1" s="1"/>
  <c r="BF472" i="1"/>
  <c r="BH472" i="1" s="1"/>
  <c r="BF471" i="1"/>
  <c r="BH471" i="1" s="1"/>
  <c r="BF470" i="1"/>
  <c r="BH470" i="1" s="1"/>
  <c r="BF469" i="1"/>
  <c r="BH469" i="1" s="1"/>
  <c r="BF468" i="1"/>
  <c r="BH468" i="1" s="1"/>
  <c r="BF467" i="1"/>
  <c r="BH467" i="1" s="1"/>
  <c r="BF466" i="1"/>
  <c r="BH466" i="1" s="1"/>
  <c r="BF465" i="1"/>
  <c r="BH465" i="1" s="1"/>
  <c r="BF464" i="1"/>
  <c r="BH464" i="1" s="1"/>
  <c r="BF463" i="1"/>
  <c r="BH463" i="1" s="1"/>
  <c r="BF462" i="1"/>
  <c r="BH462" i="1" s="1"/>
  <c r="BF461" i="1"/>
  <c r="BH461" i="1" s="1"/>
  <c r="BF460" i="1"/>
  <c r="BH460" i="1" s="1"/>
  <c r="BF459" i="1"/>
  <c r="BH459" i="1" s="1"/>
  <c r="BF458" i="1"/>
  <c r="BH458" i="1" s="1"/>
  <c r="BF457" i="1"/>
  <c r="BH457" i="1" s="1"/>
  <c r="BF456" i="1"/>
  <c r="BH456" i="1" s="1"/>
  <c r="BF455" i="1"/>
  <c r="BH455" i="1" s="1"/>
  <c r="BF454" i="1"/>
  <c r="BH454" i="1" s="1"/>
  <c r="BF453" i="1"/>
  <c r="BH453" i="1" s="1"/>
  <c r="BF452" i="1"/>
  <c r="BH452" i="1" s="1"/>
  <c r="BF451" i="1"/>
  <c r="BH451" i="1" s="1"/>
  <c r="BF450" i="1"/>
  <c r="BH450" i="1" s="1"/>
  <c r="BF449" i="1"/>
  <c r="BH449" i="1" s="1"/>
  <c r="BF448" i="1"/>
  <c r="BH448" i="1" s="1"/>
  <c r="BF447" i="1"/>
  <c r="BH447" i="1" s="1"/>
  <c r="BF446" i="1"/>
  <c r="BH446" i="1" s="1"/>
  <c r="BF445" i="1"/>
  <c r="BH445" i="1" s="1"/>
  <c r="BF444" i="1"/>
  <c r="BH444" i="1" s="1"/>
  <c r="BF443" i="1"/>
  <c r="BH443" i="1" s="1"/>
  <c r="BF442" i="1"/>
  <c r="BH442" i="1" s="1"/>
  <c r="BF441" i="1"/>
  <c r="BH441" i="1" s="1"/>
  <c r="BF440" i="1"/>
  <c r="BH440" i="1" s="1"/>
  <c r="BF439" i="1"/>
  <c r="BH439" i="1" s="1"/>
  <c r="BF438" i="1"/>
  <c r="BH438" i="1" s="1"/>
  <c r="BF437" i="1"/>
  <c r="BH437" i="1" s="1"/>
  <c r="BF436" i="1"/>
  <c r="BH436" i="1" s="1"/>
  <c r="BF435" i="1"/>
  <c r="BH435" i="1" s="1"/>
  <c r="BF434" i="1"/>
  <c r="BH434" i="1" s="1"/>
  <c r="BF433" i="1"/>
  <c r="BH433" i="1" s="1"/>
  <c r="BF432" i="1"/>
  <c r="BH432" i="1" s="1"/>
  <c r="BF431" i="1"/>
  <c r="BH431" i="1" s="1"/>
  <c r="BF430" i="1"/>
  <c r="BH430" i="1" s="1"/>
  <c r="BF429" i="1"/>
  <c r="BH429" i="1" s="1"/>
  <c r="BF428" i="1"/>
  <c r="BH428" i="1" s="1"/>
  <c r="BF427" i="1"/>
  <c r="BH427" i="1" s="1"/>
  <c r="BF426" i="1"/>
  <c r="BH426" i="1" s="1"/>
  <c r="BF425" i="1"/>
  <c r="BH425" i="1" s="1"/>
  <c r="BF424" i="1"/>
  <c r="BH424" i="1" s="1"/>
  <c r="BF423" i="1"/>
  <c r="BH423" i="1" s="1"/>
  <c r="BF422" i="1"/>
  <c r="BH422" i="1" s="1"/>
  <c r="BF421" i="1"/>
  <c r="BH421" i="1" s="1"/>
  <c r="BF420" i="1"/>
  <c r="BH420" i="1" s="1"/>
  <c r="BF419" i="1"/>
  <c r="BH419" i="1" s="1"/>
  <c r="BF418" i="1"/>
  <c r="BH418" i="1" s="1"/>
  <c r="BF417" i="1"/>
  <c r="BH417" i="1" s="1"/>
  <c r="BF416" i="1"/>
  <c r="BH416" i="1" s="1"/>
  <c r="BF415" i="1"/>
  <c r="BH415" i="1" s="1"/>
  <c r="BF414" i="1"/>
  <c r="BH414" i="1" s="1"/>
  <c r="BF413" i="1"/>
  <c r="BH413" i="1" s="1"/>
  <c r="BF412" i="1"/>
  <c r="BH412" i="1" s="1"/>
  <c r="BF411" i="1"/>
  <c r="BH411" i="1" s="1"/>
  <c r="BF410" i="1"/>
  <c r="BH410" i="1" s="1"/>
  <c r="BF409" i="1"/>
  <c r="BH409" i="1" s="1"/>
  <c r="BF408" i="1"/>
  <c r="BH408" i="1" s="1"/>
  <c r="BF407" i="1"/>
  <c r="BH407" i="1" s="1"/>
  <c r="BF406" i="1"/>
  <c r="BH406" i="1" s="1"/>
  <c r="BF405" i="1"/>
  <c r="BH405" i="1" s="1"/>
  <c r="BF404" i="1"/>
  <c r="BH404" i="1" s="1"/>
  <c r="BF403" i="1"/>
  <c r="BH403" i="1" s="1"/>
  <c r="BF402" i="1"/>
  <c r="BH402" i="1" s="1"/>
  <c r="BF401" i="1"/>
  <c r="BH401" i="1" s="1"/>
  <c r="BF400" i="1"/>
  <c r="BH400" i="1" s="1"/>
  <c r="BF399" i="1"/>
  <c r="BH399" i="1" s="1"/>
  <c r="BF398" i="1"/>
  <c r="BH398" i="1" s="1"/>
  <c r="BF397" i="1"/>
  <c r="BH397" i="1" s="1"/>
  <c r="BF396" i="1"/>
  <c r="BH396" i="1" s="1"/>
  <c r="BF395" i="1"/>
  <c r="BH395" i="1" s="1"/>
  <c r="BF394" i="1"/>
  <c r="BH394" i="1" s="1"/>
  <c r="BF393" i="1"/>
  <c r="BH393" i="1" s="1"/>
  <c r="BF392" i="1"/>
  <c r="BH392" i="1" s="1"/>
  <c r="BF391" i="1"/>
  <c r="BH391" i="1" s="1"/>
  <c r="BF390" i="1"/>
  <c r="BH390" i="1" s="1"/>
  <c r="BF389" i="1"/>
  <c r="BH389" i="1" s="1"/>
  <c r="BF388" i="1"/>
  <c r="BH388" i="1" s="1"/>
  <c r="BF387" i="1"/>
  <c r="BH387" i="1" s="1"/>
  <c r="BF386" i="1"/>
  <c r="BH386" i="1" s="1"/>
  <c r="BF385" i="1"/>
  <c r="BH385" i="1" s="1"/>
  <c r="BF384" i="1"/>
  <c r="BH384" i="1" s="1"/>
  <c r="BF383" i="1"/>
  <c r="BH383" i="1" s="1"/>
  <c r="BF382" i="1"/>
  <c r="BH382" i="1" s="1"/>
  <c r="BF381" i="1"/>
  <c r="BH381" i="1" s="1"/>
  <c r="BF380" i="1"/>
  <c r="BH380" i="1" s="1"/>
  <c r="BF379" i="1"/>
  <c r="BH379" i="1" s="1"/>
  <c r="BF378" i="1"/>
  <c r="BH378" i="1" s="1"/>
  <c r="BF377" i="1"/>
  <c r="BH377" i="1" s="1"/>
  <c r="BF376" i="1"/>
  <c r="BH376" i="1" s="1"/>
  <c r="BF375" i="1"/>
  <c r="BH375" i="1" s="1"/>
  <c r="BF374" i="1"/>
  <c r="BH374" i="1" s="1"/>
  <c r="BF373" i="1"/>
  <c r="BH373" i="1" s="1"/>
  <c r="BF372" i="1"/>
  <c r="BH372" i="1" s="1"/>
  <c r="BF371" i="1"/>
  <c r="BH371" i="1" s="1"/>
  <c r="BF370" i="1"/>
  <c r="BH370" i="1" s="1"/>
  <c r="BF369" i="1"/>
  <c r="BH369" i="1" s="1"/>
  <c r="BF368" i="1"/>
  <c r="BH368" i="1" s="1"/>
  <c r="BF367" i="1"/>
  <c r="BH367" i="1" s="1"/>
  <c r="BF366" i="1"/>
  <c r="BH366" i="1" s="1"/>
  <c r="BF365" i="1"/>
  <c r="BH365" i="1" s="1"/>
  <c r="BF364" i="1"/>
  <c r="BH364" i="1" s="1"/>
  <c r="BF363" i="1"/>
  <c r="BH363" i="1" s="1"/>
  <c r="BF362" i="1"/>
  <c r="BH362" i="1" s="1"/>
  <c r="BF361" i="1"/>
  <c r="BH361" i="1" s="1"/>
  <c r="BF360" i="1"/>
  <c r="BH360" i="1" s="1"/>
  <c r="BF359" i="1"/>
  <c r="BH359" i="1" s="1"/>
  <c r="BF358" i="1"/>
  <c r="BH358" i="1" s="1"/>
  <c r="BF357" i="1"/>
  <c r="BH357" i="1" s="1"/>
  <c r="BF356" i="1"/>
  <c r="BH356" i="1" s="1"/>
  <c r="BF355" i="1"/>
  <c r="BH355" i="1" s="1"/>
  <c r="BF354" i="1"/>
  <c r="BH354" i="1" s="1"/>
  <c r="BF353" i="1"/>
  <c r="BH353" i="1" s="1"/>
  <c r="BF352" i="1"/>
  <c r="BH352" i="1" s="1"/>
  <c r="BF351" i="1"/>
  <c r="BH351" i="1" s="1"/>
  <c r="BF350" i="1"/>
  <c r="BH350" i="1" s="1"/>
  <c r="BF349" i="1"/>
  <c r="BH349" i="1" s="1"/>
  <c r="BF348" i="1"/>
  <c r="BH348" i="1" s="1"/>
  <c r="BF347" i="1"/>
  <c r="BH347" i="1" s="1"/>
  <c r="BF346" i="1"/>
  <c r="BH346" i="1" s="1"/>
  <c r="BF345" i="1"/>
  <c r="BH345" i="1" s="1"/>
  <c r="BF344" i="1"/>
  <c r="BH344" i="1" s="1"/>
  <c r="BF343" i="1"/>
  <c r="BH343" i="1" s="1"/>
  <c r="BF342" i="1"/>
  <c r="BH342" i="1" s="1"/>
  <c r="BF341" i="1"/>
  <c r="BH341" i="1" s="1"/>
  <c r="BF340" i="1"/>
  <c r="BH340" i="1" s="1"/>
  <c r="BF339" i="1"/>
  <c r="BH339" i="1" s="1"/>
  <c r="BF338" i="1"/>
  <c r="BH338" i="1" s="1"/>
  <c r="BF337" i="1"/>
  <c r="BH337" i="1" s="1"/>
  <c r="BF336" i="1"/>
  <c r="BH336" i="1" s="1"/>
  <c r="BF335" i="1"/>
  <c r="BH335" i="1" s="1"/>
  <c r="BF334" i="1"/>
  <c r="BH334" i="1" s="1"/>
  <c r="BF333" i="1"/>
  <c r="BH333" i="1" s="1"/>
  <c r="BF332" i="1"/>
  <c r="BH332" i="1" s="1"/>
  <c r="BF331" i="1"/>
  <c r="BH331" i="1" s="1"/>
  <c r="BF330" i="1"/>
  <c r="BH330" i="1" s="1"/>
  <c r="BF329" i="1"/>
  <c r="BH329" i="1" s="1"/>
  <c r="BF328" i="1"/>
  <c r="BH328" i="1" s="1"/>
  <c r="BF327" i="1"/>
  <c r="BH327" i="1" s="1"/>
  <c r="BF326" i="1"/>
  <c r="BH326" i="1" s="1"/>
  <c r="BF325" i="1"/>
  <c r="BH325" i="1" s="1"/>
  <c r="BF324" i="1"/>
  <c r="BH324" i="1" s="1"/>
  <c r="BF323" i="1"/>
  <c r="BH323" i="1" s="1"/>
  <c r="BF322" i="1"/>
  <c r="BH322" i="1" s="1"/>
  <c r="BF321" i="1"/>
  <c r="BH321" i="1" s="1"/>
  <c r="BF320" i="1"/>
  <c r="BH320" i="1" s="1"/>
  <c r="BF319" i="1"/>
  <c r="BH319" i="1" s="1"/>
  <c r="BF318" i="1"/>
  <c r="BH318" i="1" s="1"/>
  <c r="BF317" i="1"/>
  <c r="BH317" i="1" s="1"/>
  <c r="BF316" i="1"/>
  <c r="BH316" i="1" s="1"/>
  <c r="BF315" i="1"/>
  <c r="BH315" i="1" s="1"/>
  <c r="BF314" i="1"/>
  <c r="BH314" i="1" s="1"/>
  <c r="BF313" i="1"/>
  <c r="BH313" i="1" s="1"/>
  <c r="BF312" i="1"/>
  <c r="BH312" i="1" s="1"/>
  <c r="BF311" i="1"/>
  <c r="BH311" i="1" s="1"/>
  <c r="BF310" i="1"/>
  <c r="BH310" i="1" s="1"/>
  <c r="BF309" i="1"/>
  <c r="BH309" i="1" s="1"/>
  <c r="BF308" i="1"/>
  <c r="BH308" i="1" s="1"/>
  <c r="BF307" i="1"/>
  <c r="BH307" i="1" s="1"/>
  <c r="BF306" i="1"/>
  <c r="BH306" i="1" s="1"/>
  <c r="BF305" i="1"/>
  <c r="BH305" i="1" s="1"/>
  <c r="BF304" i="1"/>
  <c r="BH304" i="1" s="1"/>
  <c r="BF303" i="1"/>
  <c r="BH303" i="1" s="1"/>
  <c r="BF302" i="1"/>
  <c r="BH302" i="1" s="1"/>
  <c r="BF301" i="1"/>
  <c r="BH301" i="1" s="1"/>
  <c r="BF300" i="1"/>
  <c r="BH300" i="1" s="1"/>
  <c r="BF299" i="1"/>
  <c r="BH299" i="1" s="1"/>
  <c r="BF298" i="1"/>
  <c r="BH298" i="1" s="1"/>
  <c r="BF297" i="1"/>
  <c r="BH297" i="1" s="1"/>
  <c r="BF296" i="1"/>
  <c r="BH296" i="1" s="1"/>
  <c r="BF295" i="1"/>
  <c r="BH295" i="1" s="1"/>
  <c r="BF294" i="1"/>
  <c r="BH294" i="1" s="1"/>
  <c r="BF293" i="1"/>
  <c r="BH293" i="1" s="1"/>
  <c r="BF292" i="1"/>
  <c r="BH292" i="1" s="1"/>
  <c r="BF291" i="1"/>
  <c r="BH291" i="1" s="1"/>
  <c r="BF290" i="1"/>
  <c r="BH290" i="1" s="1"/>
  <c r="BF289" i="1"/>
  <c r="BH289" i="1" s="1"/>
  <c r="BF288" i="1"/>
  <c r="BH288" i="1" s="1"/>
  <c r="BF287" i="1"/>
  <c r="BH287" i="1" s="1"/>
  <c r="BF286" i="1"/>
  <c r="BH286" i="1" s="1"/>
  <c r="BF285" i="1"/>
  <c r="BH285" i="1" s="1"/>
  <c r="BF284" i="1"/>
  <c r="BH284" i="1" s="1"/>
  <c r="BF283" i="1"/>
  <c r="BH283" i="1" s="1"/>
  <c r="BF282" i="1"/>
  <c r="BH282" i="1" s="1"/>
  <c r="BF281" i="1"/>
  <c r="BH281" i="1" s="1"/>
  <c r="BF280" i="1"/>
  <c r="BH280" i="1" s="1"/>
  <c r="BF279" i="1"/>
  <c r="BH279" i="1" s="1"/>
  <c r="BF278" i="1"/>
  <c r="BH278" i="1" s="1"/>
  <c r="BF277" i="1"/>
  <c r="BH277" i="1" s="1"/>
  <c r="BF276" i="1"/>
  <c r="BH276" i="1" s="1"/>
  <c r="BF275" i="1"/>
  <c r="BH275" i="1" s="1"/>
  <c r="BF274" i="1"/>
  <c r="BH274" i="1" s="1"/>
  <c r="BF273" i="1"/>
  <c r="BH273" i="1" s="1"/>
  <c r="BF272" i="1"/>
  <c r="BH272" i="1" s="1"/>
  <c r="BF271" i="1"/>
  <c r="BH271" i="1" s="1"/>
  <c r="BF270" i="1"/>
  <c r="BH270" i="1" s="1"/>
  <c r="BF269" i="1"/>
  <c r="BH269" i="1" s="1"/>
  <c r="BF268" i="1"/>
  <c r="BH268" i="1" s="1"/>
  <c r="BF267" i="1"/>
  <c r="BH267" i="1" s="1"/>
  <c r="BF266" i="1"/>
  <c r="BH266" i="1" s="1"/>
  <c r="BF265" i="1"/>
  <c r="BH265" i="1" s="1"/>
  <c r="BF264" i="1"/>
  <c r="BH264" i="1" s="1"/>
  <c r="BF263" i="1"/>
  <c r="BH263" i="1" s="1"/>
  <c r="BF262" i="1"/>
  <c r="BH262" i="1" s="1"/>
  <c r="BF261" i="1"/>
  <c r="BH261" i="1" s="1"/>
  <c r="BF260" i="1"/>
  <c r="BH260" i="1" s="1"/>
  <c r="BF259" i="1"/>
  <c r="BH259" i="1" s="1"/>
  <c r="BF258" i="1"/>
  <c r="BH258" i="1" s="1"/>
  <c r="BF257" i="1"/>
  <c r="BH257" i="1" s="1"/>
  <c r="BF256" i="1"/>
  <c r="BH256" i="1" s="1"/>
  <c r="BF255" i="1"/>
  <c r="BH255" i="1" s="1"/>
  <c r="BF254" i="1"/>
  <c r="BH254" i="1" s="1"/>
  <c r="BF253" i="1"/>
  <c r="BH253" i="1" s="1"/>
  <c r="BF252" i="1"/>
  <c r="BH252" i="1" s="1"/>
  <c r="BF251" i="1"/>
  <c r="BH251" i="1" s="1"/>
  <c r="BF250" i="1"/>
  <c r="BH250" i="1" s="1"/>
  <c r="BF249" i="1"/>
  <c r="BH249" i="1" s="1"/>
  <c r="BF248" i="1"/>
  <c r="BH248" i="1" s="1"/>
  <c r="BF247" i="1"/>
  <c r="BH247" i="1" s="1"/>
  <c r="BF246" i="1"/>
  <c r="BH246" i="1" s="1"/>
  <c r="BF245" i="1"/>
  <c r="BH245" i="1" s="1"/>
  <c r="BF244" i="1"/>
  <c r="BH244" i="1" s="1"/>
  <c r="BF243" i="1"/>
  <c r="BH243" i="1" s="1"/>
  <c r="BF242" i="1"/>
  <c r="BH242" i="1" s="1"/>
  <c r="BF241" i="1"/>
  <c r="BH241" i="1" s="1"/>
  <c r="BF240" i="1"/>
  <c r="BH240" i="1" s="1"/>
  <c r="BF239" i="1"/>
  <c r="BH239" i="1" s="1"/>
  <c r="BF238" i="1"/>
  <c r="BH238" i="1" s="1"/>
  <c r="BF237" i="1"/>
  <c r="BH237" i="1" s="1"/>
  <c r="BF236" i="1"/>
  <c r="BH236" i="1" s="1"/>
  <c r="BF235" i="1"/>
  <c r="BH235" i="1" s="1"/>
  <c r="BF234" i="1"/>
  <c r="BH234" i="1" s="1"/>
  <c r="BF233" i="1"/>
  <c r="BH233" i="1" s="1"/>
  <c r="BF232" i="1"/>
  <c r="BH232" i="1" s="1"/>
  <c r="BF231" i="1"/>
  <c r="BH231" i="1" s="1"/>
  <c r="BF230" i="1"/>
  <c r="BH230" i="1" s="1"/>
  <c r="BF229" i="1"/>
  <c r="BH229" i="1" s="1"/>
  <c r="BF228" i="1"/>
  <c r="BH228" i="1" s="1"/>
  <c r="BF227" i="1"/>
  <c r="BH227" i="1" s="1"/>
  <c r="BF226" i="1"/>
  <c r="BH226" i="1" s="1"/>
  <c r="BF225" i="1"/>
  <c r="BH225" i="1" s="1"/>
  <c r="BF224" i="1"/>
  <c r="BH224" i="1" s="1"/>
  <c r="BF223" i="1"/>
  <c r="BH223" i="1" s="1"/>
  <c r="BF222" i="1"/>
  <c r="BH222" i="1" s="1"/>
  <c r="BF221" i="1"/>
  <c r="BH221" i="1" s="1"/>
  <c r="BF220" i="1"/>
  <c r="BH220" i="1" s="1"/>
  <c r="BF219" i="1"/>
  <c r="BH219" i="1" s="1"/>
  <c r="BF218" i="1"/>
  <c r="BH218" i="1" s="1"/>
  <c r="BF217" i="1"/>
  <c r="BH217" i="1" s="1"/>
  <c r="BF216" i="1"/>
  <c r="BH216" i="1" s="1"/>
  <c r="BF215" i="1"/>
  <c r="BH215" i="1" s="1"/>
  <c r="BF214" i="1"/>
  <c r="BH214" i="1" s="1"/>
  <c r="BF213" i="1"/>
  <c r="BH213" i="1" s="1"/>
  <c r="BF212" i="1"/>
  <c r="BH212" i="1" s="1"/>
  <c r="BF211" i="1"/>
  <c r="BH211" i="1" s="1"/>
  <c r="BF210" i="1"/>
  <c r="BH210" i="1" s="1"/>
  <c r="BF209" i="1"/>
  <c r="BH209" i="1" s="1"/>
  <c r="BF208" i="1"/>
  <c r="BH208" i="1" s="1"/>
  <c r="BF207" i="1"/>
  <c r="BH207" i="1" s="1"/>
  <c r="BF206" i="1"/>
  <c r="BH206" i="1" s="1"/>
  <c r="BF205" i="1"/>
  <c r="BH205" i="1" s="1"/>
  <c r="BF204" i="1"/>
  <c r="BH204" i="1" s="1"/>
  <c r="BF203" i="1"/>
  <c r="BH203" i="1" s="1"/>
  <c r="BF202" i="1"/>
  <c r="BH202" i="1" s="1"/>
  <c r="BF201" i="1"/>
  <c r="BH201" i="1" s="1"/>
  <c r="BF200" i="1"/>
  <c r="BH200" i="1" s="1"/>
  <c r="BF199" i="1"/>
  <c r="BH199" i="1" s="1"/>
  <c r="BF198" i="1"/>
  <c r="BH198" i="1" s="1"/>
  <c r="BF197" i="1"/>
  <c r="BH197" i="1" s="1"/>
  <c r="BF196" i="1"/>
  <c r="BH196" i="1" s="1"/>
  <c r="BF195" i="1"/>
  <c r="BH195" i="1" s="1"/>
  <c r="BF194" i="1"/>
  <c r="BH194" i="1" s="1"/>
  <c r="BF193" i="1"/>
  <c r="BH193" i="1" s="1"/>
  <c r="BF192" i="1"/>
  <c r="BH192" i="1" s="1"/>
  <c r="BF191" i="1"/>
  <c r="BH191" i="1" s="1"/>
  <c r="BF190" i="1"/>
  <c r="BH190" i="1" s="1"/>
  <c r="BF189" i="1"/>
  <c r="BH189" i="1" s="1"/>
  <c r="BF188" i="1"/>
  <c r="BH188" i="1" s="1"/>
  <c r="BF187" i="1"/>
  <c r="BH187" i="1" s="1"/>
  <c r="BF186" i="1"/>
  <c r="BH186" i="1" s="1"/>
  <c r="BF185" i="1"/>
  <c r="BH185" i="1" s="1"/>
  <c r="BF184" i="1"/>
  <c r="BH184" i="1" s="1"/>
  <c r="BF183" i="1"/>
  <c r="BH183" i="1" s="1"/>
  <c r="BF182" i="1"/>
  <c r="BH182" i="1" s="1"/>
  <c r="BF181" i="1"/>
  <c r="BH181" i="1" s="1"/>
  <c r="BF180" i="1"/>
  <c r="BH180" i="1" s="1"/>
  <c r="BF179" i="1"/>
  <c r="BH179" i="1" s="1"/>
  <c r="BF178" i="1"/>
  <c r="BH178" i="1" s="1"/>
  <c r="BF177" i="1"/>
  <c r="BH177" i="1" s="1"/>
  <c r="BF176" i="1"/>
  <c r="BH176" i="1" s="1"/>
  <c r="BF175" i="1"/>
  <c r="BH175" i="1" s="1"/>
  <c r="BF174" i="1"/>
  <c r="BH174" i="1" s="1"/>
  <c r="BF173" i="1"/>
  <c r="BH173" i="1" s="1"/>
  <c r="BF172" i="1"/>
  <c r="BH172" i="1" s="1"/>
  <c r="BF171" i="1"/>
  <c r="BH171" i="1" s="1"/>
  <c r="BF170" i="1"/>
  <c r="BH170" i="1" s="1"/>
  <c r="BF169" i="1"/>
  <c r="BH169" i="1" s="1"/>
  <c r="BF168" i="1"/>
  <c r="BH168" i="1" s="1"/>
  <c r="BF167" i="1"/>
  <c r="BH167" i="1" s="1"/>
  <c r="BF166" i="1"/>
  <c r="BH166" i="1" s="1"/>
  <c r="BF165" i="1"/>
  <c r="BH165" i="1" s="1"/>
  <c r="BF164" i="1"/>
  <c r="BH164" i="1" s="1"/>
  <c r="BF163" i="1"/>
  <c r="BH163" i="1" s="1"/>
  <c r="BF162" i="1"/>
  <c r="BH162" i="1" s="1"/>
  <c r="BF161" i="1"/>
  <c r="BH161" i="1" s="1"/>
  <c r="BF160" i="1"/>
  <c r="BH160" i="1" s="1"/>
  <c r="BF159" i="1"/>
  <c r="BH159" i="1" s="1"/>
  <c r="BF158" i="1"/>
  <c r="BH158" i="1" s="1"/>
  <c r="BF157" i="1"/>
  <c r="BH157" i="1" s="1"/>
  <c r="BF156" i="1"/>
  <c r="BH156" i="1" s="1"/>
  <c r="BF155" i="1"/>
  <c r="BH155" i="1" s="1"/>
  <c r="BF154" i="1"/>
  <c r="BH154" i="1" s="1"/>
  <c r="BF153" i="1"/>
  <c r="BH153" i="1" s="1"/>
  <c r="BF152" i="1"/>
  <c r="BH152" i="1" s="1"/>
  <c r="BF151" i="1"/>
  <c r="BH151" i="1" s="1"/>
  <c r="BF150" i="1"/>
  <c r="BH150" i="1" s="1"/>
  <c r="BF149" i="1"/>
  <c r="BH149" i="1" s="1"/>
  <c r="BF148" i="1"/>
  <c r="BH148" i="1" s="1"/>
  <c r="BF147" i="1"/>
  <c r="BH147" i="1" s="1"/>
  <c r="BF146" i="1"/>
  <c r="BH146" i="1" s="1"/>
  <c r="BF145" i="1"/>
  <c r="BH145" i="1" s="1"/>
  <c r="BF144" i="1"/>
  <c r="BH144" i="1" s="1"/>
  <c r="BF143" i="1"/>
  <c r="BH143" i="1" s="1"/>
  <c r="BF142" i="1"/>
  <c r="BH142" i="1" s="1"/>
  <c r="BF141" i="1"/>
  <c r="BH141" i="1" s="1"/>
  <c r="BF140" i="1"/>
  <c r="BH140" i="1" s="1"/>
  <c r="BF139" i="1"/>
  <c r="BH139" i="1" s="1"/>
  <c r="BF138" i="1"/>
  <c r="BH138" i="1" s="1"/>
  <c r="BF137" i="1"/>
  <c r="BH137" i="1" s="1"/>
  <c r="BF136" i="1"/>
  <c r="BH136" i="1" s="1"/>
  <c r="BF135" i="1"/>
  <c r="BH135" i="1" s="1"/>
  <c r="BF134" i="1"/>
  <c r="BH134" i="1" s="1"/>
  <c r="BF133" i="1"/>
  <c r="BH133" i="1" s="1"/>
  <c r="BF132" i="1"/>
  <c r="BH132" i="1" s="1"/>
  <c r="BF131" i="1"/>
  <c r="BH131" i="1" s="1"/>
  <c r="BF130" i="1"/>
  <c r="BH130" i="1" s="1"/>
  <c r="BF129" i="1"/>
  <c r="BH129" i="1" s="1"/>
  <c r="BF128" i="1"/>
  <c r="BH128" i="1" s="1"/>
  <c r="BF127" i="1"/>
  <c r="BH127" i="1" s="1"/>
  <c r="BF126" i="1"/>
  <c r="BH126" i="1" s="1"/>
  <c r="BF125" i="1"/>
  <c r="BH125" i="1" s="1"/>
  <c r="BF124" i="1"/>
  <c r="BH124" i="1" s="1"/>
  <c r="BF123" i="1"/>
  <c r="BH123" i="1" s="1"/>
  <c r="BF122" i="1"/>
  <c r="BH122" i="1" s="1"/>
  <c r="BF121" i="1"/>
  <c r="BH121" i="1" s="1"/>
  <c r="BF120" i="1"/>
  <c r="BH120" i="1" s="1"/>
  <c r="BF119" i="1"/>
  <c r="BH119" i="1" s="1"/>
  <c r="BF118" i="1"/>
  <c r="BH118" i="1" s="1"/>
  <c r="BF117" i="1"/>
  <c r="BH117" i="1" s="1"/>
  <c r="BF116" i="1"/>
  <c r="BH116" i="1" s="1"/>
  <c r="BF115" i="1"/>
  <c r="BH115" i="1" s="1"/>
  <c r="BF114" i="1"/>
  <c r="BH114" i="1" s="1"/>
  <c r="BF113" i="1"/>
  <c r="BH113" i="1" s="1"/>
  <c r="BF112" i="1"/>
  <c r="BH112" i="1" s="1"/>
  <c r="BF111" i="1"/>
  <c r="BH111" i="1" s="1"/>
  <c r="BF110" i="1"/>
  <c r="BH110" i="1" s="1"/>
  <c r="BF109" i="1"/>
  <c r="BH109" i="1" s="1"/>
  <c r="BF108" i="1"/>
  <c r="BH108" i="1" s="1"/>
  <c r="BF107" i="1"/>
  <c r="BH107" i="1" s="1"/>
  <c r="BF106" i="1"/>
  <c r="BH106" i="1" s="1"/>
  <c r="BF105" i="1"/>
  <c r="BH105" i="1" s="1"/>
  <c r="BF104" i="1"/>
  <c r="BH104" i="1" s="1"/>
  <c r="BF103" i="1"/>
  <c r="BH103" i="1" s="1"/>
  <c r="BF102" i="1"/>
  <c r="BH102" i="1" s="1"/>
  <c r="BF101" i="1"/>
  <c r="BH101" i="1" s="1"/>
  <c r="BF100" i="1"/>
  <c r="BH100" i="1" s="1"/>
  <c r="BF99" i="1"/>
  <c r="BH99" i="1" s="1"/>
  <c r="BF98" i="1"/>
  <c r="BH98" i="1" s="1"/>
  <c r="BF97" i="1"/>
  <c r="BH97" i="1" s="1"/>
  <c r="BF96" i="1"/>
  <c r="BH96" i="1" s="1"/>
  <c r="BF95" i="1"/>
  <c r="BH95" i="1" s="1"/>
  <c r="BF94" i="1"/>
  <c r="BH94" i="1" s="1"/>
  <c r="BF93" i="1"/>
  <c r="BH93" i="1" s="1"/>
  <c r="BF92" i="1"/>
  <c r="BH92" i="1" s="1"/>
  <c r="BF91" i="1"/>
  <c r="BH91" i="1" s="1"/>
  <c r="BF90" i="1"/>
  <c r="BH90" i="1" s="1"/>
  <c r="BF89" i="1"/>
  <c r="BH89" i="1" s="1"/>
  <c r="BF88" i="1"/>
  <c r="BH88" i="1" s="1"/>
  <c r="BF87" i="1"/>
  <c r="BH87" i="1" s="1"/>
  <c r="BF86" i="1"/>
  <c r="BH86" i="1" s="1"/>
  <c r="BF85" i="1"/>
  <c r="BH85" i="1" s="1"/>
  <c r="BF84" i="1"/>
  <c r="BH84" i="1" s="1"/>
  <c r="BF83" i="1"/>
  <c r="BH83" i="1" s="1"/>
  <c r="BF82" i="1"/>
  <c r="BH82" i="1" s="1"/>
  <c r="BF81" i="1"/>
  <c r="BH81" i="1" s="1"/>
  <c r="BF80" i="1"/>
  <c r="BH80" i="1" s="1"/>
  <c r="BF79" i="1"/>
  <c r="BH79" i="1" s="1"/>
  <c r="BF78" i="1"/>
  <c r="BH78" i="1" s="1"/>
  <c r="BF77" i="1"/>
  <c r="BH77" i="1" s="1"/>
  <c r="BF76" i="1"/>
  <c r="BH76" i="1" s="1"/>
  <c r="BF75" i="1"/>
  <c r="BH75" i="1" s="1"/>
  <c r="BF74" i="1"/>
  <c r="BH74" i="1" s="1"/>
  <c r="BF73" i="1"/>
  <c r="BH73" i="1" s="1"/>
  <c r="BF72" i="1"/>
  <c r="BH72" i="1" s="1"/>
  <c r="BF71" i="1"/>
  <c r="BH71" i="1" s="1"/>
  <c r="BF70" i="1"/>
  <c r="BH70" i="1" s="1"/>
  <c r="BF69" i="1"/>
  <c r="BH69" i="1" s="1"/>
  <c r="BF68" i="1"/>
  <c r="BH68" i="1" s="1"/>
  <c r="BF67" i="1"/>
  <c r="BH67" i="1" s="1"/>
  <c r="BF66" i="1"/>
  <c r="BH66" i="1" s="1"/>
  <c r="BF65" i="1"/>
  <c r="BH65" i="1" s="1"/>
  <c r="BF64" i="1"/>
  <c r="BH64" i="1" s="1"/>
  <c r="BF63" i="1"/>
  <c r="BH63" i="1" s="1"/>
  <c r="BF62" i="1"/>
  <c r="BH62" i="1" s="1"/>
  <c r="BF61" i="1"/>
  <c r="BH61" i="1" s="1"/>
  <c r="BF60" i="1"/>
  <c r="BH60" i="1" s="1"/>
  <c r="BF59" i="1"/>
  <c r="BH59" i="1" s="1"/>
  <c r="BF58" i="1"/>
  <c r="BH58" i="1" s="1"/>
  <c r="BF57" i="1"/>
  <c r="BH57" i="1" s="1"/>
  <c r="BF56" i="1"/>
  <c r="BH56" i="1" s="1"/>
  <c r="BF55" i="1"/>
  <c r="BH55" i="1" s="1"/>
  <c r="BF54" i="1"/>
  <c r="BH54" i="1" s="1"/>
  <c r="BF53" i="1"/>
  <c r="BH53" i="1" s="1"/>
  <c r="BF52" i="1"/>
  <c r="BH52" i="1" s="1"/>
  <c r="BF51" i="1"/>
  <c r="BH51" i="1" s="1"/>
  <c r="BF50" i="1"/>
  <c r="BH50" i="1" s="1"/>
  <c r="BF49" i="1"/>
  <c r="BH49" i="1" s="1"/>
  <c r="BF48" i="1"/>
  <c r="BH48" i="1" s="1"/>
  <c r="BF47" i="1"/>
  <c r="BH47" i="1" s="1"/>
  <c r="BF46" i="1"/>
  <c r="BH46" i="1" s="1"/>
  <c r="BF45" i="1"/>
  <c r="BH45" i="1" s="1"/>
  <c r="BF44" i="1"/>
  <c r="BH44" i="1" s="1"/>
  <c r="BF43" i="1"/>
  <c r="BH43" i="1" s="1"/>
  <c r="BF42" i="1"/>
  <c r="BH42" i="1" s="1"/>
  <c r="BF41" i="1"/>
  <c r="BH41" i="1" s="1"/>
  <c r="BF40" i="1"/>
  <c r="BH40" i="1" s="1"/>
  <c r="BF39" i="1"/>
  <c r="BH39" i="1" s="1"/>
  <c r="BF38" i="1"/>
  <c r="BH38" i="1" s="1"/>
  <c r="BF37" i="1"/>
  <c r="BH37" i="1" s="1"/>
  <c r="BF36" i="1"/>
  <c r="BH36" i="1" s="1"/>
  <c r="BF35" i="1"/>
  <c r="BH35" i="1" s="1"/>
  <c r="BF34" i="1"/>
  <c r="BH34" i="1" s="1"/>
  <c r="BF33" i="1"/>
  <c r="BH33" i="1" s="1"/>
  <c r="BF32" i="1"/>
  <c r="BH32" i="1" s="1"/>
  <c r="BF31" i="1"/>
  <c r="BH31" i="1" s="1"/>
  <c r="BF30" i="1"/>
  <c r="BH30" i="1" s="1"/>
  <c r="BF29" i="1"/>
  <c r="BH29" i="1" s="1"/>
  <c r="BF28" i="1"/>
  <c r="BH28" i="1" s="1"/>
  <c r="BF27" i="1"/>
  <c r="BH27" i="1" s="1"/>
  <c r="BF26" i="1"/>
  <c r="BH26" i="1" s="1"/>
  <c r="BF25" i="1"/>
  <c r="BH25" i="1" s="1"/>
  <c r="BF24" i="1"/>
  <c r="BH24" i="1" s="1"/>
  <c r="BF23" i="1"/>
  <c r="BH23" i="1" s="1"/>
  <c r="BF22" i="1"/>
  <c r="BH22" i="1" s="1"/>
  <c r="BF21" i="1"/>
  <c r="BH21" i="1" s="1"/>
  <c r="BF20" i="1"/>
  <c r="BH20" i="1" s="1"/>
  <c r="BF19" i="1"/>
  <c r="BH19" i="1" s="1"/>
  <c r="BF18" i="1"/>
  <c r="BH18" i="1" s="1"/>
  <c r="BF17" i="1"/>
  <c r="BH17" i="1" s="1"/>
  <c r="BF16" i="1"/>
  <c r="BH16" i="1" s="1"/>
  <c r="BF15" i="1"/>
  <c r="BH15" i="1" s="1"/>
  <c r="BF14" i="1"/>
  <c r="BH14" i="1" s="1"/>
  <c r="BF13" i="1"/>
  <c r="BH13" i="1" s="1"/>
  <c r="BF12" i="1"/>
  <c r="BH12" i="1" s="1"/>
  <c r="BF11" i="1"/>
  <c r="BH11" i="1" s="1"/>
  <c r="BF10" i="1"/>
  <c r="BH10" i="1" s="1"/>
  <c r="BF9" i="1"/>
  <c r="BH9" i="1" s="1"/>
  <c r="BF8" i="1"/>
  <c r="BH8" i="1" s="1"/>
  <c r="BF7" i="1"/>
  <c r="BH7" i="1" s="1"/>
  <c r="BF6" i="1"/>
  <c r="BH6" i="1" s="1"/>
  <c r="BF5" i="1"/>
  <c r="BH5" i="1" s="1"/>
  <c r="BF4" i="1"/>
  <c r="BH4" i="1" s="1"/>
  <c r="BF3" i="1"/>
  <c r="BH3" i="1" s="1"/>
  <c r="I10" i="3" l="1"/>
  <c r="Q10" i="3"/>
  <c r="C4" i="3"/>
  <c r="C8" i="3"/>
  <c r="I17" i="3"/>
  <c r="Q17" i="3"/>
  <c r="G24" i="3"/>
  <c r="O24" i="3"/>
  <c r="M31" i="3"/>
  <c r="R10" i="3"/>
  <c r="E3" i="3"/>
  <c r="E7" i="3"/>
  <c r="E15" i="3"/>
  <c r="M17" i="3"/>
  <c r="K24" i="3"/>
  <c r="S24" i="3"/>
  <c r="I31" i="3"/>
  <c r="Q31" i="3"/>
  <c r="E6" i="3"/>
  <c r="E22" i="3"/>
  <c r="J31" i="3"/>
  <c r="R31" i="3"/>
  <c r="C5" i="3"/>
  <c r="G17" i="3"/>
  <c r="O17" i="3"/>
  <c r="M24" i="3"/>
  <c r="K31" i="3"/>
  <c r="S31" i="3"/>
  <c r="C29" i="3"/>
  <c r="H10" i="3"/>
  <c r="P10" i="3"/>
  <c r="H17" i="3"/>
  <c r="P17" i="3"/>
  <c r="D24" i="3"/>
  <c r="E21" i="3"/>
  <c r="N24" i="3"/>
  <c r="L31" i="3"/>
  <c r="T31" i="3"/>
  <c r="B31" i="3"/>
  <c r="C28" i="3"/>
  <c r="C31" i="3" s="1"/>
  <c r="E4" i="3"/>
  <c r="E8" i="3"/>
  <c r="D31" i="3"/>
  <c r="E28" i="3"/>
  <c r="K10" i="3"/>
  <c r="S10" i="3"/>
  <c r="C3" i="3"/>
  <c r="C7" i="3"/>
  <c r="K17" i="3"/>
  <c r="S17" i="3"/>
  <c r="C15" i="3"/>
  <c r="I24" i="3"/>
  <c r="Q24" i="3"/>
  <c r="G31" i="3"/>
  <c r="O31" i="3"/>
  <c r="K4" i="4"/>
  <c r="L10" i="3"/>
  <c r="T10" i="3"/>
  <c r="L17" i="3"/>
  <c r="T17" i="3"/>
  <c r="J24" i="3"/>
  <c r="R24" i="3"/>
  <c r="H31" i="3"/>
  <c r="P31" i="3"/>
  <c r="B10" i="3"/>
  <c r="C2" i="3"/>
  <c r="M10" i="3"/>
  <c r="C6" i="3"/>
  <c r="B17" i="3"/>
  <c r="C14" i="3"/>
  <c r="C22" i="3"/>
  <c r="K2" i="4"/>
  <c r="E2" i="3"/>
  <c r="D10" i="3"/>
  <c r="N10" i="3"/>
  <c r="D17" i="3"/>
  <c r="E14" i="3"/>
  <c r="N17" i="3"/>
  <c r="L24" i="3"/>
  <c r="T24" i="3"/>
  <c r="G10" i="3"/>
  <c r="O10" i="3"/>
  <c r="B24" i="3"/>
  <c r="C21" i="3"/>
  <c r="E31" i="3" l="1"/>
  <c r="E10" i="3"/>
  <c r="E17" i="3"/>
  <c r="C10" i="3"/>
  <c r="E24" i="3"/>
  <c r="C24" i="3"/>
  <c r="C17" i="3"/>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<sst xmlns="http://schemas.openxmlformats.org/spreadsheetml/2006/main" count="16513" uniqueCount="1523">
  <si>
    <t>OFFICIAL RESULTS</t>
  </si>
  <si>
    <t>BETFAIR LAY</t>
  </si>
  <si>
    <t>RACING ODDS COMPARISON</t>
  </si>
  <si>
    <t>SPORTS BEST ODDS AND LINE - EMAIL</t>
  </si>
  <si>
    <t>Win</t>
  </si>
  <si>
    <t>DATE</t>
  </si>
  <si>
    <t>TIME SENT</t>
  </si>
  <si>
    <t>EVENT DAY</t>
  </si>
  <si>
    <t>SPORT</t>
  </si>
  <si>
    <t>EVENT</t>
  </si>
  <si>
    <t>RACE</t>
  </si>
  <si>
    <t>NO.</t>
  </si>
  <si>
    <t>SELECTION</t>
  </si>
  <si>
    <t>UNITS INVESTED</t>
  </si>
  <si>
    <t>RATED PRICE</t>
  </si>
  <si>
    <t>BFSP</t>
  </si>
  <si>
    <t>BET TYPE</t>
  </si>
  <si>
    <t xml:space="preserve">ODDS </t>
  </si>
  <si>
    <t>RESULT</t>
  </si>
  <si>
    <t>UNITS COLLECTED</t>
  </si>
  <si>
    <t>P/L</t>
  </si>
  <si>
    <t>CUMULATIVE P/L</t>
  </si>
  <si>
    <t>CUMULATIVE UNITS INVESTED</t>
  </si>
  <si>
    <t>POT%</t>
  </si>
  <si>
    <t>ROI%</t>
  </si>
  <si>
    <t>PROFIT ($100 UNIT)</t>
  </si>
  <si>
    <t>BET WIN LOSE</t>
  </si>
  <si>
    <t>PRICE</t>
  </si>
  <si>
    <t>COMMISION</t>
  </si>
  <si>
    <t>EMAIL ODDS</t>
  </si>
  <si>
    <t>AVAILABLE ODDS</t>
  </si>
  <si>
    <t>BEST FIXED EMAIL SENT</t>
  </si>
  <si>
    <t>BEST FIXED CLOSING</t>
  </si>
  <si>
    <t>BETFAIR SP</t>
  </si>
  <si>
    <t>BOB/BTSP</t>
  </si>
  <si>
    <t>BEST TOTE</t>
  </si>
  <si>
    <t>AGENCY</t>
  </si>
  <si>
    <t>EMAIL BEST LINE / TOTAL</t>
  </si>
  <si>
    <t>EMAIL BEST ODDS</t>
  </si>
  <si>
    <t>CLOSING LINE</t>
  </si>
  <si>
    <t>CLOSING PINNACLE</t>
  </si>
  <si>
    <t>CLOSING BETFAIR</t>
  </si>
  <si>
    <t>BET ADVICE</t>
  </si>
  <si>
    <t>EMAIL</t>
  </si>
  <si>
    <t>BTSP</t>
  </si>
  <si>
    <t>TOP FLUC</t>
  </si>
  <si>
    <t>BFSP Converted P&amp;L Less Commission</t>
  </si>
  <si>
    <t>BFSP Price Less Commission</t>
  </si>
  <si>
    <t>Map</t>
  </si>
  <si>
    <t>Resuming</t>
  </si>
  <si>
    <t>Rated Price is higher than BFSP</t>
  </si>
  <si>
    <t>PRICE DEDUCTION</t>
  </si>
  <si>
    <t>BFSP Profit Before commission</t>
  </si>
  <si>
    <t>Race profit before commission</t>
  </si>
  <si>
    <t>Race profit after commission</t>
  </si>
  <si>
    <t>Sat</t>
  </si>
  <si>
    <t>Flemington</t>
  </si>
  <si>
    <t>Jenni Gone Bonkers</t>
  </si>
  <si>
    <t>L</t>
  </si>
  <si>
    <t xml:space="preserve">Stylish Secret </t>
  </si>
  <si>
    <t>un</t>
  </si>
  <si>
    <t>American Wolf</t>
  </si>
  <si>
    <t>Prince Eric</t>
  </si>
  <si>
    <t>Politely Dun</t>
  </si>
  <si>
    <t>New York Hurricane</t>
  </si>
  <si>
    <t>She’s My Ex</t>
  </si>
  <si>
    <t>Rosangela</t>
  </si>
  <si>
    <t>Audio Pop Cam</t>
  </si>
  <si>
    <t xml:space="preserve">Seven Oceans </t>
  </si>
  <si>
    <t xml:space="preserve">Pacific Glamour </t>
  </si>
  <si>
    <t>Miss Playlounge</t>
  </si>
  <si>
    <t>Tarvue</t>
  </si>
  <si>
    <t>W</t>
  </si>
  <si>
    <t>Real Alliance</t>
  </si>
  <si>
    <t>Hurry Curry</t>
  </si>
  <si>
    <t>Bon Fete</t>
  </si>
  <si>
    <t xml:space="preserve">Watersports </t>
  </si>
  <si>
    <t>Otago</t>
  </si>
  <si>
    <t xml:space="preserve">His Finest Hour </t>
  </si>
  <si>
    <t>Mometz</t>
  </si>
  <si>
    <t>Midnight Glow</t>
  </si>
  <si>
    <t>Pure Bliss</t>
  </si>
  <si>
    <t xml:space="preserve">Mr Magnus </t>
  </si>
  <si>
    <t xml:space="preserve">Madame Maserati </t>
  </si>
  <si>
    <t>Blackberry Bomb</t>
  </si>
  <si>
    <t>Teardrop Rotation</t>
  </si>
  <si>
    <t>Angland</t>
  </si>
  <si>
    <t>Roadcone</t>
  </si>
  <si>
    <t xml:space="preserve">Shiny New Deel </t>
  </si>
  <si>
    <t>Aztec Ruler</t>
  </si>
  <si>
    <t>Samangu</t>
  </si>
  <si>
    <t>Extrawtwo</t>
  </si>
  <si>
    <t xml:space="preserve">Celsius Star </t>
  </si>
  <si>
    <t>Three Rings</t>
  </si>
  <si>
    <t>Flying Mikki</t>
  </si>
  <si>
    <t>Fission</t>
  </si>
  <si>
    <t>Ikasara</t>
  </si>
  <si>
    <t>Hot Digity Boom</t>
  </si>
  <si>
    <t xml:space="preserve">Porter   </t>
  </si>
  <si>
    <t xml:space="preserve">Kahhof </t>
  </si>
  <si>
    <t>Georgie Get Mad</t>
  </si>
  <si>
    <t>Lim’s Ida</t>
  </si>
  <si>
    <t>Hot Too Go</t>
  </si>
  <si>
    <t>Navy Heart</t>
  </si>
  <si>
    <t>Dictionary</t>
  </si>
  <si>
    <t>Eagle Angel</t>
  </si>
  <si>
    <t>The Mean Fiddler</t>
  </si>
  <si>
    <t>Wrigley Field</t>
  </si>
  <si>
    <t>Helioson</t>
  </si>
  <si>
    <t>Johnich</t>
  </si>
  <si>
    <t>Aggressive</t>
  </si>
  <si>
    <t>Dark Simba</t>
  </si>
  <si>
    <t>Ambassadorial</t>
  </si>
  <si>
    <t>Fiorenot</t>
  </si>
  <si>
    <t>Frontline Action</t>
  </si>
  <si>
    <t>Mystic Reign</t>
  </si>
  <si>
    <t>Thanks Gorgeous</t>
  </si>
  <si>
    <t>Smart Little Miss</t>
  </si>
  <si>
    <t>Reset The Jazz</t>
  </si>
  <si>
    <t>Make It Sweet</t>
  </si>
  <si>
    <t>Merrigold</t>
  </si>
  <si>
    <t>Mixxit</t>
  </si>
  <si>
    <t>Sweethearted</t>
  </si>
  <si>
    <t>Steel Move</t>
  </si>
  <si>
    <t>Moby Dick</t>
  </si>
  <si>
    <t>Perilous Fighter</t>
  </si>
  <si>
    <t>Highland Harley</t>
  </si>
  <si>
    <t>Saint George</t>
  </si>
  <si>
    <t>Fortune</t>
  </si>
  <si>
    <t>Magnaspin</t>
  </si>
  <si>
    <t>Bold Soul</t>
  </si>
  <si>
    <t>Ndola</t>
  </si>
  <si>
    <t>Supernima</t>
  </si>
  <si>
    <t>Indispensable</t>
  </si>
  <si>
    <t>The Volta</t>
  </si>
  <si>
    <t>Jewel Bandit</t>
  </si>
  <si>
    <t>Falset Star</t>
  </si>
  <si>
    <t>Our Justify</t>
  </si>
  <si>
    <t>Caulfield</t>
  </si>
  <si>
    <t>Le Ferrari</t>
  </si>
  <si>
    <t>Arizona Activist</t>
  </si>
  <si>
    <t>Delivering</t>
  </si>
  <si>
    <t>Jacks On Ice</t>
  </si>
  <si>
    <t>Along The River</t>
  </si>
  <si>
    <t>Salsa Fellow</t>
  </si>
  <si>
    <t>Mr Magnus</t>
  </si>
  <si>
    <t>Suntora</t>
  </si>
  <si>
    <t>Dublin Journal</t>
  </si>
  <si>
    <t>Paradise Storm</t>
  </si>
  <si>
    <t>Way To The Stars</t>
  </si>
  <si>
    <t>Romantic Encounter</t>
  </si>
  <si>
    <t>Conscience</t>
  </si>
  <si>
    <t>Extratwo</t>
  </si>
  <si>
    <t>Hughes</t>
  </si>
  <si>
    <t>Contemporary</t>
  </si>
  <si>
    <t>Narbold</t>
  </si>
  <si>
    <t>Black Storm</t>
  </si>
  <si>
    <t>Jennis Meadow</t>
  </si>
  <si>
    <t>Regal Lion</t>
  </si>
  <si>
    <t>Milford</t>
  </si>
  <si>
    <t>Castellar</t>
  </si>
  <si>
    <t>Midnight Charm</t>
  </si>
  <si>
    <t>Madame Maserati</t>
  </si>
  <si>
    <t>Willmott</t>
  </si>
  <si>
    <t>Dollar Chaser</t>
  </si>
  <si>
    <t>Inexorable</t>
  </si>
  <si>
    <t>Diwali</t>
  </si>
  <si>
    <t>Garachico</t>
  </si>
  <si>
    <t>Night Endeavor</t>
  </si>
  <si>
    <t>Jenni Gone</t>
  </si>
  <si>
    <t>Bayou Music</t>
  </si>
  <si>
    <t>Miss Maranda</t>
  </si>
  <si>
    <t>Zuppa Inglese</t>
  </si>
  <si>
    <t>Leveraged Buyout</t>
  </si>
  <si>
    <t>Octane Reign</t>
  </si>
  <si>
    <t>A Little Deep</t>
  </si>
  <si>
    <t>Cigar Flick</t>
  </si>
  <si>
    <t>Hearcomesthestar</t>
  </si>
  <si>
    <t>Gracie’S Rain</t>
  </si>
  <si>
    <t>Luna Cat</t>
  </si>
  <si>
    <t>South Of</t>
  </si>
  <si>
    <t>Pure Alpha</t>
  </si>
  <si>
    <t>Extreme Virtue</t>
  </si>
  <si>
    <t>Seafall</t>
  </si>
  <si>
    <t>Brung King</t>
  </si>
  <si>
    <t>Unseen Ruler</t>
  </si>
  <si>
    <t>Codigo</t>
  </si>
  <si>
    <t>Fear No Evil</t>
  </si>
  <si>
    <t>Prancing Spirit</t>
  </si>
  <si>
    <t>I Only Wish</t>
  </si>
  <si>
    <t>Berkeley Square</t>
  </si>
  <si>
    <t>Slane</t>
  </si>
  <si>
    <t>Crocodile</t>
  </si>
  <si>
    <t>Oak Hill</t>
  </si>
  <si>
    <t>Maharba</t>
  </si>
  <si>
    <t>Sandpaper</t>
  </si>
  <si>
    <t>Jennilala</t>
  </si>
  <si>
    <t>Wintery</t>
  </si>
  <si>
    <t>Esha</t>
  </si>
  <si>
    <t>No Limitation</t>
  </si>
  <si>
    <t>Regal Zeus</t>
  </si>
  <si>
    <t>Holymanz</t>
  </si>
  <si>
    <t>Attrition</t>
  </si>
  <si>
    <t>Ahha Ahha</t>
  </si>
  <si>
    <t>Hiyaam Proud</t>
  </si>
  <si>
    <t>Verdad</t>
  </si>
  <si>
    <t>Sunsets</t>
  </si>
  <si>
    <t>Trapalanda</t>
  </si>
  <si>
    <t>Sky Watcher</t>
  </si>
  <si>
    <t>Umgawa</t>
  </si>
  <si>
    <t>Behaviour</t>
  </si>
  <si>
    <t>Modown</t>
  </si>
  <si>
    <t>Stylish Secret</t>
  </si>
  <si>
    <t>Steel Run</t>
  </si>
  <si>
    <t>Arran Bay</t>
  </si>
  <si>
    <t>Express Class</t>
  </si>
  <si>
    <t>Loud Charlie</t>
  </si>
  <si>
    <t>Paradise City</t>
  </si>
  <si>
    <t>Expulsion</t>
  </si>
  <si>
    <t>Pallaton</t>
  </si>
  <si>
    <t>Esmahli</t>
  </si>
  <si>
    <t>Redders</t>
  </si>
  <si>
    <t>Taken</t>
  </si>
  <si>
    <t>Sun Gift</t>
  </si>
  <si>
    <t>Single Choice</t>
  </si>
  <si>
    <t>Master Of The Air</t>
  </si>
  <si>
    <t>Lucky Lucky Boom</t>
  </si>
  <si>
    <t>Salty Pearl</t>
  </si>
  <si>
    <t>Chateau Eze</t>
  </si>
  <si>
    <t>Exit</t>
  </si>
  <si>
    <t>Damask Rose</t>
  </si>
  <si>
    <t>Miss Aria</t>
  </si>
  <si>
    <t>Until Valhalla</t>
  </si>
  <si>
    <t>Butternut Princess</t>
  </si>
  <si>
    <t>Feroce</t>
  </si>
  <si>
    <t>Veight</t>
  </si>
  <si>
    <t>Eternal Warrior</t>
  </si>
  <si>
    <t>Streisand</t>
  </si>
  <si>
    <t>Chayan</t>
  </si>
  <si>
    <t>Zambles</t>
  </si>
  <si>
    <t>Lady Moscato</t>
  </si>
  <si>
    <t>I Am Aria</t>
  </si>
  <si>
    <t>Hedged</t>
  </si>
  <si>
    <t>Geegees Mistruth</t>
  </si>
  <si>
    <t>Spywire</t>
  </si>
  <si>
    <t>Stealth Of Night</t>
  </si>
  <si>
    <t>Dirty Grin</t>
  </si>
  <si>
    <t>Regal Tycoon</t>
  </si>
  <si>
    <t>Rhinoceros</t>
  </si>
  <si>
    <t>Bons To Riches</t>
  </si>
  <si>
    <t>Astral Flame</t>
  </si>
  <si>
    <t>Midwest</t>
  </si>
  <si>
    <t>Befuddle</t>
  </si>
  <si>
    <t>Gwen’S Girl</t>
  </si>
  <si>
    <t>Headbanger</t>
  </si>
  <si>
    <t>Superliv</t>
  </si>
  <si>
    <t>Willydoit</t>
  </si>
  <si>
    <t>Casino Seventeen</t>
  </si>
  <si>
    <t>Enxuto</t>
  </si>
  <si>
    <t>Plymouth</t>
  </si>
  <si>
    <t>Victorious Spirit</t>
  </si>
  <si>
    <t>Nashville Jack</t>
  </si>
  <si>
    <t>Trapper John</t>
  </si>
  <si>
    <t>Agarwood</t>
  </si>
  <si>
    <t>Rohesia</t>
  </si>
  <si>
    <t>Layla</t>
  </si>
  <si>
    <t>Military Tycoon</t>
  </si>
  <si>
    <t>Hezdarnhottoo</t>
  </si>
  <si>
    <t>Nation State</t>
  </si>
  <si>
    <t>Here To Shock</t>
  </si>
  <si>
    <t>Precious Charm</t>
  </si>
  <si>
    <t>Pounding</t>
  </si>
  <si>
    <t>Welcometotheshow</t>
  </si>
  <si>
    <t>Wonder Boy</t>
  </si>
  <si>
    <t>Scheelite</t>
  </si>
  <si>
    <t>Pillow Fight</t>
  </si>
  <si>
    <t>Eurocanto</t>
  </si>
  <si>
    <t>Diameter</t>
  </si>
  <si>
    <t>Hydrobomb</t>
  </si>
  <si>
    <t>Leopard Shark</t>
  </si>
  <si>
    <t>Grinzinger Heart</t>
  </si>
  <si>
    <t>Tom Kitten</t>
  </si>
  <si>
    <t>Antino</t>
  </si>
  <si>
    <t>Evaporate</t>
  </si>
  <si>
    <t>Stefi Magnetica</t>
  </si>
  <si>
    <t>Benagil</t>
  </si>
  <si>
    <t>Philia</t>
  </si>
  <si>
    <t>Miss Tarzy</t>
  </si>
  <si>
    <t>Tentyris</t>
  </si>
  <si>
    <t>Caballus</t>
  </si>
  <si>
    <t>Whisky On The</t>
  </si>
  <si>
    <t>Foujita San</t>
  </si>
  <si>
    <t>Xtra Rush</t>
  </si>
  <si>
    <t>Soft Love</t>
  </si>
  <si>
    <t>Harry’S Yacht</t>
  </si>
  <si>
    <t>Betwitchery</t>
  </si>
  <si>
    <t>Toronado Queen</t>
  </si>
  <si>
    <t>Hook ’N’ Spur</t>
  </si>
  <si>
    <t>Built</t>
  </si>
  <si>
    <t>Cachink</t>
  </si>
  <si>
    <t>Sakakibara</t>
  </si>
  <si>
    <t>Light Infantry Man</t>
  </si>
  <si>
    <t>Birdman</t>
  </si>
  <si>
    <t>Itazura</t>
  </si>
  <si>
    <t>Cinturato</t>
  </si>
  <si>
    <t>She’S Bulletproof</t>
  </si>
  <si>
    <t>Corniche</t>
  </si>
  <si>
    <t>Date</t>
  </si>
  <si>
    <t>Race No.</t>
  </si>
  <si>
    <t>Runner</t>
  </si>
  <si>
    <t>Horse</t>
  </si>
  <si>
    <t>Rated Price</t>
  </si>
  <si>
    <t>Units</t>
  </si>
  <si>
    <t>BFSP Higher than Rated Price</t>
  </si>
  <si>
    <t xml:space="preserve">Jenni Gone Bonkers </t>
  </si>
  <si>
    <t xml:space="preserve">Our Chief  </t>
  </si>
  <si>
    <t xml:space="preserve">Flying Done  </t>
  </si>
  <si>
    <t xml:space="preserve">Maketime   </t>
  </si>
  <si>
    <t xml:space="preserve">Trapalanda   </t>
  </si>
  <si>
    <t xml:space="preserve">Stylish Secret  </t>
  </si>
  <si>
    <t xml:space="preserve">Sun Gift  </t>
  </si>
  <si>
    <t xml:space="preserve">American Wolf  </t>
  </si>
  <si>
    <t xml:space="preserve">Prince Eric  </t>
  </si>
  <si>
    <t xml:space="preserve">Politely Dun  </t>
  </si>
  <si>
    <t xml:space="preserve">Wolfess   </t>
  </si>
  <si>
    <t xml:space="preserve">New York Hurricane </t>
  </si>
  <si>
    <t xml:space="preserve">Jenni The Ninja </t>
  </si>
  <si>
    <t xml:space="preserve">She’s My Ex </t>
  </si>
  <si>
    <t xml:space="preserve">Rosangela   </t>
  </si>
  <si>
    <t xml:space="preserve">Audio Pop Cam </t>
  </si>
  <si>
    <t xml:space="preserve">Seven Oceans  </t>
  </si>
  <si>
    <t xml:space="preserve">Pacific Glamour  </t>
  </si>
  <si>
    <t xml:space="preserve">Seafall   </t>
  </si>
  <si>
    <t xml:space="preserve">Suntora   </t>
  </si>
  <si>
    <t xml:space="preserve">I Only Wish </t>
  </si>
  <si>
    <t xml:space="preserve">Miss Playlounge  </t>
  </si>
  <si>
    <t xml:space="preserve">Tarvue   </t>
  </si>
  <si>
    <t xml:space="preserve">Real Alliance  </t>
  </si>
  <si>
    <t xml:space="preserve">Expeetee   </t>
  </si>
  <si>
    <t xml:space="preserve">Hurry Curry  </t>
  </si>
  <si>
    <t xml:space="preserve">Bon Fete  </t>
  </si>
  <si>
    <t xml:space="preserve">Watersports   </t>
  </si>
  <si>
    <t xml:space="preserve">Extreme Virtue  </t>
  </si>
  <si>
    <t xml:space="preserve">Otago   </t>
  </si>
  <si>
    <t xml:space="preserve">Mometz   </t>
  </si>
  <si>
    <t xml:space="preserve">Midnight Glow  </t>
  </si>
  <si>
    <t xml:space="preserve">Cavalry Girl  </t>
  </si>
  <si>
    <t xml:space="preserve">Chergui   </t>
  </si>
  <si>
    <t xml:space="preserve">Along The River </t>
  </si>
  <si>
    <t xml:space="preserve">Pure Bliss  </t>
  </si>
  <si>
    <t xml:space="preserve">Mr Magnus  </t>
  </si>
  <si>
    <t xml:space="preserve">Madame Maserati  </t>
  </si>
  <si>
    <t xml:space="preserve">Blackberry Bomb  </t>
  </si>
  <si>
    <t xml:space="preserve">Knobelas   </t>
  </si>
  <si>
    <t xml:space="preserve">Hiyaam Proud  </t>
  </si>
  <si>
    <t xml:space="preserve">Teardrop Rotation  </t>
  </si>
  <si>
    <t xml:space="preserve">Angland   </t>
  </si>
  <si>
    <t xml:space="preserve">Roadcone   </t>
  </si>
  <si>
    <t xml:space="preserve">Sneaky Sunrise  </t>
  </si>
  <si>
    <t xml:space="preserve">Welcometotheshow   </t>
  </si>
  <si>
    <t xml:space="preserve">Hedged   </t>
  </si>
  <si>
    <t xml:space="preserve">Aviatress   </t>
  </si>
  <si>
    <t xml:space="preserve">Aztec Ruler  </t>
  </si>
  <si>
    <t xml:space="preserve">Major Share  </t>
  </si>
  <si>
    <t xml:space="preserve">Samangu   </t>
  </si>
  <si>
    <t xml:space="preserve">Lim’s Kosciuszko  </t>
  </si>
  <si>
    <t xml:space="preserve">Extrawtwo   </t>
  </si>
  <si>
    <t xml:space="preserve">Celsius Star  </t>
  </si>
  <si>
    <t xml:space="preserve">Rue De Royale </t>
  </si>
  <si>
    <t xml:space="preserve">Mercurial Lady  </t>
  </si>
  <si>
    <t xml:space="preserve">Behaviour   </t>
  </si>
  <si>
    <t xml:space="preserve">Laa De Sha </t>
  </si>
  <si>
    <t xml:space="preserve">Mytemptation   </t>
  </si>
  <si>
    <t xml:space="preserve">Three Rings  </t>
  </si>
  <si>
    <t xml:space="preserve">Flying Mikki  </t>
  </si>
  <si>
    <t xml:space="preserve">Tanganyika   </t>
  </si>
  <si>
    <t xml:space="preserve">Fission   </t>
  </si>
  <si>
    <t xml:space="preserve">Ikasara   </t>
  </si>
  <si>
    <t xml:space="preserve">Hot Digity Boom </t>
  </si>
  <si>
    <t xml:space="preserve">Legacy Bay  </t>
  </si>
  <si>
    <t xml:space="preserve">Kahhof   </t>
  </si>
  <si>
    <t xml:space="preserve">Paradise City  </t>
  </si>
  <si>
    <t xml:space="preserve">Fear No Evil </t>
  </si>
  <si>
    <t xml:space="preserve">Georgie Get Mad </t>
  </si>
  <si>
    <t xml:space="preserve">Lim’s Ida  </t>
  </si>
  <si>
    <t xml:space="preserve">Little Cointreau  </t>
  </si>
  <si>
    <t>Leonchroi</t>
  </si>
  <si>
    <t>Scintillante</t>
  </si>
  <si>
    <t>Our Chief</t>
  </si>
  <si>
    <t>Yes I Know</t>
  </si>
  <si>
    <t>Figlio D’Argento</t>
  </si>
  <si>
    <t>Celerity</t>
  </si>
  <si>
    <t>Egerton</t>
  </si>
  <si>
    <t>Vain Champagne</t>
  </si>
  <si>
    <t>Out Of Square</t>
  </si>
  <si>
    <t>Mauna Kea Miss</t>
  </si>
  <si>
    <t>Somewhere</t>
  </si>
  <si>
    <t>Jimmy The Bear</t>
  </si>
  <si>
    <t>Immortal Star</t>
  </si>
  <si>
    <t>Red Galaxy</t>
  </si>
  <si>
    <t>Darkbonee</t>
  </si>
  <si>
    <t>Jenni’S Meadow</t>
  </si>
  <si>
    <t>Shaiyhar</t>
  </si>
  <si>
    <t>Botanical Boy</t>
  </si>
  <si>
    <t>Recon</t>
  </si>
  <si>
    <t>Sass Appeal</t>
  </si>
  <si>
    <t>Everain</t>
  </si>
  <si>
    <t>Supercilious</t>
  </si>
  <si>
    <t>Quiseen</t>
  </si>
  <si>
    <t>Nodachi</t>
  </si>
  <si>
    <t>Declared</t>
  </si>
  <si>
    <t>La Astro Chat</t>
  </si>
  <si>
    <t>Active Duty</t>
  </si>
  <si>
    <t>Opening Address</t>
  </si>
  <si>
    <t>Beast Mode</t>
  </si>
  <si>
    <t>Job Done</t>
  </si>
  <si>
    <t>Miss Ole</t>
  </si>
  <si>
    <t>Naifah</t>
  </si>
  <si>
    <t>Touchdown</t>
  </si>
  <si>
    <t>Du Clisson</t>
  </si>
  <si>
    <t>Runlikenencryption</t>
  </si>
  <si>
    <t>Rhia</t>
  </si>
  <si>
    <t>Massira</t>
  </si>
  <si>
    <t>Hedonist</t>
  </si>
  <si>
    <t>Two Wolves</t>
  </si>
  <si>
    <t>Illyivy</t>
  </si>
  <si>
    <t>Komito</t>
  </si>
  <si>
    <t>A Little</t>
  </si>
  <si>
    <t>Aviatress</t>
  </si>
  <si>
    <t>Gallant Son</t>
  </si>
  <si>
    <t>Rue De</t>
  </si>
  <si>
    <t>Celsius Star</t>
  </si>
  <si>
    <t>Midnite Storm</t>
  </si>
  <si>
    <t>Shiny New</t>
  </si>
  <si>
    <t>Georgie Get</t>
  </si>
  <si>
    <t>Stealth Of</t>
  </si>
  <si>
    <t>Porter</t>
  </si>
  <si>
    <t>Fear No</t>
  </si>
  <si>
    <t>Zouper Fund</t>
  </si>
  <si>
    <t>Global Eclipse</t>
  </si>
  <si>
    <t>Davida</t>
  </si>
  <si>
    <t>Buccleuch</t>
  </si>
  <si>
    <t>Cyber Link</t>
  </si>
  <si>
    <t>Onavuitton</t>
  </si>
  <si>
    <t>Zou Sensation</t>
  </si>
  <si>
    <t>Jenni The Ninja</t>
  </si>
  <si>
    <t>Balance</t>
  </si>
  <si>
    <t>Rise At Dawn</t>
  </si>
  <si>
    <t>Sneaky Sunrise</t>
  </si>
  <si>
    <t>Presser</t>
  </si>
  <si>
    <t>Speed</t>
  </si>
  <si>
    <t>My Brothers Keeper</t>
  </si>
  <si>
    <t>Flamin’ Romans</t>
  </si>
  <si>
    <t>Custom</t>
  </si>
  <si>
    <t>Tango Jewel</t>
  </si>
  <si>
    <t>Jakivy</t>
  </si>
  <si>
    <t>Rue De Royale</t>
  </si>
  <si>
    <t>Great Maximus</t>
  </si>
  <si>
    <t>Newfoundland</t>
  </si>
  <si>
    <t>Scary</t>
  </si>
  <si>
    <t>Matcha Latte</t>
  </si>
  <si>
    <t>Cafe Millenium</t>
  </si>
  <si>
    <t>Sixties</t>
  </si>
  <si>
    <t>Asakura</t>
  </si>
  <si>
    <t>Wrote To Arataki</t>
  </si>
  <si>
    <t>Grid Girl</t>
  </si>
  <si>
    <t>Arcandam</t>
  </si>
  <si>
    <t>Immediacy</t>
  </si>
  <si>
    <t>Saganti</t>
  </si>
  <si>
    <t>Mr Epozino</t>
  </si>
  <si>
    <t>Arcora Rated</t>
  </si>
  <si>
    <t>Kaye Jay</t>
  </si>
  <si>
    <t>Bossy Benita</t>
  </si>
  <si>
    <t>Closer To Free</t>
  </si>
  <si>
    <t>Unit Five</t>
  </si>
  <si>
    <t>Guest House</t>
  </si>
  <si>
    <t>Ghana’S Akan</t>
  </si>
  <si>
    <t>Alibaba</t>
  </si>
  <si>
    <t>Persian Spirit</t>
  </si>
  <si>
    <t>Don’T Hope Do</t>
  </si>
  <si>
    <t>Gold Medallist</t>
  </si>
  <si>
    <t>Legacy Bay</t>
  </si>
  <si>
    <t>Watersports</t>
  </si>
  <si>
    <t>Celui</t>
  </si>
  <si>
    <t>Bel Merci</t>
  </si>
  <si>
    <t>Educated</t>
  </si>
  <si>
    <t>Apulia</t>
  </si>
  <si>
    <t>Air Assault</t>
  </si>
  <si>
    <t>Observer</t>
  </si>
  <si>
    <t>Planet Red</t>
  </si>
  <si>
    <t>Alpha Sofie</t>
  </si>
  <si>
    <t>Fundamental Nature</t>
  </si>
  <si>
    <t>She’S An Artist</t>
  </si>
  <si>
    <t>Verdoux</t>
  </si>
  <si>
    <t>Lathlain</t>
  </si>
  <si>
    <t>Dr Hook</t>
  </si>
  <si>
    <t>Refuse To Curtsy</t>
  </si>
  <si>
    <t>Sabaj</t>
  </si>
  <si>
    <t>Leica Lucy</t>
  </si>
  <si>
    <t>Sea What I</t>
  </si>
  <si>
    <t>War Machine</t>
  </si>
  <si>
    <t>Benedetta</t>
  </si>
  <si>
    <t>My Gladiola</t>
  </si>
  <si>
    <t>Litzdeel</t>
  </si>
  <si>
    <t>Arcora</t>
  </si>
  <si>
    <t>Furious</t>
  </si>
  <si>
    <t>Gentle Steel</t>
  </si>
  <si>
    <t>Teine Aulelei</t>
  </si>
  <si>
    <t>Yum</t>
  </si>
  <si>
    <t>Purple Streak</t>
  </si>
  <si>
    <t>High On The Hill</t>
  </si>
  <si>
    <t>Sir Atlas</t>
  </si>
  <si>
    <t>Nic’S Choice</t>
  </si>
  <si>
    <t>Cat Noir</t>
  </si>
  <si>
    <t>She’S Impeccable</t>
  </si>
  <si>
    <t>Zeshadow</t>
  </si>
  <si>
    <t>Colour Our World</t>
  </si>
  <si>
    <t>Inherently</t>
  </si>
  <si>
    <t>Buckaroo</t>
  </si>
  <si>
    <t>Veyepee</t>
  </si>
  <si>
    <t>Jigsaw</t>
  </si>
  <si>
    <t>Dancing Storm</t>
  </si>
  <si>
    <t>Charmed Run</t>
  </si>
  <si>
    <t>Wolfy</t>
  </si>
  <si>
    <t>Bluestone</t>
  </si>
  <si>
    <t>Mr Bannock</t>
  </si>
  <si>
    <t>Djockovic</t>
  </si>
  <si>
    <t>Zibulon</t>
  </si>
  <si>
    <t>Cable Dancer</t>
  </si>
  <si>
    <t>Next Jen</t>
  </si>
  <si>
    <t>Seychelles</t>
  </si>
  <si>
    <t>Point Barrow</t>
  </si>
  <si>
    <t>Torsheen</t>
  </si>
  <si>
    <t>Bassett Babe</t>
  </si>
  <si>
    <t>Treasurethe Moment</t>
  </si>
  <si>
    <t>On Display</t>
  </si>
  <si>
    <t>Angel Capital</t>
  </si>
  <si>
    <t>Baraqiel</t>
  </si>
  <si>
    <t>Tropicus</t>
  </si>
  <si>
    <t>Roulette King</t>
  </si>
  <si>
    <t>Bullets High</t>
  </si>
  <si>
    <t>No Drama</t>
  </si>
  <si>
    <t>Taung</t>
  </si>
  <si>
    <t>Enamorada</t>
  </si>
  <si>
    <t>Dad And Dave</t>
  </si>
  <si>
    <t>She’S Pretty Rich</t>
  </si>
  <si>
    <t>Ka Ying Cheer</t>
  </si>
  <si>
    <t>Getta Good Feeling</t>
  </si>
  <si>
    <t>Too Darn Discreet</t>
  </si>
  <si>
    <t>Pop Award</t>
  </si>
  <si>
    <t>Eagle Express</t>
  </si>
  <si>
    <t>Lawbourough</t>
  </si>
  <si>
    <t>Wise Inlaw</t>
  </si>
  <si>
    <t>Berlemont</t>
  </si>
  <si>
    <t>Nostra Bella</t>
  </si>
  <si>
    <t>Nimbustwothousand</t>
  </si>
  <si>
    <t>Shining Smile</t>
  </si>
  <si>
    <t>Moor Mumm</t>
  </si>
  <si>
    <t>Jareth</t>
  </si>
  <si>
    <t>Zakouma</t>
  </si>
  <si>
    <t>Pantile Warrior</t>
  </si>
  <si>
    <t>Legacy Bound</t>
  </si>
  <si>
    <t>Desert Hero</t>
  </si>
  <si>
    <t>Pride Of</t>
  </si>
  <si>
    <t>Unflinching</t>
  </si>
  <si>
    <t>Golden Path</t>
  </si>
  <si>
    <t>Justadeel</t>
  </si>
  <si>
    <t>Al Duca</t>
  </si>
  <si>
    <t>She’S Got Pizzazz</t>
  </si>
  <si>
    <t>Cafe Au Lait</t>
  </si>
  <si>
    <t>Way To The</t>
  </si>
  <si>
    <t xml:space="preserve">un </t>
  </si>
  <si>
    <t>Pride Of Jenni</t>
  </si>
  <si>
    <t>Azzacool</t>
  </si>
  <si>
    <t>Extragalactic</t>
  </si>
  <si>
    <t>Mytemptation</t>
  </si>
  <si>
    <t>Quietness</t>
  </si>
  <si>
    <t>Taka Speed</t>
  </si>
  <si>
    <t>Curse It</t>
  </si>
  <si>
    <t>Overactive</t>
  </si>
  <si>
    <t>Merchant Flyer</t>
  </si>
  <si>
    <t>Engine Of War</t>
  </si>
  <si>
    <t>Hallowed Halls</t>
  </si>
  <si>
    <t>A Diva</t>
  </si>
  <si>
    <t>Chiringita</t>
  </si>
  <si>
    <t>Autumn Slide</t>
  </si>
  <si>
    <t>Alero</t>
  </si>
  <si>
    <t>Russian Meteor</t>
  </si>
  <si>
    <t>Vino Novello</t>
  </si>
  <si>
    <t>Bergasun</t>
  </si>
  <si>
    <t>The Western Front</t>
  </si>
  <si>
    <t>Kurakka</t>
  </si>
  <si>
    <t>Ethereum Girl</t>
  </si>
  <si>
    <t>Celibate</t>
  </si>
  <si>
    <t>Morgana</t>
  </si>
  <si>
    <t>Paltrow Miss</t>
  </si>
  <si>
    <t>Savitri</t>
  </si>
  <si>
    <t>Just Kick</t>
  </si>
  <si>
    <t>Miss Revealing</t>
  </si>
  <si>
    <t>Milos Filos</t>
  </si>
  <si>
    <t>Laa De Sha</t>
  </si>
  <si>
    <t>Duchess Zou</t>
  </si>
  <si>
    <t>Bankers Choice</t>
  </si>
  <si>
    <t>Doctor Askar</t>
  </si>
  <si>
    <t>Sea What I See</t>
  </si>
  <si>
    <t>Kings Valley</t>
  </si>
  <si>
    <t>Meridius</t>
  </si>
  <si>
    <t>Athanatos</t>
  </si>
  <si>
    <t>Just Cruisin</t>
  </si>
  <si>
    <t>Merrifield</t>
  </si>
  <si>
    <t>Sassy Boom</t>
  </si>
  <si>
    <t>Xarpo</t>
  </si>
  <si>
    <t>Bring Forth</t>
  </si>
  <si>
    <t>House Of Lords</t>
  </si>
  <si>
    <t>Straand Deal</t>
  </si>
  <si>
    <t>Greatham Boy</t>
  </si>
  <si>
    <t>Shaime</t>
  </si>
  <si>
    <t>Prevailed</t>
  </si>
  <si>
    <t>King Tut</t>
  </si>
  <si>
    <t>Ten Warriors</t>
  </si>
  <si>
    <t>Manifest The Milli</t>
  </si>
  <si>
    <t>Santana</t>
  </si>
  <si>
    <t>Hot Sand</t>
  </si>
  <si>
    <t>Il Patrigno</t>
  </si>
  <si>
    <t>Oyster Lane</t>
  </si>
  <si>
    <t>Cavalry Scout</t>
  </si>
  <si>
    <t>Dirty Look</t>
  </si>
  <si>
    <t>Terrestar</t>
  </si>
  <si>
    <t>Trial By Press</t>
  </si>
  <si>
    <t>Gold Coast Belle</t>
  </si>
  <si>
    <t>Bossy Nic</t>
  </si>
  <si>
    <t>Pondalowie</t>
  </si>
  <si>
    <t>Ferivia</t>
  </si>
  <si>
    <t>Motorsports</t>
  </si>
  <si>
    <t>Amazake</t>
  </si>
  <si>
    <t>Arabian Prince</t>
  </si>
  <si>
    <t>Sonic Bender</t>
  </si>
  <si>
    <t>Cilacap</t>
  </si>
  <si>
    <t>Bacash</t>
  </si>
  <si>
    <t>Burma Star</t>
  </si>
  <si>
    <t>Oliveanotherday</t>
  </si>
  <si>
    <t>Vivid Sun</t>
  </si>
  <si>
    <t>First Chorus</t>
  </si>
  <si>
    <t>Trapdoor</t>
  </si>
  <si>
    <t>Nobler</t>
  </si>
  <si>
    <t>Castelar</t>
  </si>
  <si>
    <t>Gellhorn</t>
  </si>
  <si>
    <t>Actuality</t>
  </si>
  <si>
    <t>Harmonett</t>
  </si>
  <si>
    <t>Crickwood</t>
  </si>
  <si>
    <t>Shystar</t>
  </si>
  <si>
    <t>Baywatch</t>
  </si>
  <si>
    <t>Highlights</t>
  </si>
  <si>
    <t>Wonderboy</t>
  </si>
  <si>
    <t>Chartres</t>
  </si>
  <si>
    <t>Always Enuff</t>
  </si>
  <si>
    <t>Street Artist</t>
  </si>
  <si>
    <t>Blue Hotel</t>
  </si>
  <si>
    <t>Claymore Mine</t>
  </si>
  <si>
    <t>Body Of Venus</t>
  </si>
  <si>
    <t>Not Surprised</t>
  </si>
  <si>
    <t>Drone Attack</t>
  </si>
  <si>
    <t>Trak Chiller</t>
  </si>
  <si>
    <t>Prestige Snitzel</t>
  </si>
  <si>
    <t>Arlington Row</t>
  </si>
  <si>
    <t>Belle Savoir</t>
  </si>
  <si>
    <t>Bon Mistress</t>
  </si>
  <si>
    <t>Coco Jen</t>
  </si>
  <si>
    <t>Sea Fall</t>
  </si>
  <si>
    <t>This Time Girl</t>
  </si>
  <si>
    <t>Angry Skies</t>
  </si>
  <si>
    <t>Miewa</t>
  </si>
  <si>
    <t>Satirically</t>
  </si>
  <si>
    <t>Silver Bullet</t>
  </si>
  <si>
    <t>Obvious</t>
  </si>
  <si>
    <t>Pavlich</t>
  </si>
  <si>
    <t>On The Prowl</t>
  </si>
  <si>
    <t>Grand Omaha</t>
  </si>
  <si>
    <t>Basilinna</t>
  </si>
  <si>
    <t>Wymark</t>
  </si>
  <si>
    <t>La Fracas</t>
  </si>
  <si>
    <t>Stoli Bolli</t>
  </si>
  <si>
    <t>Maldini</t>
  </si>
  <si>
    <t>Mornington</t>
  </si>
  <si>
    <t>Cardamom</t>
  </si>
  <si>
    <t>Carriedo</t>
  </si>
  <si>
    <t>Cooly</t>
  </si>
  <si>
    <t>Seraphox</t>
  </si>
  <si>
    <t>Drumfire</t>
  </si>
  <si>
    <t>Profligate</t>
  </si>
  <si>
    <t>Calun</t>
  </si>
  <si>
    <t>Nialah</t>
  </si>
  <si>
    <t>Mukhtalif</t>
  </si>
  <si>
    <t>Chiriniga</t>
  </si>
  <si>
    <t>Cavalry</t>
  </si>
  <si>
    <t>Revolver</t>
  </si>
  <si>
    <t>Johnic</t>
  </si>
  <si>
    <t>Jairo</t>
  </si>
  <si>
    <t>Chillies</t>
  </si>
  <si>
    <t>Silvasista</t>
  </si>
  <si>
    <t>Izaakouma</t>
  </si>
  <si>
    <t>Theblade</t>
  </si>
  <si>
    <t>Lovelycut</t>
  </si>
  <si>
    <t>Cripps</t>
  </si>
  <si>
    <t>Epimeles</t>
  </si>
  <si>
    <t>Sir Chartwell</t>
  </si>
  <si>
    <t>Samuel Langhorne</t>
  </si>
  <si>
    <t>Concord Connie</t>
  </si>
  <si>
    <t>Jewel Of Heaven</t>
  </si>
  <si>
    <t>Blind Raise</t>
  </si>
  <si>
    <t>Prime Pattern</t>
  </si>
  <si>
    <t>Skippers Canyon</t>
  </si>
  <si>
    <t>Mr Blunt</t>
  </si>
  <si>
    <t>King Zephyr</t>
  </si>
  <si>
    <t>Cartoon Graveyard</t>
  </si>
  <si>
    <t>Big Swinger</t>
  </si>
  <si>
    <t>Give Me Space</t>
  </si>
  <si>
    <t>Deal Done Fast</t>
  </si>
  <si>
    <t>Valiant Sun</t>
  </si>
  <si>
    <t>Crown Of Russia</t>
  </si>
  <si>
    <t>Berkshire Breeze</t>
  </si>
  <si>
    <t>Mark Twain</t>
  </si>
  <si>
    <t>Fujita San</t>
  </si>
  <si>
    <t>Jimi Hendrix</t>
  </si>
  <si>
    <t>Jazz Affair</t>
  </si>
  <si>
    <t>Star Sirius</t>
  </si>
  <si>
    <t>Capper Thirtynine</t>
  </si>
  <si>
    <t>Houdini</t>
  </si>
  <si>
    <t>So Suave</t>
  </si>
  <si>
    <t>Le Troisir</t>
  </si>
  <si>
    <t>Damas</t>
  </si>
  <si>
    <t>Rosa Aotearoa</t>
  </si>
  <si>
    <t>Jackknife</t>
  </si>
  <si>
    <t>Zain Blue</t>
  </si>
  <si>
    <t>Spanish Blaze</t>
  </si>
  <si>
    <t>Heavenly Eagle</t>
  </si>
  <si>
    <t>Oak Beach</t>
  </si>
  <si>
    <t>Rogan</t>
  </si>
  <si>
    <t>Bendigo</t>
  </si>
  <si>
    <t>Oh Too Good</t>
  </si>
  <si>
    <t>Lady Jones</t>
  </si>
  <si>
    <t>Sister Shay</t>
  </si>
  <si>
    <t>He’Ll Rip</t>
  </si>
  <si>
    <t>Choir Point</t>
  </si>
  <si>
    <t>Gunz</t>
  </si>
  <si>
    <t>Bel Mezyaan</t>
  </si>
  <si>
    <t>Osipenko</t>
  </si>
  <si>
    <t>Von Hauke</t>
  </si>
  <si>
    <t>Balastier</t>
  </si>
  <si>
    <t>You’Re Two Vain</t>
  </si>
  <si>
    <t>Wingsandpropellers</t>
  </si>
  <si>
    <t>Shotaro</t>
  </si>
  <si>
    <t>Khadime</t>
  </si>
  <si>
    <t>Naina</t>
  </si>
  <si>
    <t>Celtics</t>
  </si>
  <si>
    <t>Marsup</t>
  </si>
  <si>
    <t>Thedoctoroflove</t>
  </si>
  <si>
    <t>Changingoftheguard</t>
  </si>
  <si>
    <t>Newlook</t>
  </si>
  <si>
    <t>Zari</t>
  </si>
  <si>
    <t>Fancify</t>
  </si>
  <si>
    <t>Lady Of Power</t>
  </si>
  <si>
    <t>Brave Danza</t>
  </si>
  <si>
    <t>Catch The Moc</t>
  </si>
  <si>
    <t>Emperor Tzu</t>
  </si>
  <si>
    <t>Mystic Wonder</t>
  </si>
  <si>
    <t>Flying Done</t>
  </si>
  <si>
    <t>Humble Trader</t>
  </si>
  <si>
    <t>Sir Myka</t>
  </si>
  <si>
    <t>Brave Design</t>
  </si>
  <si>
    <t>Yes Yoshi</t>
  </si>
  <si>
    <t>Catwalk Icon</t>
  </si>
  <si>
    <t>Rumbled Again</t>
  </si>
  <si>
    <t>Ocean Beyond</t>
  </si>
  <si>
    <t>De Bergerac</t>
  </si>
  <si>
    <t>Centenary Florin</t>
  </si>
  <si>
    <t xml:space="preserve">Opening Address </t>
  </si>
  <si>
    <t>Gregolimo</t>
  </si>
  <si>
    <t xml:space="preserve">Mr Blunt </t>
  </si>
  <si>
    <t>Catch The Moon</t>
  </si>
  <si>
    <t>Marsept</t>
  </si>
  <si>
    <t>Divine Dot</t>
  </si>
  <si>
    <t>Home Invasion</t>
  </si>
  <si>
    <t>Star Of Lily</t>
  </si>
  <si>
    <t>Forbidden Desire</t>
  </si>
  <si>
    <t>Khor</t>
  </si>
  <si>
    <t>Sea Strike</t>
  </si>
  <si>
    <t>Almairac</t>
  </si>
  <si>
    <t>Palm Angel</t>
  </si>
  <si>
    <t>Brass In Pocket</t>
  </si>
  <si>
    <t>Gilded Water</t>
  </si>
  <si>
    <t>Pudding</t>
  </si>
  <si>
    <t>Katsu</t>
  </si>
  <si>
    <t>Winnasedge</t>
  </si>
  <si>
    <t>Harry Got Styles</t>
  </si>
  <si>
    <t>Markdel</t>
  </si>
  <si>
    <t>Dreamzel</t>
  </si>
  <si>
    <t>Hello Romeo</t>
  </si>
  <si>
    <t>Highvol</t>
  </si>
  <si>
    <t>Shoma</t>
  </si>
  <si>
    <t>Gold Topaz</t>
  </si>
  <si>
    <t>Vim Vitae</t>
  </si>
  <si>
    <t>Farhh Flung</t>
  </si>
  <si>
    <t>Sly Boots</t>
  </si>
  <si>
    <t>Nations Call</t>
  </si>
  <si>
    <t>Dragoon</t>
  </si>
  <si>
    <t>Punch Lane</t>
  </si>
  <si>
    <t>El Rocko</t>
  </si>
  <si>
    <t>Brave One</t>
  </si>
  <si>
    <t>Windstorm</t>
  </si>
  <si>
    <t>A Samurai Mind</t>
  </si>
  <si>
    <t>Test Of Love</t>
  </si>
  <si>
    <t>Raikoke</t>
  </si>
  <si>
    <t>Sandown</t>
  </si>
  <si>
    <t>Races</t>
  </si>
  <si>
    <t>Wins</t>
  </si>
  <si>
    <t>Strike Rate</t>
  </si>
  <si>
    <t>Crank</t>
  </si>
  <si>
    <t>Obambulate</t>
  </si>
  <si>
    <t>Carnevale</t>
  </si>
  <si>
    <t>Qayed</t>
  </si>
  <si>
    <t>Star Of Macedon</t>
  </si>
  <si>
    <t>Vivid Storm</t>
  </si>
  <si>
    <t>Autumn Rainbow</t>
  </si>
  <si>
    <t>Monumentum</t>
  </si>
  <si>
    <t>Emmadella</t>
  </si>
  <si>
    <t>Flyer</t>
  </si>
  <si>
    <t>Sun Setting</t>
  </si>
  <si>
    <t>Southern Crescent</t>
  </si>
  <si>
    <t>West Of Dalby</t>
  </si>
  <si>
    <t>Zunna</t>
  </si>
  <si>
    <t>Clevor Trevor</t>
  </si>
  <si>
    <t>Undisputable</t>
  </si>
  <si>
    <t>Bajaria</t>
  </si>
  <si>
    <t>Ennas Dream</t>
  </si>
  <si>
    <t>Oraqua</t>
  </si>
  <si>
    <t>See That Storm</t>
  </si>
  <si>
    <t>Go Daddy</t>
  </si>
  <si>
    <t>Howlin Rain</t>
  </si>
  <si>
    <t>Makdane</t>
  </si>
  <si>
    <t>Oceana Dream</t>
  </si>
  <si>
    <t>Simurgh</t>
  </si>
  <si>
    <t>Bold Strike</t>
  </si>
  <si>
    <t>Tres Magnifique</t>
  </si>
  <si>
    <t>Cannyworth</t>
  </si>
  <si>
    <t>Bred Em All</t>
  </si>
  <si>
    <t>Cabriole</t>
  </si>
  <si>
    <t>Dragon Scroll</t>
  </si>
  <si>
    <t>Recommendation</t>
  </si>
  <si>
    <t>Marble Nine</t>
  </si>
  <si>
    <t>Gin A Tonic</t>
  </si>
  <si>
    <t>Bustling</t>
  </si>
  <si>
    <t>Bazaball Rewarded</t>
  </si>
  <si>
    <t>Perspiration</t>
  </si>
  <si>
    <t>Elouyou</t>
  </si>
  <si>
    <t>Naval Academy</t>
  </si>
  <si>
    <t>Semillion</t>
  </si>
  <si>
    <t>Fridge Monster</t>
  </si>
  <si>
    <t>Piastri</t>
  </si>
  <si>
    <t>Power And The Beat</t>
  </si>
  <si>
    <t>Resonant</t>
  </si>
  <si>
    <t>Vega Vixen</t>
  </si>
  <si>
    <t>Profumo</t>
  </si>
  <si>
    <t>Aethera</t>
  </si>
  <si>
    <t>Haruhi</t>
  </si>
  <si>
    <t>Walking Painting</t>
  </si>
  <si>
    <t>Raging Bull</t>
  </si>
  <si>
    <t>Fearless Freddy</t>
  </si>
  <si>
    <t>Madiyya</t>
  </si>
  <si>
    <t>Shes Impeccable</t>
  </si>
  <si>
    <t>Terrortorian</t>
  </si>
  <si>
    <t>Ant</t>
  </si>
  <si>
    <t>Kaleo</t>
  </si>
  <si>
    <t>Dirnaseer</t>
  </si>
  <si>
    <t>Geeseven</t>
  </si>
  <si>
    <t>Blethyn</t>
  </si>
  <si>
    <t>Snallygaster</t>
  </si>
  <si>
    <t>Barari</t>
  </si>
  <si>
    <t>Biologics</t>
  </si>
  <si>
    <t>Kingsbury</t>
  </si>
  <si>
    <t>Immortal Triumph</t>
  </si>
  <si>
    <t>Elsie May</t>
  </si>
  <si>
    <t>Husk</t>
  </si>
  <si>
    <t>Spione</t>
  </si>
  <si>
    <t>Hell Rip</t>
  </si>
  <si>
    <t>Legio Ten</t>
  </si>
  <si>
    <t>Kahhof</t>
  </si>
  <si>
    <t>Bianco Vilano</t>
  </si>
  <si>
    <t>Zahrann</t>
  </si>
  <si>
    <t>Star Of India</t>
  </si>
  <si>
    <t>Virtuous Circle</t>
  </si>
  <si>
    <t>Cadmus</t>
  </si>
  <si>
    <t>Smokin Princess</t>
  </si>
  <si>
    <t>Shockletz</t>
  </si>
  <si>
    <t>Brave Miss</t>
  </si>
  <si>
    <t>Starzintheireyes</t>
  </si>
  <si>
    <t>Azazel</t>
  </si>
  <si>
    <t>Siriusly Hot</t>
  </si>
  <si>
    <t>Certify</t>
  </si>
  <si>
    <t>Himalayan</t>
  </si>
  <si>
    <t>Noble Work</t>
  </si>
  <si>
    <t>Rockette</t>
  </si>
  <si>
    <t>Shes Got The Cash</t>
  </si>
  <si>
    <t>Soldier Boi</t>
  </si>
  <si>
    <t>Set Me Free</t>
  </si>
  <si>
    <t>Think Your Amazing</t>
  </si>
  <si>
    <t>Midtown Boss</t>
  </si>
  <si>
    <t>Shaalute</t>
  </si>
  <si>
    <t>Stylish</t>
  </si>
  <si>
    <t>Our Brave Boy</t>
  </si>
  <si>
    <t>Aston</t>
  </si>
  <si>
    <t>Angelic Rise</t>
  </si>
  <si>
    <t>Stars Of Dom</t>
  </si>
  <si>
    <t>Brilliant Horizon</t>
  </si>
  <si>
    <t>Freshen</t>
  </si>
  <si>
    <t>Tennessee Song</t>
  </si>
  <si>
    <t>Amping Lass</t>
  </si>
  <si>
    <t>Loveyamore</t>
  </si>
  <si>
    <t>Race For Rule</t>
  </si>
  <si>
    <t>Afterberna</t>
  </si>
  <si>
    <t>Hey Kleine Maus</t>
  </si>
  <si>
    <t>Lucky Single</t>
  </si>
  <si>
    <t>Gisella</t>
  </si>
  <si>
    <t>Sweet Jasmine</t>
  </si>
  <si>
    <t>Pula</t>
  </si>
  <si>
    <t>Perfect Ten</t>
  </si>
  <si>
    <t>Street Lark</t>
  </si>
  <si>
    <t>Blue Willow</t>
  </si>
  <si>
    <t>Clever Trevor</t>
  </si>
  <si>
    <t>Golden Horizon</t>
  </si>
  <si>
    <t>Zebra Finch</t>
  </si>
  <si>
    <t>Lil Orlov</t>
  </si>
  <si>
    <t>Victory Tune</t>
  </si>
  <si>
    <t>Western Legend</t>
  </si>
  <si>
    <t>Coeur Volante</t>
  </si>
  <si>
    <t>Boltsaver</t>
  </si>
  <si>
    <t>Colourful Emperor</t>
  </si>
  <si>
    <t>Hi Dubai</t>
  </si>
  <si>
    <t>Landmark</t>
  </si>
  <si>
    <t>Smokin Romans</t>
  </si>
  <si>
    <t>Aftermath</t>
  </si>
  <si>
    <t>I Didn’T Miss Many</t>
  </si>
  <si>
    <t>Emiwadella</t>
  </si>
  <si>
    <t>One Long Day</t>
  </si>
  <si>
    <t>Comic Hero</t>
  </si>
  <si>
    <t>From A Distance</t>
  </si>
  <si>
    <t>Thebelmontgangster</t>
  </si>
  <si>
    <t>Track</t>
  </si>
  <si>
    <t>Units Invested</t>
  </si>
  <si>
    <t>Grand Total</t>
  </si>
  <si>
    <t>1-1.99</t>
  </si>
  <si>
    <t>2-2.99</t>
  </si>
  <si>
    <t>3-3.99</t>
  </si>
  <si>
    <t>4-4.99</t>
  </si>
  <si>
    <t>5-5.99</t>
  </si>
  <si>
    <t>6-6.99</t>
  </si>
  <si>
    <t>7-7.99</t>
  </si>
  <si>
    <t>8-8.99</t>
  </si>
  <si>
    <t>9-9.99</t>
  </si>
  <si>
    <t>10-19.99</t>
  </si>
  <si>
    <t>20-29.99</t>
  </si>
  <si>
    <t>30-39.99</t>
  </si>
  <si>
    <t>40-49.99</t>
  </si>
  <si>
    <t>50+</t>
  </si>
  <si>
    <t>Rated Price POT%</t>
  </si>
  <si>
    <t>BFSP POT%</t>
  </si>
  <si>
    <t>Gracie’s Rain</t>
  </si>
  <si>
    <t>Fontein Jewel</t>
  </si>
  <si>
    <t>Portarlington</t>
  </si>
  <si>
    <t>Baccano</t>
  </si>
  <si>
    <t>Ko Phangan</t>
  </si>
  <si>
    <t>Satono’S Shout</t>
  </si>
  <si>
    <t>Gallantry</t>
  </si>
  <si>
    <t>Insolence</t>
  </si>
  <si>
    <t>Decalogue</t>
  </si>
  <si>
    <t>Harbour Town</t>
  </si>
  <si>
    <t>Mahler’S Landing</t>
  </si>
  <si>
    <t>Hard Evidence</t>
  </si>
  <si>
    <t>Kings Reflection</t>
  </si>
  <si>
    <t>Salt Spray</t>
  </si>
  <si>
    <t>Tempesti</t>
  </si>
  <si>
    <t>Alder</t>
  </si>
  <si>
    <t>Tajanis</t>
  </si>
  <si>
    <t>Kingofwallstreet</t>
  </si>
  <si>
    <t>Mission Of Love</t>
  </si>
  <si>
    <t>Mr Waterville</t>
  </si>
  <si>
    <t>Highland Blaze</t>
  </si>
  <si>
    <t>Imateez</t>
  </si>
  <si>
    <t>Prestar</t>
  </si>
  <si>
    <t>Tatakai Uta</t>
  </si>
  <si>
    <t>Ulfberht</t>
  </si>
  <si>
    <t>Madero</t>
  </si>
  <si>
    <t>Ten Commandments</t>
  </si>
  <si>
    <t>Sought After</t>
  </si>
  <si>
    <t>Its A Knockout</t>
  </si>
  <si>
    <t>Silent Shares</t>
  </si>
  <si>
    <t>Dragonstone</t>
  </si>
  <si>
    <t>New York Lustre</t>
  </si>
  <si>
    <t>Losesomewinmore</t>
  </si>
  <si>
    <t>Royal Insignia</t>
  </si>
  <si>
    <t>Buckets Ridge</t>
  </si>
  <si>
    <t>Detonator Jack</t>
  </si>
  <si>
    <t>Freedom Rally</t>
  </si>
  <si>
    <t>Beach Pad</t>
  </si>
  <si>
    <t>Paddy Pie</t>
  </si>
  <si>
    <t/>
  </si>
  <si>
    <t>Biancelli</t>
  </si>
  <si>
    <t>Per Sempre</t>
  </si>
  <si>
    <t>Delicate Lady</t>
  </si>
  <si>
    <t>Next Step Iowa</t>
  </si>
  <si>
    <t>Miracle Spin</t>
  </si>
  <si>
    <t>Savour The Dream</t>
  </si>
  <si>
    <t>Amleto</t>
  </si>
  <si>
    <t>Promised Land</t>
  </si>
  <si>
    <t>Foie De Trone</t>
  </si>
  <si>
    <t>Nellie Leylax</t>
  </si>
  <si>
    <t>Think Giant</t>
  </si>
  <si>
    <t>The Devil In Her</t>
  </si>
  <si>
    <t>Just Folk</t>
  </si>
  <si>
    <t>St Lawrence</t>
  </si>
  <si>
    <t>Lingani</t>
  </si>
  <si>
    <t>Vegas Jack</t>
  </si>
  <si>
    <t>Wuddzz</t>
  </si>
  <si>
    <t>Captain Electric</t>
  </si>
  <si>
    <t>Electric Impulse</t>
  </si>
  <si>
    <t>Fine Future</t>
  </si>
  <si>
    <t>Jennyanydots</t>
  </si>
  <si>
    <t>Demojo</t>
  </si>
  <si>
    <t>Dollar Shot</t>
  </si>
  <si>
    <t>Electric Star</t>
  </si>
  <si>
    <t>Stop The Rock</t>
  </si>
  <si>
    <t>Bellesavoir</t>
  </si>
  <si>
    <t>Flash Feeling</t>
  </si>
  <si>
    <t>Snoopy Now</t>
  </si>
  <si>
    <t>Wonder Kid</t>
  </si>
  <si>
    <t>Stirrup Cup ​</t>
  </si>
  <si>
    <t>Barbiesdreamworld</t>
  </si>
  <si>
    <t>Lake Vostok</t>
  </si>
  <si>
    <t>Cherish Me</t>
  </si>
  <si>
    <t>Angel In Black</t>
  </si>
  <si>
    <t>Licentious</t>
  </si>
  <si>
    <t>Misapprehend</t>
  </si>
  <si>
    <t>Off Their Perch</t>
  </si>
  <si>
    <t>Pravaha</t>
  </si>
  <si>
    <t>Salizou</t>
  </si>
  <si>
    <t>Laura Eliza</t>
  </si>
  <si>
    <t>Prestige Forever</t>
  </si>
  <si>
    <t>Chowdown</t>
  </si>
  <si>
    <t>Flying Khan</t>
  </si>
  <si>
    <t>Mr Avery</t>
  </si>
  <si>
    <t>Black Run</t>
  </si>
  <si>
    <t>Parvati Party</t>
  </si>
  <si>
    <t>Stern Idol</t>
  </si>
  <si>
    <t>Home Rule</t>
  </si>
  <si>
    <t>Pilastri</t>
  </si>
  <si>
    <t>Brayden Star</t>
  </si>
  <si>
    <t>Glory Daze</t>
  </si>
  <si>
    <t>Prima Bella</t>
  </si>
  <si>
    <t>One Hard Lady</t>
  </si>
  <si>
    <t>El Pibe De Oro</t>
  </si>
  <si>
    <t>Jugiong</t>
  </si>
  <si>
    <t>Takeko</t>
  </si>
  <si>
    <t>Glasgow Lass</t>
  </si>
  <si>
    <t>Divine Thoughts</t>
  </si>
  <si>
    <t>Recuperato</t>
  </si>
  <si>
    <t>Happy Link</t>
  </si>
  <si>
    <t>Stakes</t>
  </si>
  <si>
    <t>Resolutely</t>
  </si>
  <si>
    <t>Tuff Tu Mus</t>
  </si>
  <si>
    <t>Brilliantezza</t>
  </si>
  <si>
    <t>Ferrario</t>
  </si>
  <si>
    <t>Watchme Win</t>
  </si>
  <si>
    <t>Miraval Rose</t>
  </si>
  <si>
    <t>Aeolian</t>
  </si>
  <si>
    <t>Cruiserweight</t>
  </si>
  <si>
    <t>Mahershala</t>
  </si>
  <si>
    <t>Lauberhorn</t>
  </si>
  <si>
    <t>Blankfield</t>
  </si>
  <si>
    <t>Luldulum</t>
  </si>
  <si>
    <t>Hotei Senshi</t>
  </si>
  <si>
    <t>Snow Mercy</t>
  </si>
  <si>
    <t>Signatura Scent</t>
  </si>
  <si>
    <t>Farcited</t>
  </si>
  <si>
    <t>Nighttime Star</t>
  </si>
  <si>
    <t>Final Moment</t>
  </si>
  <si>
    <t>Talladega Girl</t>
  </si>
  <si>
    <t>Beautiful Bevy</t>
  </si>
  <si>
    <t>Nearco Frod</t>
  </si>
  <si>
    <t>Urban Outlook</t>
  </si>
  <si>
    <t>Covert Action</t>
  </si>
  <si>
    <t>Hearts Affair</t>
  </si>
  <si>
    <t>Relinquishing</t>
  </si>
  <si>
    <t>Chief Little Rock</t>
  </si>
  <si>
    <t>Impending Link</t>
  </si>
  <si>
    <t>Keane Enuff</t>
  </si>
  <si>
    <t>Zourain</t>
  </si>
  <si>
    <t>El Tercero</t>
  </si>
  <si>
    <t>Meh Keffi</t>
  </si>
  <si>
    <t>Castle On High</t>
  </si>
  <si>
    <t>Arkansaw Kid</t>
  </si>
  <si>
    <t>El Pie De Oro</t>
  </si>
  <si>
    <t>Place</t>
  </si>
  <si>
    <t>Dustee</t>
  </si>
  <si>
    <t>Oriental Smoke</t>
  </si>
  <si>
    <t>I’Ve Bean Tryin’</t>
  </si>
  <si>
    <t>Jewel Bay</t>
  </si>
  <si>
    <t>Klabel</t>
  </si>
  <si>
    <t>Bronte Beach</t>
  </si>
  <si>
    <t>Trangoojahray</t>
  </si>
  <si>
    <t>Escarpa</t>
  </si>
  <si>
    <t>Thinxzo</t>
  </si>
  <si>
    <t>Shiny New Deel</t>
  </si>
  <si>
    <t>Red On Red</t>
  </si>
  <si>
    <t>Unlimited</t>
  </si>
  <si>
    <t>Grand Pierro</t>
  </si>
  <si>
    <t>Nation’S Call</t>
  </si>
  <si>
    <t>Caulfield Heath</t>
  </si>
  <si>
    <t>I’ve Bean Tryin’</t>
  </si>
  <si>
    <t>Nation’s Call</t>
  </si>
  <si>
    <t>Taka Seed</t>
  </si>
  <si>
    <t>Illivy</t>
  </si>
  <si>
    <t>All Business</t>
  </si>
  <si>
    <t>Astero</t>
  </si>
  <si>
    <t>Confederation</t>
  </si>
  <si>
    <t>Organised Crime</t>
  </si>
  <si>
    <t>Shiki</t>
  </si>
  <si>
    <t>Scintillation Rated</t>
  </si>
  <si>
    <t>Riverina Lulu</t>
  </si>
  <si>
    <t>Oh Yes She Did</t>
  </si>
  <si>
    <t>Portinari</t>
  </si>
  <si>
    <t>Pinstriped</t>
  </si>
  <si>
    <t>Wootton Verni</t>
  </si>
  <si>
    <t>Ohope Wins</t>
  </si>
  <si>
    <t>Bet Type</t>
  </si>
  <si>
    <t>I have been wagering full-time for many years and spend my spare time regularly testing market strategies that outperform Betfair SP, which is an extremely efficient market long-term. I use a data analyst and AI to run factor tests over very large data sets with significant sample sizes. </t>
  </si>
  <si>
    <t>In my database I have over 800,000 runners, with all the form factors you could possibly imagine, and every track is geographically mapped to store the day's wind direction. Another part of my analysis is assessing several ratings providers and running all the form factors through their pricing to see where they are strong and where they are weak, whilst also assessing which price increments are performing the best. Due to the POC taxes, a lot of value has been stripped out of the shorter end of the market. The AI &amp; data analysis clearly shows that the value in the marketplace is backing runners at bigger odds. </t>
  </si>
  <si>
    <t>I have thoroughly tested level staking against proportional unit betting, and level staking backing runners at bigger odds continually provides the best long-term results. What this means though, is the betting becomes somewhat volatile, as we are staking the most in a price range that doesn't win as often, but it produces the highest overall profit and POT% long term. </t>
  </si>
  <si>
    <t>The machine learning capabilities of our AI does the form and pricing the same way for all states, and it has identified that track ratings are very important. Heavy tracks are showing up with negative betting outcomes across Metropolitan racing in all states. I prefer to eliminate losing factors and hence will avoid betting on heavy tracks until the data suggests otherwise.</t>
  </si>
  <si>
    <t>From 1 September 2026, I intend to offer 2 services:</t>
  </si>
  <si>
    <t>First the VIC Tips service of which you are currently a member, will expand into VIC &amp; SA TIPS. Not only will you soon receive SA Tips on top of the VIC tips, but the service will now cover all metropolitan racing, not just Saturdays, but also Wednesdays and any other major metropolitan, holiday or carnival meeting, for the same price.</t>
  </si>
  <si>
    <t>Additionally, there will be a new service available covering NSW &amp; QLD TIPS, again for all Metropolitan races; Saturdays, Wednesdays and any other metropolitan, holiday or carnival meeting.</t>
  </si>
  <si>
    <t>Our analysis is showing very strong results in VIC, SA &amp; QLD on Good &amp; Soft tracks and in NSW on Good tracks. Hence the tips will reflect this, until my data tells me otherwise. </t>
  </si>
  <si>
    <t>Below is a summary of the historical performance over the past 19 months of the proposed betting methods.</t>
  </si>
  <si>
    <t>Puglia</t>
  </si>
  <si>
    <t>Lincoln Rocks</t>
  </si>
  <si>
    <t>Machine Gun Gracie</t>
  </si>
  <si>
    <t>Jennivamoose</t>
  </si>
  <si>
    <t>Bergerac</t>
  </si>
  <si>
    <t>Rich On Bubbles</t>
  </si>
  <si>
    <t>Mr Brightside</t>
  </si>
  <si>
    <t>Kingswood</t>
  </si>
  <si>
    <t>Craig</t>
  </si>
  <si>
    <t>Units Collected (Net)</t>
  </si>
  <si>
    <t>Profit (Net)</t>
  </si>
  <si>
    <t>I am pleased with the 2026 so far for VIC Tips with +127.2 units profit at 16.8% POT. However I will be making some amendments to dramatically improve the services going forward.</t>
  </si>
  <si>
    <t>STATE</t>
  </si>
  <si>
    <t>VIC</t>
  </si>
  <si>
    <t>Guardian Detective</t>
  </si>
  <si>
    <t>Ruby Guild</t>
  </si>
  <si>
    <t>National Code</t>
  </si>
  <si>
    <t>Shultzy</t>
  </si>
  <si>
    <t>Thunderbolt Way</t>
  </si>
  <si>
    <t>Winter Grace</t>
  </si>
  <si>
    <t>Risky Whisky</t>
  </si>
  <si>
    <t>Best Time</t>
  </si>
  <si>
    <t>Realika</t>
  </si>
  <si>
    <t>Rasp</t>
  </si>
  <si>
    <t>Eleanor Dumont</t>
  </si>
  <si>
    <t>Island Boy</t>
  </si>
  <si>
    <t>Hi Val</t>
  </si>
  <si>
    <t>Prince Of Brooky</t>
  </si>
  <si>
    <t>Wed</t>
  </si>
  <si>
    <t>SA</t>
  </si>
  <si>
    <t>Morphettville</t>
  </si>
  <si>
    <t>Lunar Vista</t>
  </si>
  <si>
    <t>Fartoo Frisky</t>
  </si>
  <si>
    <t>Bristler</t>
  </si>
  <si>
    <t>Utopic Future</t>
  </si>
  <si>
    <t>Glide</t>
  </si>
  <si>
    <t>Ocean Bay</t>
  </si>
  <si>
    <t>Russian Duchess</t>
  </si>
  <si>
    <t>Tel Aviv</t>
  </si>
  <si>
    <t>Saluted</t>
  </si>
  <si>
    <t>Nic's Choice</t>
  </si>
  <si>
    <t>Ivan's Hero</t>
  </si>
  <si>
    <t>Jandami</t>
  </si>
  <si>
    <t>Male Model</t>
  </si>
  <si>
    <t>Saintly Dancer</t>
  </si>
  <si>
    <t>Refreshing</t>
  </si>
  <si>
    <t>Shooting Brake</t>
  </si>
  <si>
    <t>Mangione</t>
  </si>
  <si>
    <t>Eight On The Dot</t>
  </si>
  <si>
    <t>Rikki Rikkardo</t>
  </si>
  <si>
    <t>Eaglelou</t>
  </si>
  <si>
    <t>The True Believer</t>
  </si>
  <si>
    <t>Princess Painton</t>
  </si>
  <si>
    <t>Geetee Forty</t>
  </si>
  <si>
    <t>Classy Claret</t>
  </si>
  <si>
    <t>Rothfire</t>
  </si>
  <si>
    <t>Cavalry Girl</t>
  </si>
  <si>
    <t>Phineas</t>
  </si>
  <si>
    <t>Brown Nose Day Gal</t>
  </si>
  <si>
    <t>Scandalize</t>
  </si>
  <si>
    <t>Eugenius</t>
  </si>
  <si>
    <t>Chipson</t>
  </si>
  <si>
    <t>Zestiman</t>
  </si>
  <si>
    <t>ANALYST</t>
  </si>
  <si>
    <t>LOCATION</t>
  </si>
  <si>
    <t>Jaykayann</t>
  </si>
  <si>
    <t>Legend Beast</t>
  </si>
  <si>
    <t>Power Pivot</t>
  </si>
  <si>
    <t>Digari</t>
  </si>
  <si>
    <t>Just Too Fly</t>
  </si>
  <si>
    <t>Hydro Rush</t>
  </si>
  <si>
    <t>Fontalicious</t>
  </si>
  <si>
    <t>London Fields</t>
  </si>
  <si>
    <t>Mystical Realm</t>
  </si>
  <si>
    <t>Gina's A Star</t>
  </si>
  <si>
    <t>Bur Dubai</t>
  </si>
  <si>
    <t>Flying Valley</t>
  </si>
  <si>
    <t>Geffina</t>
  </si>
  <si>
    <t>Prevention</t>
  </si>
  <si>
    <t>Spirited Defence</t>
  </si>
  <si>
    <t>Milsons Point</t>
  </si>
  <si>
    <t>Judas Tree</t>
  </si>
  <si>
    <t>Wally West</t>
  </si>
  <si>
    <t>Madam Jeanette</t>
  </si>
  <si>
    <t>Whoops A Daisy</t>
  </si>
  <si>
    <t>De Luca</t>
  </si>
  <si>
    <t>Verzain</t>
  </si>
  <si>
    <t>Gin Twist</t>
  </si>
  <si>
    <t>Scintillation</t>
  </si>
  <si>
    <t>Lady Catalina</t>
  </si>
  <si>
    <t>Barghest</t>
  </si>
  <si>
    <t>Send It Again</t>
  </si>
  <si>
    <t>Farnace</t>
  </si>
  <si>
    <t>Hard Kick</t>
  </si>
  <si>
    <t>Buggsy</t>
  </si>
  <si>
    <t>Steel Will</t>
  </si>
  <si>
    <t>Mister Popcorn</t>
  </si>
  <si>
    <t>Retourne</t>
  </si>
  <si>
    <t>Smiling Assassin</t>
  </si>
  <si>
    <t>Harley'n'rose</t>
  </si>
  <si>
    <t>Suffolk Star</t>
  </si>
  <si>
    <t>Shadow Eagle</t>
  </si>
  <si>
    <t>Attain</t>
  </si>
  <si>
    <t>Golden Cloud</t>
  </si>
  <si>
    <t>Fill A Promise</t>
  </si>
  <si>
    <t>Smashing Action</t>
  </si>
  <si>
    <t>Run Harry Run</t>
  </si>
  <si>
    <t>Dirty Deal</t>
  </si>
  <si>
    <t>Mahaler</t>
  </si>
  <si>
    <t>Blakmax</t>
  </si>
  <si>
    <t>King Of Roseau</t>
  </si>
  <si>
    <t>Disneck</t>
  </si>
  <si>
    <t>Brave Star</t>
  </si>
  <si>
    <t>Mellifluent</t>
  </si>
  <si>
    <t>Hard Leaf</t>
  </si>
  <si>
    <t>Half Yours</t>
  </si>
  <si>
    <t>Autumn Boy</t>
  </si>
  <si>
    <t>Real Deluxe</t>
  </si>
  <si>
    <t>Omaha Dawn</t>
  </si>
  <si>
    <t>Just A Brother</t>
  </si>
  <si>
    <t>Longer Route</t>
  </si>
  <si>
    <t>Kikorangi</t>
  </si>
  <si>
    <t>Shakespeare</t>
  </si>
  <si>
    <t>Asva</t>
  </si>
  <si>
    <t>Ziryab</t>
  </si>
  <si>
    <t>Bouncing Beyond</t>
  </si>
  <si>
    <t>Our Bee Gee</t>
  </si>
  <si>
    <t>Madame Adelaide</t>
  </si>
  <si>
    <t>Sisterly</t>
  </si>
  <si>
    <t>Swift Star</t>
  </si>
  <si>
    <t>Savvie Blanc</t>
  </si>
  <si>
    <t>Rip Current</t>
  </si>
  <si>
    <t>Callmeanicon</t>
  </si>
  <si>
    <t>Shanoni</t>
  </si>
  <si>
    <t>Currawood</t>
  </si>
  <si>
    <t>Glenfinnan</t>
  </si>
  <si>
    <t>The Benchmark</t>
  </si>
  <si>
    <t>One Day At A Time</t>
  </si>
  <si>
    <t>Tiger Fox</t>
  </si>
  <si>
    <t>Cork Harbour</t>
  </si>
  <si>
    <t>Stokke</t>
  </si>
  <si>
    <t>Expeeare</t>
  </si>
  <si>
    <t>Goldeni</t>
  </si>
  <si>
    <t>Grecian Jewel</t>
  </si>
  <si>
    <t>Rebel Tuesday</t>
  </si>
  <si>
    <t>Joely</t>
  </si>
  <si>
    <t>Vallice</t>
  </si>
  <si>
    <t>Alchemistic</t>
  </si>
  <si>
    <t>Ole Dancer</t>
  </si>
  <si>
    <t>Inkaruna</t>
  </si>
  <si>
    <t>Stardom</t>
  </si>
  <si>
    <t>Photograph</t>
  </si>
  <si>
    <t>Arugamama</t>
  </si>
  <si>
    <t>Oxford Blue</t>
  </si>
  <si>
    <t>Expecto Patronum</t>
  </si>
  <si>
    <t>Prince Kuro</t>
  </si>
  <si>
    <t>Asterix</t>
  </si>
  <si>
    <t>Campaldino</t>
  </si>
  <si>
    <t>Aitch D'amico</t>
  </si>
  <si>
    <t>Hamner Springs</t>
  </si>
  <si>
    <t>Warnie</t>
  </si>
  <si>
    <t>Yellow Jersey</t>
  </si>
  <si>
    <t>Sun God</t>
  </si>
  <si>
    <t>Piwhane</t>
  </si>
  <si>
    <t>Trantoro</t>
  </si>
  <si>
    <t>Exalted Kate</t>
  </si>
  <si>
    <t>Lunarshot</t>
  </si>
  <si>
    <t>Hard Prince</t>
  </si>
  <si>
    <t>Week Ending</t>
  </si>
  <si>
    <t xml:space="preserve">Winning Years </t>
  </si>
  <si>
    <t>Winning Bi Monthly</t>
  </si>
  <si>
    <t>Winning Months</t>
  </si>
  <si>
    <t>Winning Weeks</t>
  </si>
  <si>
    <t>Threads</t>
  </si>
  <si>
    <t>Jacaranda</t>
  </si>
  <si>
    <t>Smoky Kitchen</t>
  </si>
  <si>
    <t>Come Together</t>
  </si>
  <si>
    <t>Rubi's Choice</t>
  </si>
  <si>
    <t>Katoto</t>
  </si>
  <si>
    <t>Platinum Pearl</t>
  </si>
  <si>
    <t>Land Legend</t>
  </si>
  <si>
    <t>Smokin' Romans</t>
  </si>
  <si>
    <t>Ghana's Akan</t>
  </si>
  <si>
    <t>Calamari Ring</t>
  </si>
  <si>
    <t>Jadzia</t>
  </si>
  <si>
    <t>Simply Steffi</t>
  </si>
  <si>
    <t>Somethings Burnin'</t>
  </si>
  <si>
    <t>Scarole</t>
  </si>
  <si>
    <t>Boys Bounce</t>
  </si>
  <si>
    <t>Russian Rock</t>
  </si>
  <si>
    <t>Giga Kick</t>
  </si>
  <si>
    <t>Beadman</t>
  </si>
  <si>
    <t>Lim's Saltoro</t>
  </si>
  <si>
    <t>Sun</t>
  </si>
  <si>
    <t>Classic Gem</t>
  </si>
  <si>
    <t>Superbec</t>
  </si>
  <si>
    <t>Gas Station Rose</t>
  </si>
  <si>
    <t>Roseatic</t>
  </si>
  <si>
    <t>Private Legacy</t>
  </si>
  <si>
    <t>Moonlight Circus</t>
  </si>
  <si>
    <t>Onesmoothoperator</t>
  </si>
  <si>
    <t>Future History</t>
  </si>
  <si>
    <t>Soulcombe</t>
  </si>
  <si>
    <t>Skytalker</t>
  </si>
  <si>
    <t>Ilustrious Warrior</t>
  </si>
  <si>
    <t>Oui Oui Ma Cherie</t>
  </si>
  <si>
    <t>The Better Husband</t>
  </si>
  <si>
    <t>Our Beau</t>
  </si>
  <si>
    <t>Prestige Geoffrey</t>
  </si>
  <si>
    <t>Desert Lightning</t>
  </si>
  <si>
    <t>Silvaloa</t>
  </si>
  <si>
    <t>Affaire Vue</t>
  </si>
  <si>
    <t>Gruelling</t>
  </si>
  <si>
    <t>Designs Of Eight</t>
  </si>
  <si>
    <t>Nicoffhome</t>
  </si>
  <si>
    <t>Valued</t>
  </si>
  <si>
    <t>Suit Of Wands</t>
  </si>
  <si>
    <t>Limosa</t>
  </si>
  <si>
    <t>Tower Of Tuscany</t>
  </si>
  <si>
    <t>Tron Bolt</t>
  </si>
  <si>
    <t>Central Europe</t>
  </si>
  <si>
    <t>Wolf Gap</t>
  </si>
  <si>
    <t>Tough Talk</t>
  </si>
  <si>
    <t>Tour De Moon</t>
  </si>
  <si>
    <t>Voltage Point</t>
  </si>
  <si>
    <t>Aloha Blue</t>
  </si>
  <si>
    <t>Panova</t>
  </si>
  <si>
    <t>Changing Colours</t>
  </si>
  <si>
    <t>Time Quest</t>
  </si>
  <si>
    <t>Jilladora</t>
  </si>
  <si>
    <t>Alpine Flyer</t>
  </si>
  <si>
    <t>Lord Penman</t>
  </si>
  <si>
    <t>Lord Of Biscay</t>
  </si>
  <si>
    <t>Boyd</t>
  </si>
  <si>
    <t>Blanc Visage</t>
  </si>
  <si>
    <t>Fabienne</t>
  </si>
  <si>
    <t>Mister Whiskers</t>
  </si>
  <si>
    <t>Nikitria</t>
  </si>
  <si>
    <t>So Royal</t>
  </si>
  <si>
    <t>Fernao</t>
  </si>
  <si>
    <t>Space Rider</t>
  </si>
  <si>
    <t>He'll Rip</t>
  </si>
  <si>
    <t>Freedom Flame</t>
  </si>
  <si>
    <t>Inevitable Award</t>
  </si>
  <si>
    <t>Sunset Park</t>
  </si>
  <si>
    <t>Autumn Mystery</t>
  </si>
  <si>
    <t>Lawborough</t>
  </si>
  <si>
    <t>Romantic Miss</t>
  </si>
  <si>
    <t>Cignetti</t>
  </si>
  <si>
    <t>Aragog</t>
  </si>
  <si>
    <t>Vantaa</t>
  </si>
  <si>
    <t>Voynichese</t>
  </si>
  <si>
    <t>Quick Finish</t>
  </si>
  <si>
    <t>Your Colour</t>
  </si>
  <si>
    <t>Autumn In Grinzing</t>
  </si>
  <si>
    <t>Tharwa</t>
  </si>
  <si>
    <t>Signature Scent</t>
  </si>
  <si>
    <t>Clux Star</t>
  </si>
  <si>
    <t>Bellentia</t>
  </si>
  <si>
    <t>Aemond</t>
  </si>
  <si>
    <t>Yourworstnightmare</t>
  </si>
  <si>
    <t>Zoehrer</t>
  </si>
  <si>
    <t>Ektifire</t>
  </si>
  <si>
    <t>The Cellist</t>
  </si>
  <si>
    <t>The Obvious Child</t>
  </si>
  <si>
    <t>Contrary</t>
  </si>
  <si>
    <t>Churchill Rose</t>
  </si>
  <si>
    <t>Doctor Robert</t>
  </si>
  <si>
    <t>Fiora Blue</t>
  </si>
  <si>
    <t>Chartin</t>
  </si>
  <si>
    <t>Deficit</t>
  </si>
  <si>
    <t>Don't Hope Do</t>
  </si>
  <si>
    <t>Hidden Motive</t>
  </si>
  <si>
    <t>Kirkliston Blu</t>
  </si>
  <si>
    <t>Girls Girls Girls</t>
  </si>
  <si>
    <t>Pretty Baby</t>
  </si>
  <si>
    <t>De Armas</t>
  </si>
  <si>
    <t>Over The Bridge</t>
  </si>
  <si>
    <t>Sing Your Song</t>
  </si>
  <si>
    <t>Howl</t>
  </si>
  <si>
    <t>Artistic Genius</t>
  </si>
  <si>
    <t>Arcturus Star</t>
  </si>
  <si>
    <t>Rousing Refrain</t>
  </si>
  <si>
    <t>Simply Sid</t>
  </si>
  <si>
    <t>Jarbardar</t>
  </si>
  <si>
    <t>Barracks</t>
  </si>
  <si>
    <t>Half Pipe</t>
  </si>
  <si>
    <t>Gold Spirit</t>
  </si>
  <si>
    <t>Dobbinair</t>
  </si>
  <si>
    <t>Super Alana</t>
  </si>
  <si>
    <t>Cosmic Crusader</t>
  </si>
  <si>
    <t>Enfjaar</t>
  </si>
  <si>
    <t>Green Spaces</t>
  </si>
  <si>
    <t>Royal Supremacy</t>
  </si>
  <si>
    <t>Wine Dark Sea</t>
  </si>
  <si>
    <t>She's A Hustler</t>
  </si>
  <si>
    <t>Yasuke</t>
  </si>
  <si>
    <t>All Too Mysti</t>
  </si>
  <si>
    <t>Diversity</t>
  </si>
  <si>
    <t>Champagne Jenni</t>
  </si>
  <si>
    <t>Guerite</t>
  </si>
  <si>
    <t>Terilee</t>
  </si>
  <si>
    <t>Starlite Valley</t>
  </si>
  <si>
    <t>Anotherhouse</t>
  </si>
  <si>
    <t>Riche D'amour</t>
  </si>
  <si>
    <t>Brave Apache</t>
  </si>
  <si>
    <t>Mcgaw</t>
  </si>
  <si>
    <t>Blazing Missile</t>
  </si>
  <si>
    <t>Gift Of Silence</t>
  </si>
  <si>
    <t>Turbo Saint</t>
  </si>
  <si>
    <t>Codename</t>
  </si>
  <si>
    <t>Trebilco</t>
  </si>
  <si>
    <t>Skua</t>
  </si>
  <si>
    <t>Written Empire</t>
  </si>
  <si>
    <t>Salann</t>
  </si>
  <si>
    <t>Babayka</t>
  </si>
  <si>
    <t>Almost An Angel</t>
  </si>
  <si>
    <t>Ladhar</t>
  </si>
  <si>
    <t>Caddington</t>
  </si>
  <si>
    <t>Prince Magnetite</t>
  </si>
  <si>
    <t>Think Lu Bella</t>
  </si>
  <si>
    <t>Veloce Girl</t>
  </si>
  <si>
    <t>Belle From Hell</t>
  </si>
  <si>
    <t>Image Artist</t>
  </si>
  <si>
    <t>Mazu</t>
  </si>
  <si>
    <t>Splash Back</t>
  </si>
  <si>
    <t>Garcon Renard</t>
  </si>
  <si>
    <t>Paganini</t>
  </si>
  <si>
    <t>Startide</t>
  </si>
  <si>
    <t>Another Wil</t>
  </si>
  <si>
    <t>Mr Trafficanti</t>
  </si>
  <si>
    <t>Somewhere Soon</t>
  </si>
  <si>
    <t>Juja Kibo</t>
  </si>
  <si>
    <t>Valiant King</t>
  </si>
  <si>
    <t>Mr Monaco</t>
  </si>
  <si>
    <t>Kizlyar</t>
  </si>
  <si>
    <t>Williamsburg</t>
  </si>
  <si>
    <t>I Catchem Fox</t>
  </si>
  <si>
    <t>Warwoven</t>
  </si>
  <si>
    <t>The Stalker</t>
  </si>
  <si>
    <t>Holy Racket</t>
  </si>
  <si>
    <t>After Summer</t>
  </si>
  <si>
    <t>Chispa</t>
  </si>
  <si>
    <t>Yarrawizardharry</t>
  </si>
  <si>
    <t>Fast Freddie</t>
  </si>
  <si>
    <t>Strong Tempo</t>
  </si>
  <si>
    <t>Glenorchy</t>
  </si>
  <si>
    <t>Affari</t>
  </si>
  <si>
    <t>Autumn Lover</t>
  </si>
  <si>
    <t>Youmzaa</t>
  </si>
  <si>
    <t>Blue Dream</t>
  </si>
  <si>
    <t>Iron Frame</t>
  </si>
  <si>
    <t>Noah's Ark</t>
  </si>
  <si>
    <t>Klasyk Mode</t>
  </si>
  <si>
    <t>Sumac</t>
  </si>
  <si>
    <t>Grand Larceny</t>
  </si>
  <si>
    <t>Golden Straand</t>
  </si>
  <si>
    <t>Grand Impact</t>
  </si>
  <si>
    <t>Cuban Waters</t>
  </si>
  <si>
    <t>Cote Atlantique</t>
  </si>
  <si>
    <t>Steparty</t>
  </si>
  <si>
    <t>Amenable</t>
  </si>
  <si>
    <t>Mesrour</t>
  </si>
  <si>
    <t>Paradoxium</t>
  </si>
  <si>
    <t>Under Focus</t>
  </si>
  <si>
    <t>Mbube</t>
  </si>
  <si>
    <t>Pembrey</t>
  </si>
  <si>
    <t>Akitu</t>
  </si>
  <si>
    <t>True Rebel</t>
  </si>
  <si>
    <t>King Snitz</t>
  </si>
  <si>
    <t>Murshidi</t>
  </si>
  <si>
    <t>Tiptop Tori</t>
  </si>
  <si>
    <t>Idle Flyer</t>
  </si>
  <si>
    <t>Unleeshing</t>
  </si>
  <si>
    <t>Flossing</t>
  </si>
  <si>
    <t>Hubristic</t>
  </si>
  <si>
    <t>Largs Legacy</t>
  </si>
  <si>
    <t>Swift Force</t>
  </si>
  <si>
    <t>Nepo Baby</t>
  </si>
  <si>
    <t>Sir Leapalot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</si>
</sst>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6" formatCode="&quot;$&quot;#,##0_);[Red]\(&quot;$&quot;#,##0\)"/>
    <numFmt numFmtId="8" formatCode="&quot;$&quot;#,##0.00_);[Red]\(&quot;$&quot;#,##0.00\)"/>
    <numFmt numFmtId="43" formatCode="_(* #,##0.00_);_(* \(#,##0.00\);_(* &quot;-&quot;??_);_(@_)"/>
    <numFmt numFmtId="164" formatCode="_-&quot;$&quot;* #,##0_-;\-&quot;$&quot;* #,##0_-;_-&quot;$&quot;* &quot;-&quot;_-;_-@_-"/>
    <numFmt numFmtId="165" formatCode="d/m/yy;@"/>
    <numFmt numFmtId="166" formatCode="d/mm/yyyy;@"/>
    <numFmt numFmtId="167" formatCode="_(* #,##0.000_);_(* \(#,##0.000\);_(* &quot;-&quot;??_);_(@_)"/>
    <numFmt numFmtId="168" formatCode="_(* #,##0.0000_);_(* \(#,##0.0000\);_(* &quot;-&quot;??_);_(@_)"/>
    <numFmt numFmtId="169" formatCode="0.00;[Red]\(0.00\);0.00"/>
    <numFmt numFmtId="170" formatCode="0.00%;[Red]\(0.00%\);0.00%"/>
    <numFmt numFmtId="171" formatCode="[Green][&gt;=10]0.0;[Red][&lt;0]\(0.0\);0.0"/>
    <numFmt numFmtId="172" formatCode="[Green][&gt;=0.1]0.0%;[Red][&lt;0]\(0.0%\);0.0%"/>
    <numFmt numFmtId="173" formatCode="0.0"/>
    <numFmt numFmtId="174" formatCode="0.0;[Red]\(0.0\);0.0"/>
    <numFmt numFmtId="175" formatCode="0.0%;[Red]\(0.0%\);0.0%"/>
    <numFmt numFmtId="176" formatCode="dd/mm/yyyy"/>
    <numFmt numFmtId="177" formatCode="0.000%"/>
    <numFmt numFmtId="178" formatCode="0.0%"/>
    <numFmt numFmtId="179" formatCode="&quot;$&quot;#,##0.00"/>
    <numFmt numFmtId="180" formatCode="0.0;\(0.0\);0.0"/>
  </numFmts>
  <fonts count="16" x14ac:knownFonts="1">
    <font>
      <sz val="12"/>
      <color theme="1"/>
      <name val="Aptos Narrow"/>
      <family val="2"/>
      <scheme val="minor"/>
    </font>
    <font>
      <sz val="12"/>
      <color theme="1"/>
      <name val="Aptos Narrow"/>
      <family val="2"/>
      <scheme val="minor"/>
    </font>
    <font>
      <b/>
      <sz val="11"/>
      <name val="Aptos Narrow"/>
      <family val="2"/>
      <scheme val="minor"/>
    </font>
    <font>
      <sz val="11"/>
      <name val="Aptos Narrow"/>
      <family val="2"/>
      <scheme val="minor"/>
    </font>
    <font>
      <b/>
      <sz val="11"/>
      <name val="Calibri"/>
      <family val="2"/>
    </font>
    <font>
      <b/>
      <sz val="11"/>
      <color theme="1"/>
      <name val="Aptos Narrow"/>
      <family val="2"/>
      <scheme val="minor"/>
    </font>
    <font>
      <sz val="12"/>
      <color rgb="FF222222"/>
      <name val="Arial"/>
      <family val="2"/>
    </font>
    <font>
      <sz val="8"/>
      <name val="Aptos Narrow"/>
      <family val="2"/>
      <scheme val="minor"/>
    </font>
    <font>
      <b/>
      <sz val="12"/>
      <color theme="1"/>
      <name val="Aptos Narrow"/>
      <family val="2"/>
      <scheme val="minor"/>
    </font>
    <font>
      <sz val="12"/>
      <color rgb="FF000000"/>
      <name val="Aptos Narrow"/>
      <family val="2"/>
      <scheme val="minor"/>
    </font>
    <font>
      <b/>
      <sz val="12"/>
      <color rgb="FF000000"/>
      <name val="Aptos Narrow"/>
      <family val="2"/>
      <scheme val="minor"/>
    </font>
    <font>
      <b/>
      <sz val="12"/>
      <color rgb="FFFFFFFF"/>
      <name val="Aptos Narrow"/>
      <family val="2"/>
      <scheme val="minor"/>
    </font>
    <font>
      <sz val="12"/>
      <color rgb="FF000000"/>
      <name val="Aptos Narrow"/>
      <scheme val="minor"/>
    </font>
    <font>
      <b/>
      <sz val="12"/>
      <color rgb="FF222222"/>
      <name val="Arial"/>
      <family val="2"/>
    </font>
    <font>
      <sz val="11"/>
      <color rgb="FF111111"/>
      <name val="Arial"/>
      <family val="2"/>
    </font>
    <font>
      <sz val="12"/>
      <color theme="1"/>
      <name val="Aptos Narrow"/>
      <scheme val="minor"/>
    </font>
  </fonts>
  <fills count="23">
    <fill>
      <patternFill patternType="none"/>
    </fill>
    <fill>
      <patternFill patternType="gray125"/>
    </fill>
    <fill>
      <patternFill patternType="solid">
        <fgColor rgb="FF00B0F0"/>
        <bgColor rgb="FF00CCFF"/>
      </patternFill>
    </fill>
    <fill>
      <patternFill patternType="solid">
        <fgColor rgb="FF00B0F0"/>
        <bgColor indexed="64"/>
      </patternFill>
    </fill>
    <fill>
      <patternFill patternType="solid">
        <fgColor rgb="FF92D050"/>
        <bgColor indexed="64"/>
      </patternFill>
    </fill>
    <fill>
      <patternFill patternType="solid">
        <fgColor rgb="FFFFFF00"/>
        <bgColor rgb="FF00CCFF"/>
      </patternFill>
    </fill>
    <fill>
      <patternFill patternType="solid">
        <fgColor theme="7"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2D050"/>
        <bgColor rgb="FF00CCFF"/>
      </patternFill>
    </fill>
    <fill>
      <patternFill patternType="solid">
        <fgColor theme="7" tint="0.79998168889431442"/>
        <bgColor rgb="FF00CCFF"/>
      </patternFill>
    </fill>
    <fill>
      <patternFill patternType="solid">
        <fgColor theme="5" tint="0.39997558519241921"/>
        <bgColor rgb="FF00CCFF"/>
      </patternFill>
    </fill>
    <fill>
      <patternFill patternType="solid">
        <fgColor theme="5" tint="0.59999389629810485"/>
        <bgColor rgb="FF00CCFF"/>
      </patternFill>
    </fill>
    <fill>
      <patternFill patternType="solid">
        <fgColor theme="5" tint="0.79998168889431442"/>
        <bgColor rgb="FF00CCFF"/>
      </patternFill>
    </fill>
    <fill>
      <patternFill patternType="solid">
        <fgColor rgb="FFFF0000"/>
        <bgColor indexed="64"/>
      </patternFill>
    </fill>
    <fill>
      <patternFill patternType="solid">
        <fgColor rgb="FF00B050"/>
        <bgColor indexed="64"/>
      </patternFill>
    </fill>
    <fill>
      <patternFill patternType="solid">
        <fgColor rgb="FFFFC000"/>
        <bgColor indexed="64"/>
      </patternFill>
    </fill>
    <fill>
      <patternFill patternType="solid">
        <fgColor theme="3" tint="0.749992370372631"/>
        <bgColor indexed="64"/>
      </patternFill>
    </fill>
    <fill>
      <patternFill patternType="solid">
        <fgColor rgb="FF1F4E78"/>
        <bgColor indexed="64"/>
      </patternFill>
    </fill>
    <fill>
      <patternFill patternType="solid">
        <fgColor rgb="FFD9EAF7"/>
        <bgColor indexed="64"/>
      </patternFill>
    </fill>
    <fill>
      <patternFill patternType="solid">
        <fgColor rgb="FFFFFFFF"/>
        <bgColor indexed="64"/>
      </patternFill>
    </fill>
    <fill>
      <patternFill patternType="solid">
        <fgColor theme="3" tint="0.89999084444715716"/>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22">
    <xf numFmtId="0" fontId="0" fillId="0" borderId="0" xfId="0"/>
    <xf numFmtId="165" fontId="2" fillId="2" borderId="1" xfId="0" applyNumberFormat="1" applyFont="1" applyFill="1" applyBorder="1" applyAlignment="1">
      <alignment horizontal="center" vertical="center" wrapText="1"/>
    </xf>
    <xf numFmtId="2" fontId="2" fillId="2" borderId="1" xfId="0" applyNumberFormat="1" applyFont="1" applyFill="1" applyBorder="1" applyAlignment="1">
      <alignment horizontal="center" vertical="center" wrapText="1"/>
    </xf>
    <xf numFmtId="2" fontId="2" fillId="2" borderId="2" xfId="0" applyNumberFormat="1" applyFont="1" applyFill="1" applyBorder="1" applyAlignment="1">
      <alignment horizontal="center" vertical="center" wrapText="1"/>
    </xf>
    <xf numFmtId="2" fontId="2" fillId="2" borderId="3" xfId="0" applyNumberFormat="1" applyFont="1" applyFill="1" applyBorder="1" applyAlignment="1">
      <alignment horizontal="center" vertical="center" wrapText="1"/>
    </xf>
    <xf numFmtId="2" fontId="2" fillId="3" borderId="4"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2" fontId="2" fillId="9" borderId="0" xfId="0" applyNumberFormat="1" applyFont="1" applyFill="1" applyAlignment="1">
      <alignment horizontal="center"/>
    </xf>
    <xf numFmtId="2" fontId="2" fillId="0" borderId="0" xfId="0" applyNumberFormat="1" applyFont="1" applyAlignment="1">
      <alignment horizontal="center"/>
    </xf>
    <xf numFmtId="2" fontId="2" fillId="0" borderId="1" xfId="0" applyNumberFormat="1" applyFont="1" applyBorder="1" applyAlignment="1">
      <alignment horizontal="center" vertical="center" wrapText="1"/>
    </xf>
    <xf numFmtId="2" fontId="3" fillId="0" borderId="0" xfId="0" applyNumberFormat="1" applyFont="1" applyAlignment="1">
      <alignment horizontal="right"/>
    </xf>
    <xf numFmtId="0" fontId="3" fillId="0" borderId="0" xfId="0" applyFont="1" applyAlignment="1">
      <alignment horizontal="center"/>
    </xf>
    <xf numFmtId="9" fontId="0" fillId="0" borderId="0" xfId="2" applyFont="1" applyAlignment="1">
      <alignment horizontal="center"/>
    </xf>
    <xf numFmtId="0" fontId="0" fillId="0" borderId="0" xfId="0" applyAlignment="1">
      <alignment horizontal="center"/>
    </xf>
    <xf numFmtId="165" fontId="4" fillId="2" borderId="1" xfId="0" applyNumberFormat="1" applyFont="1" applyFill="1" applyBorder="1" applyAlignment="1">
      <alignment horizontal="center" vertical="center"/>
    </xf>
    <xf numFmtId="166" fontId="4" fillId="2" borderId="1" xfId="0" applyNumberFormat="1" applyFont="1" applyFill="1" applyBorder="1" applyAlignment="1">
      <alignment horizontal="center" vertical="center"/>
    </xf>
    <xf numFmtId="166" fontId="4" fillId="2" borderId="2" xfId="0" applyNumberFormat="1" applyFont="1" applyFill="1" applyBorder="1" applyAlignment="1">
      <alignment horizontal="center" vertical="center"/>
    </xf>
    <xf numFmtId="2" fontId="4" fillId="2" borderId="3" xfId="0" applyNumberFormat="1" applyFont="1" applyFill="1" applyBorder="1" applyAlignment="1">
      <alignment horizontal="center" vertical="center"/>
    </xf>
    <xf numFmtId="0" fontId="4" fillId="2" borderId="1" xfId="0" applyFont="1" applyFill="1" applyBorder="1" applyAlignment="1">
      <alignment horizontal="center" vertical="center"/>
    </xf>
    <xf numFmtId="2"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2" fontId="2" fillId="3" borderId="6" xfId="0" applyNumberFormat="1" applyFont="1" applyFill="1" applyBorder="1" applyAlignment="1">
      <alignment horizontal="center" vertical="center"/>
    </xf>
    <xf numFmtId="2" fontId="2" fillId="10" borderId="1" xfId="0" applyNumberFormat="1" applyFont="1" applyFill="1" applyBorder="1" applyAlignment="1">
      <alignment horizontal="center" vertical="center" wrapText="1"/>
    </xf>
    <xf numFmtId="2" fontId="2" fillId="10" borderId="1" xfId="0" applyNumberFormat="1" applyFont="1" applyFill="1" applyBorder="1" applyAlignment="1">
      <alignment horizontal="center" vertical="center"/>
    </xf>
    <xf numFmtId="0" fontId="2" fillId="10" borderId="1" xfId="0" applyFont="1" applyFill="1" applyBorder="1" applyAlignment="1">
      <alignment horizontal="center" vertical="center" wrapText="1"/>
    </xf>
    <xf numFmtId="0" fontId="2" fillId="10" borderId="1" xfId="0" applyFont="1" applyFill="1" applyBorder="1" applyAlignment="1">
      <alignment horizontal="center" vertical="center"/>
    </xf>
    <xf numFmtId="2" fontId="2" fillId="11" borderId="7" xfId="0" applyNumberFormat="1" applyFont="1" applyFill="1" applyBorder="1" applyAlignment="1">
      <alignment horizontal="center" vertical="center" wrapText="1"/>
    </xf>
    <xf numFmtId="2" fontId="2" fillId="12" borderId="1" xfId="0" applyNumberFormat="1" applyFont="1" applyFill="1" applyBorder="1" applyAlignment="1">
      <alignment horizontal="center" vertical="center" wrapText="1"/>
    </xf>
    <xf numFmtId="2" fontId="2" fillId="12" borderId="6" xfId="0" applyNumberFormat="1" applyFont="1" applyFill="1" applyBorder="1" applyAlignment="1">
      <alignment horizontal="center" vertical="center" wrapText="1"/>
    </xf>
    <xf numFmtId="2" fontId="2" fillId="13" borderId="6" xfId="0" applyNumberFormat="1" applyFont="1" applyFill="1" applyBorder="1" applyAlignment="1">
      <alignment horizontal="center" vertical="center" wrapText="1"/>
    </xf>
    <xf numFmtId="2" fontId="2" fillId="14" borderId="6" xfId="0" applyNumberFormat="1" applyFont="1" applyFill="1" applyBorder="1" applyAlignment="1">
      <alignment horizontal="center" vertical="center" wrapText="1"/>
    </xf>
    <xf numFmtId="2" fontId="2" fillId="14" borderId="7" xfId="0" applyNumberFormat="1" applyFont="1" applyFill="1" applyBorder="1" applyAlignment="1">
      <alignment horizontal="center" vertical="center" wrapText="1"/>
    </xf>
    <xf numFmtId="2" fontId="2" fillId="7" borderId="0" xfId="0" applyNumberFormat="1" applyFont="1" applyFill="1" applyAlignment="1">
      <alignment horizontal="center" vertical="center"/>
    </xf>
    <xf numFmtId="0" fontId="4" fillId="12" borderId="1" xfId="0" applyFont="1" applyFill="1" applyBorder="1" applyAlignment="1">
      <alignment horizontal="center" vertical="center" wrapText="1"/>
    </xf>
    <xf numFmtId="0" fontId="2" fillId="0" borderId="0" xfId="0" applyFont="1" applyAlignment="1">
      <alignment horizontal="center"/>
    </xf>
    <xf numFmtId="0" fontId="5" fillId="0" borderId="0" xfId="0" applyFont="1" applyAlignment="1">
      <alignment horizontal="center"/>
    </xf>
    <xf numFmtId="0" fontId="5" fillId="9" borderId="0" xfId="0" applyFont="1" applyFill="1" applyAlignment="1">
      <alignment horizontal="center" vertical="center" wrapText="1"/>
    </xf>
    <xf numFmtId="166" fontId="0" fillId="0" borderId="0" xfId="0" applyNumberFormat="1"/>
    <xf numFmtId="2" fontId="0" fillId="0" borderId="0" xfId="0" applyNumberFormat="1" applyAlignment="1">
      <alignment horizontal="center"/>
    </xf>
    <xf numFmtId="2" fontId="1" fillId="0" borderId="7" xfId="0" applyNumberFormat="1" applyFont="1" applyBorder="1" applyAlignment="1">
      <alignment horizontal="center" vertical="center"/>
    </xf>
    <xf numFmtId="10" fontId="1" fillId="0" borderId="7" xfId="2" applyNumberFormat="1" applyBorder="1" applyAlignment="1">
      <alignment horizontal="center" vertical="center"/>
    </xf>
    <xf numFmtId="10" fontId="1" fillId="0" borderId="7" xfId="0" applyNumberFormat="1" applyFont="1" applyBorder="1" applyAlignment="1">
      <alignment horizontal="center" vertical="center"/>
    </xf>
    <xf numFmtId="164" fontId="1" fillId="0" borderId="7" xfId="0" applyNumberFormat="1" applyFont="1" applyBorder="1" applyAlignment="1">
      <alignment horizontal="center" vertical="center"/>
    </xf>
    <xf numFmtId="0" fontId="0" fillId="3" borderId="0" xfId="0" applyFill="1"/>
    <xf numFmtId="0" fontId="0" fillId="15" borderId="0" xfId="0" applyFill="1"/>
    <xf numFmtId="0" fontId="0" fillId="16" borderId="0" xfId="0" applyFill="1"/>
    <xf numFmtId="0" fontId="0" fillId="17" borderId="0" xfId="0" applyFill="1"/>
    <xf numFmtId="2" fontId="0" fillId="0" borderId="0" xfId="0" applyNumberFormat="1"/>
    <xf numFmtId="15" fontId="0" fillId="0" borderId="0" xfId="0" applyNumberFormat="1"/>
    <xf numFmtId="0" fontId="6" fillId="0" borderId="0" xfId="0" applyFont="1"/>
    <xf numFmtId="8" fontId="0" fillId="0" borderId="0" xfId="0" applyNumberFormat="1"/>
    <xf numFmtId="6" fontId="0" fillId="0" borderId="0" xfId="0" applyNumberFormat="1"/>
    <xf numFmtId="167" fontId="0" fillId="0" borderId="0" xfId="1" applyNumberFormat="1" applyFont="1"/>
    <xf numFmtId="10" fontId="0" fillId="0" borderId="0" xfId="2" applyNumberFormat="1" applyFont="1"/>
    <xf numFmtId="9" fontId="0" fillId="0" borderId="0" xfId="2" applyFont="1"/>
    <xf numFmtId="0" fontId="6" fillId="17" borderId="0" xfId="0" applyFont="1" applyFill="1"/>
    <xf numFmtId="8" fontId="0" fillId="17" borderId="0" xfId="0" applyNumberFormat="1" applyFill="1"/>
    <xf numFmtId="2" fontId="0" fillId="17" borderId="0" xfId="0" applyNumberFormat="1" applyFill="1"/>
    <xf numFmtId="168" fontId="0" fillId="0" borderId="0" xfId="1" applyNumberFormat="1" applyFont="1"/>
    <xf numFmtId="2" fontId="2" fillId="12" borderId="7" xfId="0" applyNumberFormat="1" applyFont="1" applyFill="1" applyBorder="1" applyAlignment="1">
      <alignment horizontal="center" vertical="center" wrapText="1"/>
    </xf>
    <xf numFmtId="9" fontId="5" fillId="9" borderId="0" xfId="2" applyFont="1" applyFill="1" applyAlignment="1">
      <alignment horizontal="center" vertical="center" wrapText="1"/>
    </xf>
    <xf numFmtId="0" fontId="5" fillId="18" borderId="0" xfId="0" applyFont="1" applyFill="1" applyAlignment="1">
      <alignment horizontal="center" vertical="center" wrapText="1"/>
    </xf>
    <xf numFmtId="43" fontId="0" fillId="0" borderId="0" xfId="1" applyFont="1"/>
    <xf numFmtId="0" fontId="8" fillId="0" borderId="0" xfId="0" applyFont="1" applyAlignment="1">
      <alignment horizontal="center"/>
    </xf>
    <xf numFmtId="169" fontId="9" fillId="0" borderId="0" xfId="0" applyNumberFormat="1" applyFont="1" applyAlignment="1">
      <alignment horizontal="center"/>
    </xf>
    <xf numFmtId="170" fontId="9" fillId="0" borderId="0" xfId="0" applyNumberFormat="1" applyFont="1" applyAlignment="1">
      <alignment horizontal="center"/>
    </xf>
    <xf numFmtId="49" fontId="11" fillId="19" borderId="0" xfId="0" applyNumberFormat="1" applyFont="1" applyFill="1" applyAlignment="1">
      <alignment horizontal="center"/>
    </xf>
    <xf numFmtId="49" fontId="10" fillId="0" borderId="0" xfId="0" applyNumberFormat="1" applyFont="1" applyAlignment="1">
      <alignment horizontal="center"/>
    </xf>
    <xf numFmtId="49" fontId="9" fillId="0" borderId="0" xfId="0" applyNumberFormat="1" applyFont="1"/>
    <xf numFmtId="49" fontId="9" fillId="0" borderId="0" xfId="0" applyNumberFormat="1" applyFont="1" applyAlignment="1">
      <alignment horizontal="center"/>
    </xf>
    <xf numFmtId="170" fontId="9" fillId="0" borderId="0" xfId="0" applyNumberFormat="1" applyFont="1"/>
    <xf numFmtId="49" fontId="10" fillId="20" borderId="0" xfId="0" applyNumberFormat="1" applyFont="1" applyFill="1" applyAlignment="1">
      <alignment horizontal="center"/>
    </xf>
    <xf numFmtId="49" fontId="10" fillId="0" borderId="0" xfId="0" applyNumberFormat="1" applyFont="1"/>
    <xf numFmtId="171" fontId="12" fillId="0" borderId="0" xfId="0" applyNumberFormat="1" applyFont="1" applyAlignment="1">
      <alignment horizontal="center"/>
    </xf>
    <xf numFmtId="171" fontId="10" fillId="20" borderId="0" xfId="0" applyNumberFormat="1" applyFont="1" applyFill="1" applyAlignment="1">
      <alignment horizontal="center"/>
    </xf>
    <xf numFmtId="172" fontId="12" fillId="0" borderId="0" xfId="0" applyNumberFormat="1" applyFont="1" applyAlignment="1">
      <alignment horizontal="center"/>
    </xf>
    <xf numFmtId="172" fontId="10" fillId="20" borderId="0" xfId="0" applyNumberFormat="1" applyFont="1" applyFill="1" applyAlignment="1">
      <alignment horizontal="center"/>
    </xf>
    <xf numFmtId="173" fontId="10" fillId="0" borderId="0" xfId="0" applyNumberFormat="1" applyFont="1" applyAlignment="1">
      <alignment horizontal="center"/>
    </xf>
    <xf numFmtId="171" fontId="9" fillId="0" borderId="0" xfId="0" applyNumberFormat="1" applyFont="1" applyAlignment="1">
      <alignment horizontal="center"/>
    </xf>
    <xf numFmtId="172" fontId="9" fillId="0" borderId="0" xfId="0" applyNumberFormat="1" applyFont="1" applyAlignment="1">
      <alignment horizontal="center"/>
    </xf>
    <xf numFmtId="172" fontId="9" fillId="0" borderId="0" xfId="0" applyNumberFormat="1" applyFont="1"/>
    <xf numFmtId="172" fontId="10" fillId="20" borderId="0" xfId="0" applyNumberFormat="1" applyFont="1" applyFill="1"/>
    <xf numFmtId="174" fontId="0" fillId="0" borderId="0" xfId="0" applyNumberFormat="1" applyAlignment="1">
      <alignment horizontal="center"/>
    </xf>
    <xf numFmtId="175" fontId="0" fillId="0" borderId="0" xfId="0" applyNumberFormat="1" applyAlignment="1">
      <alignment horizontal="center"/>
    </xf>
    <xf numFmtId="175" fontId="9" fillId="0" borderId="0" xfId="0" applyNumberFormat="1" applyFont="1"/>
    <xf numFmtId="176" fontId="12" fillId="21" borderId="0" xfId="0" applyNumberFormat="1" applyFont="1" applyFill="1" applyAlignment="1">
      <alignment horizontal="left"/>
    </xf>
    <xf numFmtId="168" fontId="6" fillId="0" borderId="0" xfId="1" applyNumberFormat="1" applyFont="1"/>
    <xf numFmtId="173" fontId="0" fillId="0" borderId="0" xfId="0" applyNumberFormat="1" applyAlignment="1">
      <alignment horizontal="center"/>
    </xf>
    <xf numFmtId="177" fontId="0" fillId="0" borderId="0" xfId="2" applyNumberFormat="1" applyFont="1"/>
    <xf numFmtId="174" fontId="9" fillId="0" borderId="0" xfId="0" applyNumberFormat="1" applyFont="1" applyAlignment="1">
      <alignment horizontal="center"/>
    </xf>
    <xf numFmtId="175" fontId="9" fillId="0" borderId="0" xfId="0" applyNumberFormat="1" applyFont="1" applyAlignment="1">
      <alignment horizontal="center"/>
    </xf>
    <xf numFmtId="0" fontId="13" fillId="0" borderId="0" xfId="0" applyFont="1"/>
    <xf numFmtId="0" fontId="8" fillId="0" borderId="0" xfId="0" applyFont="1"/>
    <xf numFmtId="173" fontId="8" fillId="0" borderId="0" xfId="0" applyNumberFormat="1" applyFont="1" applyAlignment="1">
      <alignment horizontal="center"/>
    </xf>
    <xf numFmtId="178" fontId="8" fillId="0" borderId="0" xfId="2" applyNumberFormat="1" applyFont="1" applyAlignment="1">
      <alignment horizontal="center"/>
    </xf>
    <xf numFmtId="15" fontId="0" fillId="0" borderId="0" xfId="0" applyNumberFormat="1" applyAlignment="1">
      <alignment horizontal="center"/>
    </xf>
    <xf numFmtId="165" fontId="2" fillId="2" borderId="2" xfId="0" applyNumberFormat="1" applyFont="1" applyFill="1" applyBorder="1" applyAlignment="1">
      <alignment horizontal="center" vertical="center" wrapText="1"/>
    </xf>
    <xf numFmtId="165" fontId="4" fillId="2" borderId="2" xfId="0" applyNumberFormat="1" applyFont="1" applyFill="1" applyBorder="1" applyAlignment="1">
      <alignment horizontal="center" vertical="center"/>
    </xf>
    <xf numFmtId="0" fontId="14" fillId="0" borderId="0" xfId="0" applyFont="1" applyAlignment="1">
      <alignment horizontal="center" vertical="center"/>
    </xf>
    <xf numFmtId="0" fontId="14" fillId="0" borderId="0" xfId="0" applyFont="1" applyAlignment="1">
      <alignment vertical="center"/>
    </xf>
    <xf numFmtId="1" fontId="14" fillId="0" borderId="0" xfId="0" applyNumberFormat="1" applyFont="1" applyAlignment="1">
      <alignment horizontal="right" vertical="center"/>
    </xf>
    <xf numFmtId="179" fontId="14" fillId="0" borderId="0" xfId="0" applyNumberFormat="1" applyFont="1" applyAlignment="1">
      <alignment horizontal="right" vertical="center"/>
    </xf>
    <xf numFmtId="0" fontId="14" fillId="0" borderId="0" xfId="0" applyFont="1" applyAlignment="1">
      <alignment horizontal="left" vertical="center"/>
    </xf>
    <xf numFmtId="0" fontId="15" fillId="0" borderId="0" xfId="0" applyFont="1" applyAlignment="1">
      <alignment horizontal="center"/>
    </xf>
    <xf numFmtId="1" fontId="14" fillId="0" borderId="0" xfId="0" applyNumberFormat="1" applyFont="1" applyAlignment="1">
      <alignment vertical="center"/>
    </xf>
    <xf numFmtId="171" fontId="10" fillId="0" borderId="0" xfId="0" applyNumberFormat="1" applyFont="1" applyAlignment="1">
      <alignment horizontal="center"/>
    </xf>
    <xf numFmtId="172" fontId="10" fillId="0" borderId="0" xfId="0" applyNumberFormat="1" applyFont="1" applyAlignment="1">
      <alignment horizontal="center"/>
    </xf>
    <xf numFmtId="180" fontId="9" fillId="0" borderId="0" xfId="0" applyNumberFormat="1" applyFont="1" applyAlignment="1">
      <alignment horizontal="center"/>
    </xf>
    <xf numFmtId="180" fontId="10" fillId="0" borderId="0" xfId="0" applyNumberFormat="1" applyFont="1" applyAlignment="1">
      <alignment horizontal="center"/>
    </xf>
    <xf numFmtId="2" fontId="14" fillId="0" borderId="0" xfId="0" applyNumberFormat="1" applyFont="1" applyAlignment="1">
      <alignment horizontal="right" vertical="center"/>
    </xf>
    <xf numFmtId="15" fontId="0" fillId="22" borderId="0" xfId="0" applyNumberFormat="1" applyFill="1"/>
    <xf numFmtId="0" fontId="14" fillId="22" borderId="0" xfId="0" applyFont="1" applyFill="1" applyAlignment="1">
      <alignment horizontal="center" vertical="center"/>
    </xf>
    <xf numFmtId="1" fontId="14" fillId="22" borderId="0" xfId="0" applyNumberFormat="1" applyFont="1" applyFill="1" applyAlignment="1">
      <alignment vertical="center"/>
    </xf>
    <xf numFmtId="0" fontId="14" fillId="22" borderId="0" xfId="0" applyFont="1" applyFill="1" applyAlignment="1">
      <alignment vertical="center"/>
    </xf>
    <xf numFmtId="179" fontId="14" fillId="22" borderId="0" xfId="0" applyNumberFormat="1" applyFont="1" applyFill="1" applyAlignment="1">
      <alignment horizontal="right" vertical="center"/>
    </xf>
    <xf numFmtId="2" fontId="14" fillId="22" borderId="0" xfId="0" applyNumberFormat="1" applyFont="1" applyFill="1" applyAlignment="1">
      <alignment horizontal="right" vertical="center"/>
    </xf>
    <xf numFmtId="0" fontId="0" fillId="22" borderId="0" xfId="0" applyFill="1"/>
    <xf numFmtId="0" fontId="14" fillId="22" borderId="0" xfId="0" applyFont="1" applyFill="1" applyAlignment="1">
      <alignment horizontal="left" vertical="center"/>
    </xf>
    <xf numFmtId="0" fontId="2" fillId="4" borderId="5" xfId="0" applyFont="1" applyFill="1" applyBorder="1" applyAlignment="1">
      <alignment horizontal="center" vertical="center"/>
    </xf>
    <xf numFmtId="0" fontId="3" fillId="6" borderId="5" xfId="0" applyFont="1" applyFill="1" applyBorder="1" applyAlignment="1">
      <alignment horizontal="center" vertical="center"/>
    </xf>
    <xf numFmtId="0" fontId="2" fillId="7" borderId="5" xfId="0" applyFont="1" applyFill="1" applyBorder="1" applyAlignment="1">
      <alignment horizontal="center" vertical="center"/>
    </xf>
    <xf numFmtId="0" fontId="2" fillId="8" borderId="5" xfId="0" applyFont="1" applyFill="1" applyBorder="1" applyAlignment="1">
      <alignment horizontal="center" vertical="center"/>
    </xf>
  </cellXfs>
  <cellStyles count="3">
    <cellStyle name="Comma" xfId="1" builtinId="3"/>
    <cellStyle name="Normal" xfId="0" builtinId="0"/>
    <cellStyle name="Percent" xfId="2" builtinId="5"/>
  </cellStyles>
  <dxfs count="2">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1</xdr:row>
      <xdr:rowOff>0</xdr:rowOff>
    </xdr:from>
    <xdr:to>
      <xdr:col>12</xdr:col>
      <xdr:colOff>12700</xdr:colOff>
      <xdr:row>1</xdr:row>
      <xdr:rowOff>0</xdr:rowOff>
    </xdr:to>
    <xdr:pic>
      <xdr:nvPicPr>
        <xdr:cNvPr id="2" name="Picture 1">
          <a:extLst>
            <a:ext uri="{FF2B5EF4-FFF2-40B4-BE49-F238E27FC236}">
              <a16:creationId xmlns:a16="http://schemas.microsoft.com/office/drawing/2014/main" id="{7218E214-2AF0-680F-BF5F-019CD56B1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0500" y="1249680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43</xdr:row>
      <xdr:rowOff>0</xdr:rowOff>
    </xdr:from>
    <xdr:to>
      <xdr:col>13</xdr:col>
      <xdr:colOff>397416</xdr:colOff>
      <xdr:row>58</xdr:row>
      <xdr:rowOff>80010</xdr:rowOff>
    </xdr:to>
    <xdr:pic>
      <xdr:nvPicPr>
        <xdr:cNvPr id="3" name="Picture 2">
          <a:extLst>
            <a:ext uri="{FF2B5EF4-FFF2-40B4-BE49-F238E27FC236}">
              <a16:creationId xmlns:a16="http://schemas.microsoft.com/office/drawing/2014/main" id="{C9E67C76-119F-41AA-8332-3BFE7D351A42}"/>
            </a:ext>
          </a:extLst>
        </xdr:cNvPr>
        <xdr:cNvPicPr>
          <a:picLocks noChangeAspect="1"/>
        </xdr:cNvPicPr>
      </xdr:nvPicPr>
      <xdr:blipFill>
        <a:blip xmlns:r="http://schemas.openxmlformats.org/officeDocument/2006/relationships" r:embed="rId1"/>
        <a:stretch>
          <a:fillRect/>
        </a:stretch>
      </xdr:blipFill>
      <xdr:spPr>
        <a:xfrm>
          <a:off x="0" y="8519160"/>
          <a:ext cx="9068976" cy="3051810"/>
        </a:xfrm>
        <a:prstGeom prst="rect">
          <a:avLst/>
        </a:prstGeom>
      </xdr:spPr>
    </xdr:pic>
    <xdr:clientData/>
  </xdr:twoCellAnchor>
  <xdr:twoCellAnchor editAs="oneCell">
    <xdr:from>
      <xdr:col>14</xdr:col>
      <xdr:colOff>0</xdr:colOff>
      <xdr:row>43</xdr:row>
      <xdr:rowOff>0</xdr:rowOff>
    </xdr:from>
    <xdr:to>
      <xdr:col>31</xdr:col>
      <xdr:colOff>440063</xdr:colOff>
      <xdr:row>58</xdr:row>
      <xdr:rowOff>85725</xdr:rowOff>
    </xdr:to>
    <xdr:pic>
      <xdr:nvPicPr>
        <xdr:cNvPr id="4" name="Picture 3">
          <a:extLst>
            <a:ext uri="{FF2B5EF4-FFF2-40B4-BE49-F238E27FC236}">
              <a16:creationId xmlns:a16="http://schemas.microsoft.com/office/drawing/2014/main" id="{67B37254-A868-4D49-95A3-AD60DA6677DD}"/>
            </a:ext>
          </a:extLst>
        </xdr:cNvPr>
        <xdr:cNvPicPr>
          <a:picLocks noChangeAspect="1"/>
        </xdr:cNvPicPr>
      </xdr:nvPicPr>
      <xdr:blipFill>
        <a:blip xmlns:r="http://schemas.openxmlformats.org/officeDocument/2006/relationships" r:embed="rId2"/>
        <a:stretch>
          <a:fillRect/>
        </a:stretch>
      </xdr:blipFill>
      <xdr:spPr>
        <a:xfrm>
          <a:off x="9128760" y="8519160"/>
          <a:ext cx="10944233" cy="30575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875"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052692B-1C6F-4C0C-90B7-1B9225C14415}">
  <we:reference id="wa200010215" version="2.0.0.0" store="en-US" storeType="OMEX"/>
  <we:alternateReferences>
    <we:reference id="wa200010215" version="2.0.0.0" store="" storeType="OMEX"/>
  </we:alternateReferences>
  <we:properties>
    <we:property name="bps.codex_control.document_id" value="&quot;0f056dce-aa41-41d7-ac25-af1e51acbaf5&quot;"/>
  </we:properties>
  <we:bindings/>
  <we:snapshot xmlns:r="http://schemas.openxmlformats.org/officeDocument/2006/relationships"/>
</we:webextension>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A5929-2FC2-3F48-A432-ECC600EB3E2C}">
  <dimension ref="A1:BH2001"/>
  <sheetViews>
    <sheetView tabSelected="1" zoomScale="110" zoomScaleNormal="110" workbookViewId="0">
      <pane xSplit="13" ySplit="2" topLeftCell="N1378" activePane="bottomRight" state="frozen"/>
      <selection pane="topRight" activeCell="N1" sqref="N1"/>
      <selection pane="bottomLeft" activeCell="A3" sqref="A3"/>
      <selection pane="bottomRight" activeCell="AT1389" sqref="AT1389"/>
    </sheetView>
  </sheetViews>
  <sheetFormatPr baseColWidth="10" defaultColWidth="10.83203125" defaultRowHeight="16" x14ac:dyDescent="0.2"/>
  <cols>
    <col min="1" max="1" width="11.6640625" customWidth="1"/>
    <col min="2" max="2" width="0" hidden="1" customWidth="1"/>
    <col min="3" max="3" width="10.83203125" style="47"/>
    <col min="5" max="5" width="10.83203125" customWidth="1"/>
    <col min="6" max="6" width="10.83203125" hidden="1" customWidth="1"/>
    <col min="7" max="7" width="11.5" hidden="1" customWidth="1"/>
    <col min="9" max="10" width="7.5" customWidth="1"/>
    <col min="11" max="11" width="23.83203125" customWidth="1"/>
    <col min="16" max="16" width="0" hidden="1" customWidth="1"/>
    <col min="28" max="45" width="0" hidden="1" customWidth="1"/>
    <col min="50" max="51" width="0" hidden="1" customWidth="1"/>
  </cols>
  <sheetData>
    <row r="1" spans="1:60" x14ac:dyDescent="0.2">
      <c r="A1" s="1"/>
      <c r="B1" s="96"/>
      <c r="C1" s="3"/>
      <c r="D1" s="2"/>
      <c r="E1" s="4"/>
      <c r="F1" s="4"/>
      <c r="G1" s="2"/>
      <c r="H1" s="2"/>
      <c r="I1" s="2"/>
      <c r="J1" s="2"/>
      <c r="K1" s="2"/>
      <c r="L1" s="2"/>
      <c r="M1" s="2"/>
      <c r="N1" s="5"/>
      <c r="O1" s="2"/>
      <c r="P1" s="2"/>
      <c r="Q1" s="2"/>
      <c r="R1" s="2"/>
      <c r="S1" s="2"/>
      <c r="T1" s="118" t="s">
        <v>0</v>
      </c>
      <c r="U1" s="118"/>
      <c r="V1" s="118"/>
      <c r="W1" s="118"/>
      <c r="X1" s="118"/>
      <c r="Y1" s="118"/>
      <c r="Z1" s="118"/>
      <c r="AA1" s="6"/>
      <c r="AB1" s="119" t="s">
        <v>1</v>
      </c>
      <c r="AC1" s="119"/>
      <c r="AD1" s="120" t="s">
        <v>2</v>
      </c>
      <c r="AE1" s="120"/>
      <c r="AF1" s="120"/>
      <c r="AG1" s="120"/>
      <c r="AH1" s="120"/>
      <c r="AI1" s="120"/>
      <c r="AJ1" s="120"/>
      <c r="AK1" s="121" t="s">
        <v>3</v>
      </c>
      <c r="AL1" s="121"/>
      <c r="AM1" s="121"/>
      <c r="AN1" s="121"/>
      <c r="AO1" s="7"/>
      <c r="AP1" s="7"/>
      <c r="AQ1" s="7"/>
      <c r="AR1" s="7"/>
      <c r="AS1" s="7" t="s">
        <v>4</v>
      </c>
      <c r="AT1" s="8"/>
      <c r="AU1" s="9"/>
      <c r="AV1" s="10"/>
      <c r="AW1" s="10"/>
      <c r="AX1" s="11"/>
      <c r="BA1" s="12"/>
      <c r="BB1" s="13"/>
      <c r="BC1" s="13"/>
      <c r="BD1" s="13"/>
      <c r="BE1" s="13"/>
    </row>
    <row r="2" spans="1:60" ht="80" x14ac:dyDescent="0.2">
      <c r="A2" s="14" t="s">
        <v>5</v>
      </c>
      <c r="B2" s="97" t="s">
        <v>1206</v>
      </c>
      <c r="C2" s="16" t="s">
        <v>6</v>
      </c>
      <c r="D2" s="15" t="s">
        <v>7</v>
      </c>
      <c r="E2" s="17" t="s">
        <v>1155</v>
      </c>
      <c r="F2" s="17" t="s">
        <v>1207</v>
      </c>
      <c r="G2" s="18" t="s">
        <v>8</v>
      </c>
      <c r="H2" s="18" t="s">
        <v>9</v>
      </c>
      <c r="I2" s="18" t="s">
        <v>10</v>
      </c>
      <c r="J2" s="18" t="s">
        <v>11</v>
      </c>
      <c r="K2" s="18" t="s">
        <v>12</v>
      </c>
      <c r="L2" s="19" t="s">
        <v>13</v>
      </c>
      <c r="M2" s="20" t="s">
        <v>14</v>
      </c>
      <c r="N2" s="21" t="s">
        <v>15</v>
      </c>
      <c r="O2" s="20" t="s">
        <v>16</v>
      </c>
      <c r="P2" s="20"/>
      <c r="Q2" s="20" t="s">
        <v>16</v>
      </c>
      <c r="R2" s="2" t="s">
        <v>17</v>
      </c>
      <c r="S2" s="2" t="s">
        <v>18</v>
      </c>
      <c r="T2" s="22" t="s">
        <v>19</v>
      </c>
      <c r="U2" s="23" t="s">
        <v>20</v>
      </c>
      <c r="V2" s="24" t="s">
        <v>21</v>
      </c>
      <c r="W2" s="24" t="s">
        <v>22</v>
      </c>
      <c r="X2" s="25" t="s">
        <v>23</v>
      </c>
      <c r="Y2" s="25" t="s">
        <v>24</v>
      </c>
      <c r="Z2" s="24" t="s">
        <v>25</v>
      </c>
      <c r="AA2" s="6" t="s">
        <v>26</v>
      </c>
      <c r="AB2" s="26" t="s">
        <v>27</v>
      </c>
      <c r="AC2" s="26" t="s">
        <v>28</v>
      </c>
      <c r="AD2" s="27" t="s">
        <v>29</v>
      </c>
      <c r="AE2" s="27" t="s">
        <v>30</v>
      </c>
      <c r="AF2" s="27" t="s">
        <v>31</v>
      </c>
      <c r="AG2" s="27" t="s">
        <v>32</v>
      </c>
      <c r="AH2" s="28" t="s">
        <v>33</v>
      </c>
      <c r="AI2" s="28" t="s">
        <v>34</v>
      </c>
      <c r="AJ2" s="28" t="s">
        <v>35</v>
      </c>
      <c r="AK2" s="29" t="s">
        <v>36</v>
      </c>
      <c r="AL2" s="29" t="s">
        <v>37</v>
      </c>
      <c r="AM2" s="29" t="s">
        <v>38</v>
      </c>
      <c r="AN2" s="29" t="s">
        <v>18</v>
      </c>
      <c r="AO2" s="30" t="s">
        <v>39</v>
      </c>
      <c r="AP2" s="30" t="s">
        <v>40</v>
      </c>
      <c r="AQ2" s="31" t="s">
        <v>41</v>
      </c>
      <c r="AR2" s="7" t="s">
        <v>42</v>
      </c>
      <c r="AS2" s="7" t="s">
        <v>43</v>
      </c>
      <c r="AT2" s="32" t="s">
        <v>44</v>
      </c>
      <c r="AU2" s="33" t="s">
        <v>45</v>
      </c>
      <c r="AV2" s="27" t="s">
        <v>46</v>
      </c>
      <c r="AW2" s="27" t="s">
        <v>47</v>
      </c>
      <c r="AX2" s="34" t="s">
        <v>48</v>
      </c>
      <c r="AY2" s="35" t="s">
        <v>49</v>
      </c>
      <c r="AZ2" s="36" t="s">
        <v>50</v>
      </c>
      <c r="BA2" s="60" t="s">
        <v>51</v>
      </c>
      <c r="BB2" s="61" t="s">
        <v>52</v>
      </c>
      <c r="BC2" s="61" t="s">
        <v>53</v>
      </c>
      <c r="BD2" s="61" t="s">
        <v>54</v>
      </c>
      <c r="BE2" s="61" t="s">
        <v>46</v>
      </c>
      <c r="BF2" s="59" t="s">
        <v>814</v>
      </c>
      <c r="BG2" s="59" t="s">
        <v>815</v>
      </c>
      <c r="BH2" s="59" t="s">
        <v>816</v>
      </c>
    </row>
    <row r="3" spans="1:60" x14ac:dyDescent="0.2">
      <c r="A3" s="37">
        <v>46032</v>
      </c>
      <c r="B3" s="37"/>
      <c r="C3" s="38">
        <v>11.34</v>
      </c>
      <c r="D3" s="13" t="s">
        <v>55</v>
      </c>
      <c r="E3" s="13" t="s">
        <v>1156</v>
      </c>
      <c r="F3" s="13"/>
      <c r="H3" t="s">
        <v>56</v>
      </c>
      <c r="I3" s="13">
        <v>1</v>
      </c>
      <c r="J3" s="13">
        <v>1</v>
      </c>
      <c r="K3" s="45" t="s">
        <v>57</v>
      </c>
      <c r="L3" s="38">
        <v>0.5</v>
      </c>
      <c r="M3" s="38">
        <v>2.34</v>
      </c>
      <c r="N3" s="38">
        <v>2.4</v>
      </c>
      <c r="O3" s="13" t="s">
        <v>15</v>
      </c>
      <c r="P3" s="13"/>
      <c r="Q3" s="13" t="s">
        <v>4</v>
      </c>
      <c r="R3" s="38">
        <v>1.99</v>
      </c>
      <c r="S3" s="13">
        <v>3</v>
      </c>
      <c r="T3" s="39" t="str">
        <f t="shared" ref="T3:T66" si="0">IF(($AA3="W"),ROUND(($L3*$R3),2),"0.00")</f>
        <v>0.00</v>
      </c>
      <c r="U3" s="39">
        <f>BE3</f>
        <v>-0.5</v>
      </c>
      <c r="V3" s="39">
        <f>U3</f>
        <v>-0.5</v>
      </c>
      <c r="W3" s="39">
        <f>L3</f>
        <v>0.5</v>
      </c>
      <c r="X3" s="40">
        <f>SUM(V3/W3)</f>
        <v>-1</v>
      </c>
      <c r="Y3" s="41">
        <f>V3/100</f>
        <v>-5.0000000000000001E-3</v>
      </c>
      <c r="Z3" s="42">
        <f>V3*100</f>
        <v>-50</v>
      </c>
      <c r="AA3" s="13" t="s">
        <v>58</v>
      </c>
      <c r="AB3" s="13"/>
      <c r="AC3" s="13"/>
      <c r="AD3" s="13"/>
      <c r="AE3" s="13"/>
      <c r="AF3" s="13"/>
      <c r="AG3" s="13"/>
      <c r="AH3" s="13"/>
      <c r="AI3" s="13"/>
      <c r="AJ3" s="13"/>
      <c r="AK3" s="13"/>
      <c r="AL3" s="13"/>
      <c r="AM3" s="13"/>
      <c r="AN3" s="13"/>
      <c r="AO3" s="13"/>
      <c r="AP3" s="13"/>
      <c r="AQ3" s="13"/>
      <c r="AR3" s="13"/>
      <c r="AS3" s="13"/>
      <c r="AT3" s="38">
        <v>2.0499999999999998</v>
      </c>
      <c r="AU3" s="38">
        <v>2.0499999999999998</v>
      </c>
      <c r="AV3" s="10">
        <f t="shared" ref="AV3" si="1">((N3*(L3))-(L3))</f>
        <v>0.7</v>
      </c>
      <c r="AW3" s="10">
        <f t="shared" ref="AW3" si="2">0.92*(N3-1)+1</f>
        <v>2.2880000000000003</v>
      </c>
      <c r="AZ3" t="str">
        <f>IF(N3&gt;=M3,"Yes","No")</f>
        <v>Yes</v>
      </c>
      <c r="BA3">
        <v>0.13500000000000001</v>
      </c>
      <c r="BB3" s="38">
        <f t="shared" ref="BB3:BB4" si="3">IF(AA3="W",
   L3*(N3-1),
   -L3
)</f>
        <v>-0.5</v>
      </c>
      <c r="BC3" s="38">
        <f t="shared" ref="BC3:BC66" si="4">SUMIFS(
  $BB:$BB,
  $A:$A,$A3,
  $H:$H,$H3,
  $I:$I,$I3
)</f>
        <v>-0.5</v>
      </c>
      <c r="BD3" s="38">
        <f>IF(BC3&gt;0, BC3*0.92, BC3)</f>
        <v>-0.5</v>
      </c>
      <c r="BE3" s="38">
        <f>IF(
  BC3&gt;0,
  IF(
    AA3="W",
    BB3 - (BC3 - BD3),
    BB3
  ),
  BB3
)</f>
        <v>-0.5</v>
      </c>
      <c r="BF3" s="13" cm="1">
        <f t="array" ref="BF3">SUMPRODUCT((1/COUNTIFS($A$3:$A3,$A$3:$A3,$H$3:$H3,$H$3:$H3,$I$3:$I3,$I$3:$I3)))</f>
        <v>1</v>
      </c>
      <c r="BG3" s="13">
        <v>0</v>
      </c>
      <c r="BH3" s="12">
        <f>BG3/BF3</f>
        <v>0</v>
      </c>
    </row>
    <row r="4" spans="1:60" x14ac:dyDescent="0.2">
      <c r="A4" s="37">
        <v>46032</v>
      </c>
      <c r="B4" s="37"/>
      <c r="C4" s="38">
        <v>11.41</v>
      </c>
      <c r="D4" s="13" t="s">
        <v>55</v>
      </c>
      <c r="E4" s="13" t="s">
        <v>1156</v>
      </c>
      <c r="F4" s="13"/>
      <c r="H4" t="s">
        <v>56</v>
      </c>
      <c r="I4" s="13">
        <v>2</v>
      </c>
      <c r="J4" s="13">
        <v>5</v>
      </c>
      <c r="K4" t="s">
        <v>59</v>
      </c>
      <c r="L4" s="38">
        <v>0.5</v>
      </c>
      <c r="M4" s="38">
        <v>6</v>
      </c>
      <c r="N4" s="38">
        <v>6.58</v>
      </c>
      <c r="O4" s="13" t="s">
        <v>15</v>
      </c>
      <c r="P4" s="13"/>
      <c r="Q4" s="13" t="s">
        <v>4</v>
      </c>
      <c r="R4" s="38">
        <v>6.1894</v>
      </c>
      <c r="S4" s="13" t="s">
        <v>60</v>
      </c>
      <c r="T4" s="39" t="str">
        <f t="shared" si="0"/>
        <v>0.00</v>
      </c>
      <c r="U4" s="39">
        <f t="shared" ref="U4" si="5">BE4</f>
        <v>-0.5</v>
      </c>
      <c r="V4" s="39">
        <f>V3+U4</f>
        <v>-1</v>
      </c>
      <c r="W4" s="39">
        <f t="shared" ref="W4" si="6">W3+L4</f>
        <v>1</v>
      </c>
      <c r="X4" s="40">
        <f>SUM(V4/W4)</f>
        <v>-1</v>
      </c>
      <c r="Y4" s="41">
        <f>V4/100</f>
        <v>-0.01</v>
      </c>
      <c r="Z4" s="42">
        <f>V4*100</f>
        <v>-100</v>
      </c>
      <c r="AA4" s="13" t="s">
        <v>58</v>
      </c>
      <c r="AB4" s="13"/>
      <c r="AC4" s="13"/>
      <c r="AD4" s="13"/>
      <c r="AE4" s="13"/>
      <c r="AF4" s="13"/>
      <c r="AG4" s="13"/>
      <c r="AH4" s="13"/>
      <c r="AI4" s="13"/>
      <c r="AJ4" s="13"/>
      <c r="AK4" s="13"/>
      <c r="AL4" s="13"/>
      <c r="AM4" s="13"/>
      <c r="AN4" s="13"/>
      <c r="AO4" s="13"/>
      <c r="AP4" s="13"/>
      <c r="AQ4" s="13"/>
      <c r="AR4" s="13"/>
      <c r="AS4" s="13"/>
      <c r="AT4" s="38">
        <v>6.1</v>
      </c>
      <c r="AU4" s="38">
        <v>5.5</v>
      </c>
      <c r="AV4" s="10">
        <f t="shared" ref="AV4:AV67" si="7">((N4*(L4))-(L4))</f>
        <v>2.79</v>
      </c>
      <c r="AW4" s="10">
        <f t="shared" ref="AW4:AW67" si="8">0.92*(N4-1)+1</f>
        <v>6.1336000000000004</v>
      </c>
      <c r="AZ4" t="str">
        <f t="shared" ref="AZ4:AZ67" si="9">IF(N4&gt;=M4,"Yes","No")</f>
        <v>Yes</v>
      </c>
      <c r="BB4" s="38">
        <f t="shared" si="3"/>
        <v>-0.5</v>
      </c>
      <c r="BC4" s="38">
        <f t="shared" si="4"/>
        <v>-4.5</v>
      </c>
      <c r="BD4" s="38">
        <f t="shared" ref="BD4" si="10">IF(BC4&gt;0, BC4*0.92, BC4)</f>
        <v>-4.5</v>
      </c>
      <c r="BE4" s="38">
        <f t="shared" ref="BE4" si="11">IF(
  BC4&gt;0,
  IF(
    AA4="W",
    BB4 - (BC4 - BD4),
    BB4
  ),
  BB4
)</f>
        <v>-0.5</v>
      </c>
      <c r="BF4" s="13" cm="1">
        <f t="array" ref="BF4">SUMPRODUCT((1/COUNTIFS($A$3:$A4,$A$3:$A4,$H$3:$H4,$H$3:$H4,$I$3:$I4,$I$3:$I4)))</f>
        <v>2</v>
      </c>
      <c r="BG4" s="13">
        <v>0</v>
      </c>
      <c r="BH4" s="12">
        <f t="shared" ref="BH4:BH67" si="12">BG4/BF4</f>
        <v>0</v>
      </c>
    </row>
    <row r="5" spans="1:60" x14ac:dyDescent="0.2">
      <c r="A5" s="37">
        <v>46032</v>
      </c>
      <c r="B5" s="37"/>
      <c r="C5" s="38">
        <v>11.41</v>
      </c>
      <c r="D5" s="13" t="s">
        <v>55</v>
      </c>
      <c r="E5" s="13" t="s">
        <v>1156</v>
      </c>
      <c r="F5" s="13"/>
      <c r="H5" t="s">
        <v>56</v>
      </c>
      <c r="I5" s="13">
        <v>2</v>
      </c>
      <c r="J5" s="13">
        <v>6</v>
      </c>
      <c r="K5" s="45" t="s">
        <v>61</v>
      </c>
      <c r="L5" s="38">
        <v>1</v>
      </c>
      <c r="M5" s="38">
        <v>10</v>
      </c>
      <c r="N5" s="38">
        <v>19.5</v>
      </c>
      <c r="O5" s="13" t="s">
        <v>15</v>
      </c>
      <c r="P5" s="13"/>
      <c r="Q5" s="13" t="s">
        <v>4</v>
      </c>
      <c r="R5" s="38">
        <v>18.205000000000002</v>
      </c>
      <c r="S5" s="13">
        <v>3</v>
      </c>
      <c r="T5" s="39" t="str">
        <f t="shared" si="0"/>
        <v>0.00</v>
      </c>
      <c r="U5" s="39">
        <f t="shared" ref="U5:U68" si="13">BE5</f>
        <v>-1</v>
      </c>
      <c r="V5" s="39">
        <f t="shared" ref="V5:V68" si="14">V4+U5</f>
        <v>-2</v>
      </c>
      <c r="W5" s="39">
        <f t="shared" ref="W5:W68" si="15">W4+L5</f>
        <v>2</v>
      </c>
      <c r="X5" s="40">
        <f t="shared" ref="X5:X68" si="16">SUM(V5/W5)</f>
        <v>-1</v>
      </c>
      <c r="Y5" s="41">
        <f t="shared" ref="Y5:Y68" si="17">V5/100</f>
        <v>-0.02</v>
      </c>
      <c r="Z5" s="42">
        <f t="shared" ref="Z5:Z68" si="18">V5*100</f>
        <v>-200</v>
      </c>
      <c r="AA5" s="13" t="s">
        <v>58</v>
      </c>
      <c r="AB5" s="13"/>
      <c r="AC5" s="13"/>
      <c r="AD5" s="13"/>
      <c r="AE5" s="13"/>
      <c r="AF5" s="13"/>
      <c r="AG5" s="13"/>
      <c r="AH5" s="13"/>
      <c r="AI5" s="13"/>
      <c r="AJ5" s="13"/>
      <c r="AK5" s="13"/>
      <c r="AL5" s="13"/>
      <c r="AM5" s="13"/>
      <c r="AN5" s="13"/>
      <c r="AO5" s="13"/>
      <c r="AP5" s="13"/>
      <c r="AQ5" s="13"/>
      <c r="AR5" s="13"/>
      <c r="AS5" s="13"/>
      <c r="AT5" s="38">
        <v>15.1</v>
      </c>
      <c r="AU5" s="38">
        <v>16</v>
      </c>
      <c r="AV5" s="10">
        <f t="shared" si="7"/>
        <v>18.5</v>
      </c>
      <c r="AW5" s="10">
        <f t="shared" si="8"/>
        <v>18.02</v>
      </c>
      <c r="AZ5" t="str">
        <f t="shared" si="9"/>
        <v>Yes</v>
      </c>
      <c r="BB5" s="38">
        <f t="shared" ref="BB5:BB68" si="19">IF(AA5="W",
   L5*(N5-1),
   -L5
)</f>
        <v>-1</v>
      </c>
      <c r="BC5" s="38">
        <f t="shared" si="4"/>
        <v>-4.5</v>
      </c>
      <c r="BD5" s="38">
        <f t="shared" ref="BD5:BD68" si="20">IF(BC5&gt;0, BC5*0.92, BC5)</f>
        <v>-4.5</v>
      </c>
      <c r="BE5" s="38">
        <f t="shared" ref="BE5:BE68" si="21">IF(
  BC5&gt;0,
  IF(
    AA5="W",
    BB5 - (BC5 - BD5),
    BB5
  ),
  BB5
)</f>
        <v>-1</v>
      </c>
      <c r="BF5" s="13" cm="1">
        <f t="array" ref="BF5">SUMPRODUCT((1/COUNTIFS($A$3:$A5,$A$3:$A5,$H$3:$H5,$H$3:$H5,$I$3:$I5,$I$3:$I5)))</f>
        <v>2</v>
      </c>
      <c r="BG5" s="13">
        <v>0</v>
      </c>
      <c r="BH5" s="12">
        <f t="shared" si="12"/>
        <v>0</v>
      </c>
    </row>
    <row r="6" spans="1:60" x14ac:dyDescent="0.2">
      <c r="A6" s="37">
        <v>46032</v>
      </c>
      <c r="B6" s="37"/>
      <c r="C6" s="38">
        <v>11.41</v>
      </c>
      <c r="D6" s="13" t="s">
        <v>55</v>
      </c>
      <c r="E6" s="13" t="s">
        <v>1156</v>
      </c>
      <c r="F6" s="13"/>
      <c r="H6" t="s">
        <v>56</v>
      </c>
      <c r="I6" s="13">
        <v>2</v>
      </c>
      <c r="J6" s="13">
        <v>1</v>
      </c>
      <c r="K6" t="s">
        <v>62</v>
      </c>
      <c r="L6" s="38">
        <v>1</v>
      </c>
      <c r="M6" s="38">
        <v>14.5</v>
      </c>
      <c r="N6" s="38">
        <v>28</v>
      </c>
      <c r="O6" s="13" t="s">
        <v>15</v>
      </c>
      <c r="P6" s="13"/>
      <c r="Q6" s="13" t="s">
        <v>4</v>
      </c>
      <c r="R6" s="38">
        <v>26.110000000000003</v>
      </c>
      <c r="S6" s="13" t="s">
        <v>60</v>
      </c>
      <c r="T6" s="39" t="str">
        <f t="shared" si="0"/>
        <v>0.00</v>
      </c>
      <c r="U6" s="39">
        <f t="shared" si="13"/>
        <v>-1</v>
      </c>
      <c r="V6" s="39">
        <f t="shared" si="14"/>
        <v>-3</v>
      </c>
      <c r="W6" s="39">
        <f t="shared" si="15"/>
        <v>3</v>
      </c>
      <c r="X6" s="40">
        <f t="shared" si="16"/>
        <v>-1</v>
      </c>
      <c r="Y6" s="41">
        <f t="shared" si="17"/>
        <v>-0.03</v>
      </c>
      <c r="Z6" s="42">
        <f t="shared" si="18"/>
        <v>-300</v>
      </c>
      <c r="AA6" s="13" t="s">
        <v>58</v>
      </c>
      <c r="AB6" s="13"/>
      <c r="AC6" s="13"/>
      <c r="AD6" s="13"/>
      <c r="AE6" s="13"/>
      <c r="AF6" s="13"/>
      <c r="AG6" s="13"/>
      <c r="AH6" s="13"/>
      <c r="AI6" s="13"/>
      <c r="AJ6" s="13"/>
      <c r="AK6" s="13"/>
      <c r="AL6" s="13"/>
      <c r="AM6" s="13"/>
      <c r="AN6" s="13"/>
      <c r="AO6" s="13"/>
      <c r="AP6" s="13"/>
      <c r="AQ6" s="13"/>
      <c r="AR6" s="13"/>
      <c r="AS6" s="13"/>
      <c r="AT6" s="38">
        <v>19.2</v>
      </c>
      <c r="AU6" s="38">
        <v>17</v>
      </c>
      <c r="AV6" s="10">
        <f t="shared" si="7"/>
        <v>27</v>
      </c>
      <c r="AW6" s="10">
        <f t="shared" si="8"/>
        <v>25.84</v>
      </c>
      <c r="AZ6" t="str">
        <f t="shared" si="9"/>
        <v>Yes</v>
      </c>
      <c r="BB6" s="38">
        <f t="shared" si="19"/>
        <v>-1</v>
      </c>
      <c r="BC6" s="38">
        <f t="shared" si="4"/>
        <v>-4.5</v>
      </c>
      <c r="BD6" s="38">
        <f t="shared" si="20"/>
        <v>-4.5</v>
      </c>
      <c r="BE6" s="38">
        <f t="shared" si="21"/>
        <v>-1</v>
      </c>
      <c r="BF6" s="13" cm="1">
        <f t="array" ref="BF6">SUMPRODUCT((1/COUNTIFS($A$3:$A6,$A$3:$A6,$H$3:$H6,$H$3:$H6,$I$3:$I6,$I$3:$I6)))</f>
        <v>1.9999999999999998</v>
      </c>
      <c r="BG6" s="13">
        <v>0</v>
      </c>
      <c r="BH6" s="12">
        <f t="shared" si="12"/>
        <v>0</v>
      </c>
    </row>
    <row r="7" spans="1:60" x14ac:dyDescent="0.2">
      <c r="A7" s="37">
        <v>46032</v>
      </c>
      <c r="B7" s="37"/>
      <c r="C7" s="38">
        <v>11.41</v>
      </c>
      <c r="D7" s="13" t="s">
        <v>55</v>
      </c>
      <c r="E7" s="13" t="s">
        <v>1156</v>
      </c>
      <c r="F7" s="13"/>
      <c r="H7" t="s">
        <v>56</v>
      </c>
      <c r="I7" s="13">
        <v>2</v>
      </c>
      <c r="J7" s="13">
        <v>7</v>
      </c>
      <c r="K7" s="46" t="s">
        <v>63</v>
      </c>
      <c r="L7" s="38">
        <v>1</v>
      </c>
      <c r="M7" s="38">
        <v>14.5</v>
      </c>
      <c r="N7" s="38">
        <v>16</v>
      </c>
      <c r="O7" s="13" t="s">
        <v>15</v>
      </c>
      <c r="P7" s="13"/>
      <c r="Q7" s="13" t="s">
        <v>4</v>
      </c>
      <c r="R7" s="38">
        <v>14.950000000000001</v>
      </c>
      <c r="S7" s="13">
        <v>4</v>
      </c>
      <c r="T7" s="39" t="str">
        <f t="shared" si="0"/>
        <v>0.00</v>
      </c>
      <c r="U7" s="39">
        <f t="shared" si="13"/>
        <v>-1</v>
      </c>
      <c r="V7" s="39">
        <f t="shared" si="14"/>
        <v>-4</v>
      </c>
      <c r="W7" s="39">
        <f t="shared" si="15"/>
        <v>4</v>
      </c>
      <c r="X7" s="40">
        <f t="shared" si="16"/>
        <v>-1</v>
      </c>
      <c r="Y7" s="41">
        <f t="shared" si="17"/>
        <v>-0.04</v>
      </c>
      <c r="Z7" s="42">
        <f t="shared" si="18"/>
        <v>-400</v>
      </c>
      <c r="AA7" s="13" t="s">
        <v>58</v>
      </c>
      <c r="AB7" s="13"/>
      <c r="AC7" s="13"/>
      <c r="AD7" s="13"/>
      <c r="AE7" s="13"/>
      <c r="AF7" s="13"/>
      <c r="AG7" s="13"/>
      <c r="AH7" s="13"/>
      <c r="AI7" s="13"/>
      <c r="AJ7" s="13"/>
      <c r="AK7" s="13"/>
      <c r="AL7" s="13"/>
      <c r="AM7" s="13"/>
      <c r="AN7" s="13"/>
      <c r="AO7" s="13"/>
      <c r="AP7" s="13"/>
      <c r="AQ7" s="13"/>
      <c r="AR7" s="13"/>
      <c r="AS7" s="13"/>
      <c r="AT7" s="38">
        <v>12</v>
      </c>
      <c r="AU7" s="38">
        <v>12</v>
      </c>
      <c r="AV7" s="10">
        <f t="shared" si="7"/>
        <v>15</v>
      </c>
      <c r="AW7" s="10">
        <f t="shared" si="8"/>
        <v>14.8</v>
      </c>
      <c r="AZ7" t="str">
        <f t="shared" si="9"/>
        <v>Yes</v>
      </c>
      <c r="BB7" s="38">
        <f t="shared" si="19"/>
        <v>-1</v>
      </c>
      <c r="BC7" s="38">
        <f t="shared" si="4"/>
        <v>-4.5</v>
      </c>
      <c r="BD7" s="38">
        <f t="shared" si="20"/>
        <v>-4.5</v>
      </c>
      <c r="BE7" s="38">
        <f t="shared" si="21"/>
        <v>-1</v>
      </c>
      <c r="BF7" s="13" cm="1">
        <f t="array" ref="BF7">SUMPRODUCT((1/COUNTIFS($A$3:$A7,$A$3:$A7,$H$3:$H7,$H$3:$H7,$I$3:$I7,$I$3:$I7)))</f>
        <v>2</v>
      </c>
      <c r="BG7" s="13">
        <v>0</v>
      </c>
      <c r="BH7" s="12">
        <f t="shared" si="12"/>
        <v>0</v>
      </c>
    </row>
    <row r="8" spans="1:60" x14ac:dyDescent="0.2">
      <c r="A8" s="37">
        <v>46032</v>
      </c>
      <c r="B8" s="37"/>
      <c r="C8" s="38">
        <v>11.41</v>
      </c>
      <c r="D8" s="13" t="s">
        <v>55</v>
      </c>
      <c r="E8" s="13" t="s">
        <v>1156</v>
      </c>
      <c r="F8" s="13"/>
      <c r="H8" t="s">
        <v>56</v>
      </c>
      <c r="I8" s="13">
        <v>2</v>
      </c>
      <c r="J8" s="13">
        <v>3</v>
      </c>
      <c r="K8" t="s">
        <v>64</v>
      </c>
      <c r="L8" s="38">
        <v>1</v>
      </c>
      <c r="M8" s="38">
        <v>42</v>
      </c>
      <c r="N8" s="38">
        <v>65</v>
      </c>
      <c r="O8" s="13" t="s">
        <v>15</v>
      </c>
      <c r="P8" s="13"/>
      <c r="Q8" s="13" t="s">
        <v>4</v>
      </c>
      <c r="R8" s="38">
        <v>60.52</v>
      </c>
      <c r="S8" s="13" t="s">
        <v>60</v>
      </c>
      <c r="T8" s="39" t="str">
        <f t="shared" si="0"/>
        <v>0.00</v>
      </c>
      <c r="U8" s="39">
        <f t="shared" si="13"/>
        <v>-1</v>
      </c>
      <c r="V8" s="39">
        <f t="shared" si="14"/>
        <v>-5</v>
      </c>
      <c r="W8" s="39">
        <f t="shared" si="15"/>
        <v>5</v>
      </c>
      <c r="X8" s="40">
        <f t="shared" si="16"/>
        <v>-1</v>
      </c>
      <c r="Y8" s="41">
        <f t="shared" si="17"/>
        <v>-0.05</v>
      </c>
      <c r="Z8" s="42">
        <f t="shared" si="18"/>
        <v>-500</v>
      </c>
      <c r="AA8" s="13" t="s">
        <v>58</v>
      </c>
      <c r="AB8" s="13"/>
      <c r="AC8" s="13"/>
      <c r="AD8" s="13"/>
      <c r="AE8" s="13"/>
      <c r="AF8" s="13"/>
      <c r="AG8" s="13"/>
      <c r="AH8" s="13"/>
      <c r="AI8" s="13"/>
      <c r="AJ8" s="13"/>
      <c r="AK8" s="13"/>
      <c r="AL8" s="13"/>
      <c r="AM8" s="13"/>
      <c r="AN8" s="13"/>
      <c r="AO8" s="13"/>
      <c r="AP8" s="13"/>
      <c r="AQ8" s="13"/>
      <c r="AR8" s="13"/>
      <c r="AS8" s="13"/>
      <c r="AT8" s="38">
        <v>41</v>
      </c>
      <c r="AU8" s="38">
        <v>41</v>
      </c>
      <c r="AV8" s="10">
        <f t="shared" si="7"/>
        <v>64</v>
      </c>
      <c r="AW8" s="10">
        <f t="shared" si="8"/>
        <v>59.88</v>
      </c>
      <c r="AZ8" t="str">
        <f t="shared" si="9"/>
        <v>Yes</v>
      </c>
      <c r="BB8" s="38">
        <f t="shared" si="19"/>
        <v>-1</v>
      </c>
      <c r="BC8" s="38">
        <f t="shared" si="4"/>
        <v>-4.5</v>
      </c>
      <c r="BD8" s="38">
        <f t="shared" si="20"/>
        <v>-4.5</v>
      </c>
      <c r="BE8" s="38">
        <f t="shared" si="21"/>
        <v>-1</v>
      </c>
      <c r="BF8" s="13" cm="1">
        <f t="array" ref="BF8">SUMPRODUCT((1/COUNTIFS($A$3:$A8,$A$3:$A8,$H$3:$H8,$H$3:$H8,$I$3:$I8,$I$3:$I8)))</f>
        <v>1.9999999999999998</v>
      </c>
      <c r="BG8" s="13">
        <v>0</v>
      </c>
      <c r="BH8" s="12">
        <f t="shared" si="12"/>
        <v>0</v>
      </c>
    </row>
    <row r="9" spans="1:60" x14ac:dyDescent="0.2">
      <c r="A9" s="37">
        <v>46032</v>
      </c>
      <c r="B9" s="37"/>
      <c r="C9" s="38">
        <v>11.48</v>
      </c>
      <c r="D9" s="13" t="s">
        <v>55</v>
      </c>
      <c r="E9" s="13" t="s">
        <v>1156</v>
      </c>
      <c r="F9" s="13"/>
      <c r="H9" t="s">
        <v>56</v>
      </c>
      <c r="I9" s="13">
        <v>3</v>
      </c>
      <c r="J9" s="13">
        <v>4</v>
      </c>
      <c r="K9" s="46" t="s">
        <v>65</v>
      </c>
      <c r="L9" s="38">
        <v>1</v>
      </c>
      <c r="M9" s="38">
        <v>9</v>
      </c>
      <c r="N9" s="38">
        <v>10.5</v>
      </c>
      <c r="O9" s="13" t="s">
        <v>15</v>
      </c>
      <c r="P9" s="13"/>
      <c r="Q9" s="13" t="s">
        <v>4</v>
      </c>
      <c r="R9" s="38">
        <v>9</v>
      </c>
      <c r="S9" s="13">
        <v>4</v>
      </c>
      <c r="T9" s="39" t="str">
        <f t="shared" si="0"/>
        <v>0.00</v>
      </c>
      <c r="U9" s="39">
        <f t="shared" si="13"/>
        <v>-1</v>
      </c>
      <c r="V9" s="39">
        <f t="shared" si="14"/>
        <v>-6</v>
      </c>
      <c r="W9" s="39">
        <f t="shared" si="15"/>
        <v>6</v>
      </c>
      <c r="X9" s="40">
        <f t="shared" si="16"/>
        <v>-1</v>
      </c>
      <c r="Y9" s="41">
        <f t="shared" si="17"/>
        <v>-0.06</v>
      </c>
      <c r="Z9" s="42">
        <f t="shared" si="18"/>
        <v>-600</v>
      </c>
      <c r="AA9" s="13" t="s">
        <v>58</v>
      </c>
      <c r="AB9" s="13"/>
      <c r="AC9" s="13"/>
      <c r="AD9" s="13"/>
      <c r="AE9" s="13"/>
      <c r="AF9" s="13"/>
      <c r="AG9" s="13"/>
      <c r="AH9" s="13"/>
      <c r="AI9" s="13"/>
      <c r="AJ9" s="13"/>
      <c r="AK9" s="13"/>
      <c r="AL9" s="13"/>
      <c r="AM9" s="13"/>
      <c r="AN9" s="13"/>
      <c r="AO9" s="13"/>
      <c r="AP9" s="13"/>
      <c r="AQ9" s="13"/>
      <c r="AR9" s="13"/>
      <c r="AS9" s="13"/>
      <c r="AT9" s="38">
        <v>9.9</v>
      </c>
      <c r="AU9" s="38">
        <v>9</v>
      </c>
      <c r="AV9" s="10">
        <f t="shared" si="7"/>
        <v>9.5</v>
      </c>
      <c r="AW9" s="10">
        <f t="shared" si="8"/>
        <v>9.74</v>
      </c>
      <c r="AZ9" t="str">
        <f t="shared" si="9"/>
        <v>Yes</v>
      </c>
      <c r="BB9" s="38">
        <f t="shared" si="19"/>
        <v>-1</v>
      </c>
      <c r="BC9" s="38">
        <f t="shared" si="4"/>
        <v>-5</v>
      </c>
      <c r="BD9" s="38">
        <f t="shared" si="20"/>
        <v>-5</v>
      </c>
      <c r="BE9" s="38">
        <f t="shared" si="21"/>
        <v>-1</v>
      </c>
      <c r="BF9" s="13" cm="1">
        <f t="array" ref="BF9">SUMPRODUCT((1/COUNTIFS($A$3:$A9,$A$3:$A9,$H$3:$H9,$H$3:$H9,$I$3:$I9,$I$3:$I9)))</f>
        <v>3</v>
      </c>
      <c r="BG9" s="13">
        <v>0</v>
      </c>
      <c r="BH9" s="12">
        <f t="shared" si="12"/>
        <v>0</v>
      </c>
    </row>
    <row r="10" spans="1:60" x14ac:dyDescent="0.2">
      <c r="A10" s="37">
        <v>46032</v>
      </c>
      <c r="B10" s="37"/>
      <c r="C10" s="38">
        <v>11.48</v>
      </c>
      <c r="D10" s="13" t="s">
        <v>55</v>
      </c>
      <c r="E10" s="13" t="s">
        <v>1156</v>
      </c>
      <c r="F10" s="13"/>
      <c r="H10" t="s">
        <v>56</v>
      </c>
      <c r="I10" s="13">
        <v>3</v>
      </c>
      <c r="J10" s="13">
        <v>12</v>
      </c>
      <c r="K10" t="s">
        <v>66</v>
      </c>
      <c r="L10" s="38">
        <v>1</v>
      </c>
      <c r="M10" s="38">
        <v>9.8000000000000007</v>
      </c>
      <c r="N10" s="38">
        <v>12.7</v>
      </c>
      <c r="O10" s="13" t="s">
        <v>15</v>
      </c>
      <c r="P10" s="13"/>
      <c r="Q10" s="13" t="s">
        <v>4</v>
      </c>
      <c r="R10" s="38">
        <v>10</v>
      </c>
      <c r="S10" s="13" t="s">
        <v>60</v>
      </c>
      <c r="T10" s="39" t="str">
        <f t="shared" si="0"/>
        <v>0.00</v>
      </c>
      <c r="U10" s="39">
        <f t="shared" si="13"/>
        <v>-1</v>
      </c>
      <c r="V10" s="39">
        <f t="shared" si="14"/>
        <v>-7</v>
      </c>
      <c r="W10" s="39">
        <f t="shared" si="15"/>
        <v>7</v>
      </c>
      <c r="X10" s="40">
        <f t="shared" si="16"/>
        <v>-1</v>
      </c>
      <c r="Y10" s="41">
        <f t="shared" si="17"/>
        <v>-7.0000000000000007E-2</v>
      </c>
      <c r="Z10" s="42">
        <f t="shared" si="18"/>
        <v>-700</v>
      </c>
      <c r="AA10" s="13" t="s">
        <v>58</v>
      </c>
      <c r="AB10" s="13"/>
      <c r="AC10" s="13"/>
      <c r="AD10" s="13"/>
      <c r="AE10" s="13"/>
      <c r="AF10" s="13"/>
      <c r="AG10" s="13"/>
      <c r="AH10" s="13"/>
      <c r="AI10" s="13"/>
      <c r="AJ10" s="13"/>
      <c r="AK10" s="13"/>
      <c r="AL10" s="13"/>
      <c r="AM10" s="13"/>
      <c r="AN10" s="13"/>
      <c r="AO10" s="13"/>
      <c r="AP10" s="13"/>
      <c r="AQ10" s="13"/>
      <c r="AR10" s="13"/>
      <c r="AS10" s="13"/>
      <c r="AT10" s="38">
        <v>11.3</v>
      </c>
      <c r="AU10" s="38">
        <v>10</v>
      </c>
      <c r="AV10" s="10">
        <f t="shared" si="7"/>
        <v>11.7</v>
      </c>
      <c r="AW10" s="10">
        <f t="shared" si="8"/>
        <v>11.763999999999999</v>
      </c>
      <c r="AZ10" t="str">
        <f t="shared" si="9"/>
        <v>Yes</v>
      </c>
      <c r="BB10" s="38">
        <f t="shared" si="19"/>
        <v>-1</v>
      </c>
      <c r="BC10" s="38">
        <f t="shared" si="4"/>
        <v>-5</v>
      </c>
      <c r="BD10" s="38">
        <f t="shared" si="20"/>
        <v>-5</v>
      </c>
      <c r="BE10" s="38">
        <f t="shared" si="21"/>
        <v>-1</v>
      </c>
      <c r="BF10" s="13" cm="1">
        <f t="array" ref="BF10">SUMPRODUCT((1/COUNTIFS($A$3:$A10,$A$3:$A10,$H$3:$H10,$H$3:$H10,$I$3:$I10,$I$3:$I10)))</f>
        <v>3</v>
      </c>
      <c r="BG10" s="13">
        <v>0</v>
      </c>
      <c r="BH10" s="12">
        <f t="shared" si="12"/>
        <v>0</v>
      </c>
    </row>
    <row r="11" spans="1:60" x14ac:dyDescent="0.2">
      <c r="A11" s="37">
        <v>46032</v>
      </c>
      <c r="B11" s="37"/>
      <c r="C11" s="38">
        <v>11.48</v>
      </c>
      <c r="D11" s="13" t="s">
        <v>55</v>
      </c>
      <c r="E11" s="13" t="s">
        <v>1156</v>
      </c>
      <c r="F11" s="13"/>
      <c r="H11" t="s">
        <v>56</v>
      </c>
      <c r="I11" s="13">
        <v>3</v>
      </c>
      <c r="J11" s="13">
        <v>5</v>
      </c>
      <c r="K11" t="s">
        <v>67</v>
      </c>
      <c r="L11" s="38">
        <v>1</v>
      </c>
      <c r="M11" s="38">
        <v>12.5</v>
      </c>
      <c r="N11" s="38">
        <v>23.07</v>
      </c>
      <c r="O11" s="13" t="s">
        <v>15</v>
      </c>
      <c r="P11" s="13"/>
      <c r="Q11" s="13" t="s">
        <v>4</v>
      </c>
      <c r="R11" s="38">
        <v>20</v>
      </c>
      <c r="S11" s="13" t="s">
        <v>60</v>
      </c>
      <c r="T11" s="39" t="str">
        <f t="shared" si="0"/>
        <v>0.00</v>
      </c>
      <c r="U11" s="39">
        <f t="shared" si="13"/>
        <v>-1</v>
      </c>
      <c r="V11" s="39">
        <f t="shared" si="14"/>
        <v>-8</v>
      </c>
      <c r="W11" s="39">
        <f t="shared" si="15"/>
        <v>8</v>
      </c>
      <c r="X11" s="40">
        <f t="shared" si="16"/>
        <v>-1</v>
      </c>
      <c r="Y11" s="41">
        <f t="shared" si="17"/>
        <v>-0.08</v>
      </c>
      <c r="Z11" s="42">
        <f t="shared" si="18"/>
        <v>-800</v>
      </c>
      <c r="AA11" s="13" t="s">
        <v>58</v>
      </c>
      <c r="AB11" s="13"/>
      <c r="AC11" s="13"/>
      <c r="AD11" s="13"/>
      <c r="AE11" s="13"/>
      <c r="AF11" s="13"/>
      <c r="AG11" s="13"/>
      <c r="AH11" s="13"/>
      <c r="AI11" s="13"/>
      <c r="AJ11" s="13"/>
      <c r="AK11" s="13"/>
      <c r="AL11" s="13"/>
      <c r="AM11" s="13"/>
      <c r="AN11" s="13"/>
      <c r="AO11" s="13"/>
      <c r="AP11" s="13"/>
      <c r="AQ11" s="13"/>
      <c r="AR11" s="13"/>
      <c r="AS11" s="13"/>
      <c r="AT11" s="38">
        <v>18.100000000000001</v>
      </c>
      <c r="AU11" s="38">
        <v>20</v>
      </c>
      <c r="AV11" s="10">
        <f t="shared" si="7"/>
        <v>22.07</v>
      </c>
      <c r="AW11" s="10">
        <f t="shared" si="8"/>
        <v>21.304400000000001</v>
      </c>
      <c r="AZ11" t="str">
        <f t="shared" si="9"/>
        <v>Yes</v>
      </c>
      <c r="BB11" s="38">
        <f t="shared" si="19"/>
        <v>-1</v>
      </c>
      <c r="BC11" s="38">
        <f t="shared" si="4"/>
        <v>-5</v>
      </c>
      <c r="BD11" s="38">
        <f t="shared" si="20"/>
        <v>-5</v>
      </c>
      <c r="BE11" s="38">
        <f t="shared" si="21"/>
        <v>-1</v>
      </c>
      <c r="BF11" s="13" cm="1">
        <f t="array" ref="BF11">SUMPRODUCT((1/COUNTIFS($A$3:$A11,$A$3:$A11,$H$3:$H11,$H$3:$H11,$I$3:$I11,$I$3:$I11)))</f>
        <v>3</v>
      </c>
      <c r="BG11" s="13">
        <v>0</v>
      </c>
      <c r="BH11" s="12">
        <f t="shared" si="12"/>
        <v>0</v>
      </c>
    </row>
    <row r="12" spans="1:60" x14ac:dyDescent="0.2">
      <c r="A12" s="37">
        <v>46032</v>
      </c>
      <c r="B12" s="37"/>
      <c r="C12" s="38">
        <v>11.48</v>
      </c>
      <c r="D12" s="13" t="s">
        <v>55</v>
      </c>
      <c r="E12" s="13" t="s">
        <v>1156</v>
      </c>
      <c r="F12" s="13"/>
      <c r="H12" t="s">
        <v>56</v>
      </c>
      <c r="I12" s="13">
        <v>3</v>
      </c>
      <c r="J12" s="13">
        <v>11</v>
      </c>
      <c r="K12" t="s">
        <v>68</v>
      </c>
      <c r="L12" s="38">
        <v>1</v>
      </c>
      <c r="M12" s="38">
        <v>22</v>
      </c>
      <c r="N12" s="38">
        <v>56.87</v>
      </c>
      <c r="O12" s="13" t="s">
        <v>15</v>
      </c>
      <c r="P12" s="13"/>
      <c r="Q12" s="13" t="s">
        <v>4</v>
      </c>
      <c r="R12" s="38">
        <v>41</v>
      </c>
      <c r="S12" s="13" t="s">
        <v>60</v>
      </c>
      <c r="T12" s="39" t="str">
        <f t="shared" si="0"/>
        <v>0.00</v>
      </c>
      <c r="U12" s="39">
        <f t="shared" si="13"/>
        <v>-1</v>
      </c>
      <c r="V12" s="39">
        <f t="shared" si="14"/>
        <v>-9</v>
      </c>
      <c r="W12" s="39">
        <f t="shared" si="15"/>
        <v>9</v>
      </c>
      <c r="X12" s="40">
        <f t="shared" si="16"/>
        <v>-1</v>
      </c>
      <c r="Y12" s="41">
        <f t="shared" si="17"/>
        <v>-0.09</v>
      </c>
      <c r="Z12" s="42">
        <f t="shared" si="18"/>
        <v>-900</v>
      </c>
      <c r="AA12" s="13" t="s">
        <v>58</v>
      </c>
      <c r="AB12" s="13"/>
      <c r="AC12" s="13"/>
      <c r="AD12" s="13"/>
      <c r="AE12" s="13"/>
      <c r="AF12" s="13"/>
      <c r="AG12" s="13"/>
      <c r="AH12" s="13"/>
      <c r="AI12" s="13"/>
      <c r="AJ12" s="13"/>
      <c r="AK12" s="13"/>
      <c r="AL12" s="13"/>
      <c r="AM12" s="13"/>
      <c r="AN12" s="13"/>
      <c r="AO12" s="13"/>
      <c r="AP12" s="13"/>
      <c r="AQ12" s="13"/>
      <c r="AR12" s="13"/>
      <c r="AS12" s="13"/>
      <c r="AT12" s="38">
        <v>41</v>
      </c>
      <c r="AU12" s="38">
        <v>41</v>
      </c>
      <c r="AV12" s="10">
        <f t="shared" si="7"/>
        <v>55.87</v>
      </c>
      <c r="AW12" s="10">
        <f t="shared" si="8"/>
        <v>52.400399999999998</v>
      </c>
      <c r="AZ12" t="str">
        <f t="shared" si="9"/>
        <v>Yes</v>
      </c>
      <c r="BB12" s="38">
        <f t="shared" si="19"/>
        <v>-1</v>
      </c>
      <c r="BC12" s="38">
        <f t="shared" si="4"/>
        <v>-5</v>
      </c>
      <c r="BD12" s="38">
        <f t="shared" si="20"/>
        <v>-5</v>
      </c>
      <c r="BE12" s="38">
        <f t="shared" si="21"/>
        <v>-1</v>
      </c>
      <c r="BF12" s="13" cm="1">
        <f t="array" ref="BF12">SUMPRODUCT((1/COUNTIFS($A$3:$A12,$A$3:$A12,$H$3:$H12,$H$3:$H12,$I$3:$I12,$I$3:$I12)))</f>
        <v>3</v>
      </c>
      <c r="BG12" s="13">
        <v>0</v>
      </c>
      <c r="BH12" s="12">
        <f t="shared" si="12"/>
        <v>0</v>
      </c>
    </row>
    <row r="13" spans="1:60" x14ac:dyDescent="0.2">
      <c r="A13" s="37">
        <v>46032</v>
      </c>
      <c r="B13" s="37"/>
      <c r="C13" s="38">
        <v>11.48</v>
      </c>
      <c r="D13" s="13" t="s">
        <v>55</v>
      </c>
      <c r="E13" s="13" t="s">
        <v>1156</v>
      </c>
      <c r="F13" s="13"/>
      <c r="H13" t="s">
        <v>56</v>
      </c>
      <c r="I13" s="13">
        <v>3</v>
      </c>
      <c r="J13" s="13">
        <v>10</v>
      </c>
      <c r="K13" t="s">
        <v>69</v>
      </c>
      <c r="L13" s="38">
        <v>1</v>
      </c>
      <c r="M13" s="38">
        <v>29</v>
      </c>
      <c r="N13" s="38">
        <v>59.66</v>
      </c>
      <c r="O13" s="13" t="s">
        <v>15</v>
      </c>
      <c r="P13" s="13"/>
      <c r="Q13" s="13" t="s">
        <v>4</v>
      </c>
      <c r="R13" s="38">
        <v>31</v>
      </c>
      <c r="S13" s="13" t="s">
        <v>60</v>
      </c>
      <c r="T13" s="39" t="str">
        <f t="shared" si="0"/>
        <v>0.00</v>
      </c>
      <c r="U13" s="39">
        <f t="shared" si="13"/>
        <v>-1</v>
      </c>
      <c r="V13" s="39">
        <f t="shared" si="14"/>
        <v>-10</v>
      </c>
      <c r="W13" s="39">
        <f t="shared" si="15"/>
        <v>10</v>
      </c>
      <c r="X13" s="40">
        <f t="shared" si="16"/>
        <v>-1</v>
      </c>
      <c r="Y13" s="41">
        <f t="shared" si="17"/>
        <v>-0.1</v>
      </c>
      <c r="Z13" s="42">
        <f t="shared" si="18"/>
        <v>-1000</v>
      </c>
      <c r="AA13" s="13" t="s">
        <v>58</v>
      </c>
      <c r="AB13" s="13"/>
      <c r="AC13" s="13"/>
      <c r="AD13" s="13"/>
      <c r="AE13" s="13"/>
      <c r="AF13" s="13"/>
      <c r="AG13" s="13"/>
      <c r="AH13" s="13"/>
      <c r="AI13" s="13"/>
      <c r="AJ13" s="13"/>
      <c r="AK13" s="13"/>
      <c r="AL13" s="13"/>
      <c r="AM13" s="13"/>
      <c r="AN13" s="13"/>
      <c r="AO13" s="13"/>
      <c r="AP13" s="13"/>
      <c r="AQ13" s="13"/>
      <c r="AR13" s="13"/>
      <c r="AS13" s="13"/>
      <c r="AT13" s="38">
        <v>35.6</v>
      </c>
      <c r="AU13" s="38">
        <v>31</v>
      </c>
      <c r="AV13" s="10">
        <f t="shared" si="7"/>
        <v>58.66</v>
      </c>
      <c r="AW13" s="10">
        <f t="shared" si="8"/>
        <v>54.967199999999998</v>
      </c>
      <c r="AZ13" t="str">
        <f t="shared" si="9"/>
        <v>Yes</v>
      </c>
      <c r="BB13" s="38">
        <f t="shared" si="19"/>
        <v>-1</v>
      </c>
      <c r="BC13" s="38">
        <f t="shared" si="4"/>
        <v>-5</v>
      </c>
      <c r="BD13" s="38">
        <f t="shared" si="20"/>
        <v>-5</v>
      </c>
      <c r="BE13" s="38">
        <f t="shared" si="21"/>
        <v>-1</v>
      </c>
      <c r="BF13" s="13" cm="1">
        <f t="array" ref="BF13">SUMPRODUCT((1/COUNTIFS($A$3:$A13,$A$3:$A13,$H$3:$H13,$H$3:$H13,$I$3:$I13,$I$3:$I13)))</f>
        <v>3.0000000000000004</v>
      </c>
      <c r="BG13" s="13">
        <v>0</v>
      </c>
      <c r="BH13" s="12">
        <f t="shared" si="12"/>
        <v>0</v>
      </c>
    </row>
    <row r="14" spans="1:60" x14ac:dyDescent="0.2">
      <c r="A14" s="37">
        <v>46032</v>
      </c>
      <c r="B14" s="37"/>
      <c r="C14" s="38">
        <v>12.12</v>
      </c>
      <c r="D14" s="13" t="s">
        <v>55</v>
      </c>
      <c r="E14" s="13" t="s">
        <v>1156</v>
      </c>
      <c r="F14" s="13"/>
      <c r="H14" t="s">
        <v>56</v>
      </c>
      <c r="I14" s="13">
        <v>4</v>
      </c>
      <c r="J14" s="13">
        <v>4</v>
      </c>
      <c r="K14" t="s">
        <v>70</v>
      </c>
      <c r="L14" s="38">
        <v>1</v>
      </c>
      <c r="M14" s="38">
        <v>8.1999999999999993</v>
      </c>
      <c r="N14" s="38">
        <v>8.4499999999999993</v>
      </c>
      <c r="O14" s="13" t="s">
        <v>15</v>
      </c>
      <c r="P14" s="13"/>
      <c r="Q14" s="13" t="s">
        <v>4</v>
      </c>
      <c r="R14" s="38">
        <v>7.9284999999999997</v>
      </c>
      <c r="S14" s="13" t="s">
        <v>60</v>
      </c>
      <c r="T14" s="39" t="str">
        <f t="shared" si="0"/>
        <v>0.00</v>
      </c>
      <c r="U14" s="39">
        <f t="shared" si="13"/>
        <v>-1</v>
      </c>
      <c r="V14" s="39">
        <f t="shared" si="14"/>
        <v>-11</v>
      </c>
      <c r="W14" s="39">
        <f t="shared" si="15"/>
        <v>11</v>
      </c>
      <c r="X14" s="40">
        <f t="shared" si="16"/>
        <v>-1</v>
      </c>
      <c r="Y14" s="41">
        <f t="shared" si="17"/>
        <v>-0.11</v>
      </c>
      <c r="Z14" s="42">
        <f t="shared" si="18"/>
        <v>-1100</v>
      </c>
      <c r="AA14" s="13" t="s">
        <v>58</v>
      </c>
      <c r="AB14" s="13"/>
      <c r="AC14" s="13"/>
      <c r="AD14" s="13"/>
      <c r="AE14" s="13"/>
      <c r="AF14" s="13"/>
      <c r="AG14" s="13"/>
      <c r="AH14" s="13"/>
      <c r="AI14" s="13"/>
      <c r="AJ14" s="13"/>
      <c r="AK14" s="13"/>
      <c r="AL14" s="13"/>
      <c r="AM14" s="13"/>
      <c r="AN14" s="13"/>
      <c r="AO14" s="13"/>
      <c r="AP14" s="13"/>
      <c r="AQ14" s="13"/>
      <c r="AR14" s="13"/>
      <c r="AS14" s="13"/>
      <c r="AT14" s="38">
        <v>7.1</v>
      </c>
      <c r="AU14" s="38">
        <v>6.5</v>
      </c>
      <c r="AV14" s="10">
        <f t="shared" si="7"/>
        <v>7.4499999999999993</v>
      </c>
      <c r="AW14" s="10">
        <f t="shared" si="8"/>
        <v>7.8539999999999992</v>
      </c>
      <c r="AZ14" t="str">
        <f t="shared" si="9"/>
        <v>Yes</v>
      </c>
      <c r="BB14" s="38">
        <f t="shared" si="19"/>
        <v>-1</v>
      </c>
      <c r="BC14" s="38">
        <f t="shared" si="4"/>
        <v>9.4</v>
      </c>
      <c r="BD14" s="38">
        <f t="shared" si="20"/>
        <v>8.6480000000000015</v>
      </c>
      <c r="BE14" s="38">
        <f t="shared" si="21"/>
        <v>-1</v>
      </c>
      <c r="BF14" s="13" cm="1">
        <f t="array" ref="BF14">SUMPRODUCT((1/COUNTIFS($A$3:$A14,$A$3:$A14,$H$3:$H14,$H$3:$H14,$I$3:$I14,$I$3:$I14)))</f>
        <v>4</v>
      </c>
      <c r="BG14" s="13">
        <v>0</v>
      </c>
      <c r="BH14" s="12">
        <f t="shared" si="12"/>
        <v>0</v>
      </c>
    </row>
    <row r="15" spans="1:60" x14ac:dyDescent="0.2">
      <c r="A15" s="37">
        <v>46032</v>
      </c>
      <c r="B15" s="37"/>
      <c r="C15" s="38">
        <v>12.12</v>
      </c>
      <c r="D15" s="13" t="s">
        <v>55</v>
      </c>
      <c r="E15" s="13" t="s">
        <v>1156</v>
      </c>
      <c r="F15" s="13"/>
      <c r="H15" t="s">
        <v>56</v>
      </c>
      <c r="I15" s="13">
        <v>4</v>
      </c>
      <c r="J15" s="13">
        <v>8</v>
      </c>
      <c r="K15" s="43" t="s">
        <v>71</v>
      </c>
      <c r="L15" s="38">
        <v>1</v>
      </c>
      <c r="M15" s="38">
        <v>11</v>
      </c>
      <c r="N15" s="38">
        <v>14.4</v>
      </c>
      <c r="O15" s="13" t="s">
        <v>15</v>
      </c>
      <c r="P15" s="13"/>
      <c r="Q15" s="13" t="s">
        <v>4</v>
      </c>
      <c r="R15" s="38">
        <v>13.462000000000002</v>
      </c>
      <c r="S15" s="13">
        <v>1</v>
      </c>
      <c r="T15" s="39">
        <f t="shared" si="0"/>
        <v>13.46</v>
      </c>
      <c r="U15" s="39">
        <f t="shared" si="13"/>
        <v>12.648000000000001</v>
      </c>
      <c r="V15" s="39">
        <f t="shared" si="14"/>
        <v>1.6480000000000015</v>
      </c>
      <c r="W15" s="39">
        <f t="shared" si="15"/>
        <v>12</v>
      </c>
      <c r="X15" s="40">
        <f t="shared" si="16"/>
        <v>0.13733333333333345</v>
      </c>
      <c r="Y15" s="41">
        <f t="shared" si="17"/>
        <v>1.6480000000000015E-2</v>
      </c>
      <c r="Z15" s="42">
        <f t="shared" si="18"/>
        <v>164.80000000000015</v>
      </c>
      <c r="AA15" s="13" t="s">
        <v>72</v>
      </c>
      <c r="AB15" s="13"/>
      <c r="AC15" s="13"/>
      <c r="AD15" s="13"/>
      <c r="AE15" s="13"/>
      <c r="AF15" s="13"/>
      <c r="AG15" s="13"/>
      <c r="AH15" s="13"/>
      <c r="AI15" s="13"/>
      <c r="AJ15" s="13"/>
      <c r="AK15" s="13"/>
      <c r="AL15" s="13"/>
      <c r="AM15" s="13"/>
      <c r="AN15" s="13"/>
      <c r="AO15" s="13"/>
      <c r="AP15" s="13"/>
      <c r="AQ15" s="13"/>
      <c r="AR15" s="13"/>
      <c r="AS15" s="13"/>
      <c r="AT15" s="38">
        <v>13</v>
      </c>
      <c r="AU15" s="38">
        <v>14</v>
      </c>
      <c r="AV15" s="10">
        <f t="shared" si="7"/>
        <v>13.4</v>
      </c>
      <c r="AW15" s="10">
        <f t="shared" si="8"/>
        <v>13.328000000000001</v>
      </c>
      <c r="AZ15" t="str">
        <f t="shared" si="9"/>
        <v>Yes</v>
      </c>
      <c r="BB15" s="38">
        <f t="shared" si="19"/>
        <v>13.4</v>
      </c>
      <c r="BC15" s="38">
        <f t="shared" si="4"/>
        <v>9.4</v>
      </c>
      <c r="BD15" s="38">
        <f t="shared" si="20"/>
        <v>8.6480000000000015</v>
      </c>
      <c r="BE15" s="38">
        <f t="shared" si="21"/>
        <v>12.648000000000001</v>
      </c>
      <c r="BF15" s="13" cm="1">
        <f t="array" ref="BF15">SUMPRODUCT((1/COUNTIFS($A$3:$A15,$A$3:$A15,$H$3:$H15,$H$3:$H15,$I$3:$I15,$I$3:$I15)))</f>
        <v>4</v>
      </c>
      <c r="BG15" s="13">
        <v>1</v>
      </c>
      <c r="BH15" s="12">
        <f t="shared" si="12"/>
        <v>0.25</v>
      </c>
    </row>
    <row r="16" spans="1:60" x14ac:dyDescent="0.2">
      <c r="A16" s="37">
        <v>46032</v>
      </c>
      <c r="B16" s="37"/>
      <c r="C16" s="38">
        <v>12.12</v>
      </c>
      <c r="D16" s="13" t="s">
        <v>55</v>
      </c>
      <c r="E16" s="13" t="s">
        <v>1156</v>
      </c>
      <c r="F16" s="13"/>
      <c r="H16" t="s">
        <v>56</v>
      </c>
      <c r="I16" s="13">
        <v>4</v>
      </c>
      <c r="J16" s="13">
        <v>6</v>
      </c>
      <c r="K16" t="s">
        <v>73</v>
      </c>
      <c r="L16" s="38">
        <v>1</v>
      </c>
      <c r="M16" s="38">
        <v>12.5</v>
      </c>
      <c r="N16" s="38">
        <v>37.909999999999997</v>
      </c>
      <c r="O16" s="13" t="s">
        <v>15</v>
      </c>
      <c r="P16" s="13"/>
      <c r="Q16" s="13" t="s">
        <v>4</v>
      </c>
      <c r="R16" s="38">
        <v>35.326299999999996</v>
      </c>
      <c r="S16" s="13" t="s">
        <v>60</v>
      </c>
      <c r="T16" s="39" t="str">
        <f t="shared" si="0"/>
        <v>0.00</v>
      </c>
      <c r="U16" s="39">
        <f t="shared" si="13"/>
        <v>-1</v>
      </c>
      <c r="V16" s="39">
        <f t="shared" si="14"/>
        <v>0.64800000000000146</v>
      </c>
      <c r="W16" s="39">
        <f t="shared" si="15"/>
        <v>13</v>
      </c>
      <c r="X16" s="40">
        <f t="shared" si="16"/>
        <v>4.9846153846153957E-2</v>
      </c>
      <c r="Y16" s="41">
        <f t="shared" si="17"/>
        <v>6.4800000000000144E-3</v>
      </c>
      <c r="Z16" s="42">
        <f t="shared" si="18"/>
        <v>64.800000000000153</v>
      </c>
      <c r="AA16" s="13" t="s">
        <v>58</v>
      </c>
      <c r="AB16" s="13"/>
      <c r="AC16" s="13"/>
      <c r="AD16" s="13"/>
      <c r="AE16" s="13"/>
      <c r="AF16" s="13"/>
      <c r="AG16" s="13"/>
      <c r="AH16" s="13"/>
      <c r="AI16" s="13"/>
      <c r="AJ16" s="13"/>
      <c r="AK16" s="13"/>
      <c r="AL16" s="13"/>
      <c r="AM16" s="13"/>
      <c r="AN16" s="13"/>
      <c r="AO16" s="13"/>
      <c r="AP16" s="13"/>
      <c r="AQ16" s="13"/>
      <c r="AR16" s="13"/>
      <c r="AS16" s="13"/>
      <c r="AT16" s="38">
        <v>28</v>
      </c>
      <c r="AU16" s="38">
        <v>26</v>
      </c>
      <c r="AV16" s="10">
        <f t="shared" si="7"/>
        <v>36.909999999999997</v>
      </c>
      <c r="AW16" s="10">
        <f t="shared" si="8"/>
        <v>34.9572</v>
      </c>
      <c r="AZ16" t="str">
        <f t="shared" si="9"/>
        <v>Yes</v>
      </c>
      <c r="BB16" s="38">
        <f t="shared" si="19"/>
        <v>-1</v>
      </c>
      <c r="BC16" s="38">
        <f t="shared" si="4"/>
        <v>9.4</v>
      </c>
      <c r="BD16" s="38">
        <f t="shared" si="20"/>
        <v>8.6480000000000015</v>
      </c>
      <c r="BE16" s="38">
        <f t="shared" si="21"/>
        <v>-1</v>
      </c>
      <c r="BF16" s="13" cm="1">
        <f t="array" ref="BF16">SUMPRODUCT((1/COUNTIFS($A$3:$A16,$A$3:$A16,$H$3:$H16,$H$3:$H16,$I$3:$I16,$I$3:$I16)))</f>
        <v>4.0000000000000009</v>
      </c>
      <c r="BG16" s="13">
        <v>1</v>
      </c>
      <c r="BH16" s="12">
        <f t="shared" si="12"/>
        <v>0.24999999999999994</v>
      </c>
    </row>
    <row r="17" spans="1:60" x14ac:dyDescent="0.2">
      <c r="A17" s="37">
        <v>46032</v>
      </c>
      <c r="B17" s="37"/>
      <c r="C17" s="38">
        <v>12.12</v>
      </c>
      <c r="D17" s="13" t="s">
        <v>55</v>
      </c>
      <c r="E17" s="13" t="s">
        <v>1156</v>
      </c>
      <c r="F17" s="13"/>
      <c r="H17" t="s">
        <v>56</v>
      </c>
      <c r="I17" s="13">
        <v>4</v>
      </c>
      <c r="J17" s="13">
        <v>5</v>
      </c>
      <c r="K17" s="46" t="s">
        <v>74</v>
      </c>
      <c r="L17" s="38">
        <v>1</v>
      </c>
      <c r="M17" s="38">
        <v>19.5</v>
      </c>
      <c r="N17" s="38">
        <v>20.61</v>
      </c>
      <c r="O17" s="13" t="s">
        <v>15</v>
      </c>
      <c r="P17" s="13"/>
      <c r="Q17" s="13" t="s">
        <v>4</v>
      </c>
      <c r="R17" s="38">
        <v>19.237300000000001</v>
      </c>
      <c r="S17" s="13">
        <v>4</v>
      </c>
      <c r="T17" s="39" t="str">
        <f t="shared" si="0"/>
        <v>0.00</v>
      </c>
      <c r="U17" s="39">
        <f t="shared" si="13"/>
        <v>-1</v>
      </c>
      <c r="V17" s="39">
        <f t="shared" si="14"/>
        <v>-0.35199999999999854</v>
      </c>
      <c r="W17" s="39">
        <f t="shared" si="15"/>
        <v>14</v>
      </c>
      <c r="X17" s="40">
        <f t="shared" si="16"/>
        <v>-2.514285714285704E-2</v>
      </c>
      <c r="Y17" s="41">
        <f t="shared" si="17"/>
        <v>-3.5199999999999854E-3</v>
      </c>
      <c r="Z17" s="42">
        <f t="shared" si="18"/>
        <v>-35.199999999999854</v>
      </c>
      <c r="AA17" s="13" t="s">
        <v>58</v>
      </c>
      <c r="AB17" s="13"/>
      <c r="AC17" s="13"/>
      <c r="AD17" s="13"/>
      <c r="AE17" s="13"/>
      <c r="AF17" s="13"/>
      <c r="AG17" s="13"/>
      <c r="AH17" s="13"/>
      <c r="AI17" s="13"/>
      <c r="AJ17" s="13"/>
      <c r="AK17" s="13"/>
      <c r="AL17" s="13"/>
      <c r="AM17" s="13"/>
      <c r="AN17" s="13"/>
      <c r="AO17" s="13"/>
      <c r="AP17" s="13"/>
      <c r="AQ17" s="13"/>
      <c r="AR17" s="13"/>
      <c r="AS17" s="13"/>
      <c r="AT17" s="38">
        <v>14</v>
      </c>
      <c r="AU17" s="38">
        <v>16</v>
      </c>
      <c r="AV17" s="10">
        <f t="shared" si="7"/>
        <v>19.61</v>
      </c>
      <c r="AW17" s="10">
        <f t="shared" si="8"/>
        <v>19.0412</v>
      </c>
      <c r="AZ17" t="str">
        <f t="shared" si="9"/>
        <v>Yes</v>
      </c>
      <c r="BB17" s="38">
        <f t="shared" si="19"/>
        <v>-1</v>
      </c>
      <c r="BC17" s="38">
        <f t="shared" si="4"/>
        <v>9.4</v>
      </c>
      <c r="BD17" s="38">
        <f t="shared" si="20"/>
        <v>8.6480000000000015</v>
      </c>
      <c r="BE17" s="38">
        <f t="shared" si="21"/>
        <v>-1</v>
      </c>
      <c r="BF17" s="13" cm="1">
        <f t="array" ref="BF17">SUMPRODUCT((1/COUNTIFS($A$3:$A17,$A$3:$A17,$H$3:$H17,$H$3:$H17,$I$3:$I17,$I$3:$I17)))</f>
        <v>4</v>
      </c>
      <c r="BG17" s="13">
        <v>1</v>
      </c>
      <c r="BH17" s="12">
        <f t="shared" si="12"/>
        <v>0.25</v>
      </c>
    </row>
    <row r="18" spans="1:60" x14ac:dyDescent="0.2">
      <c r="A18" s="37">
        <v>46032</v>
      </c>
      <c r="B18" s="37"/>
      <c r="C18" s="38">
        <v>12.12</v>
      </c>
      <c r="D18" s="13" t="s">
        <v>55</v>
      </c>
      <c r="E18" s="13" t="s">
        <v>1156</v>
      </c>
      <c r="F18" s="13"/>
      <c r="H18" t="s">
        <v>56</v>
      </c>
      <c r="I18" s="13">
        <v>4</v>
      </c>
      <c r="J18" s="13">
        <v>9</v>
      </c>
      <c r="K18" t="s">
        <v>75</v>
      </c>
      <c r="L18" s="38">
        <v>1</v>
      </c>
      <c r="M18" s="38">
        <v>22</v>
      </c>
      <c r="N18" s="38">
        <v>25.4</v>
      </c>
      <c r="O18" s="13" t="s">
        <v>15</v>
      </c>
      <c r="P18" s="13"/>
      <c r="Q18" s="13" t="s">
        <v>4</v>
      </c>
      <c r="R18" s="38">
        <v>23.692</v>
      </c>
      <c r="S18" s="13" t="s">
        <v>60</v>
      </c>
      <c r="T18" s="39" t="str">
        <f t="shared" si="0"/>
        <v>0.00</v>
      </c>
      <c r="U18" s="39">
        <f t="shared" si="13"/>
        <v>-1</v>
      </c>
      <c r="V18" s="39">
        <f t="shared" si="14"/>
        <v>-1.3519999999999985</v>
      </c>
      <c r="W18" s="39">
        <f t="shared" si="15"/>
        <v>15</v>
      </c>
      <c r="X18" s="40">
        <f t="shared" si="16"/>
        <v>-9.0133333333333232E-2</v>
      </c>
      <c r="Y18" s="41">
        <f t="shared" si="17"/>
        <v>-1.3519999999999985E-2</v>
      </c>
      <c r="Z18" s="42">
        <f t="shared" si="18"/>
        <v>-135.19999999999985</v>
      </c>
      <c r="AA18" s="13" t="s">
        <v>58</v>
      </c>
      <c r="AB18" s="13"/>
      <c r="AC18" s="13"/>
      <c r="AD18" s="13"/>
      <c r="AE18" s="13"/>
      <c r="AF18" s="13"/>
      <c r="AG18" s="13"/>
      <c r="AH18" s="13"/>
      <c r="AI18" s="13"/>
      <c r="AJ18" s="13"/>
      <c r="AK18" s="13"/>
      <c r="AL18" s="13"/>
      <c r="AM18" s="13"/>
      <c r="AN18" s="13"/>
      <c r="AO18" s="13"/>
      <c r="AP18" s="13"/>
      <c r="AQ18" s="13"/>
      <c r="AR18" s="13"/>
      <c r="AS18" s="13"/>
      <c r="AT18" s="38">
        <v>21</v>
      </c>
      <c r="AU18" s="38">
        <v>21</v>
      </c>
      <c r="AV18" s="10">
        <f t="shared" si="7"/>
        <v>24.4</v>
      </c>
      <c r="AW18" s="10">
        <f t="shared" si="8"/>
        <v>23.448</v>
      </c>
      <c r="AZ18" t="str">
        <f t="shared" si="9"/>
        <v>Yes</v>
      </c>
      <c r="BB18" s="38">
        <f t="shared" si="19"/>
        <v>-1</v>
      </c>
      <c r="BC18" s="38">
        <f t="shared" si="4"/>
        <v>9.4</v>
      </c>
      <c r="BD18" s="38">
        <f t="shared" si="20"/>
        <v>8.6480000000000015</v>
      </c>
      <c r="BE18" s="38">
        <f t="shared" si="21"/>
        <v>-1</v>
      </c>
      <c r="BF18" s="13" cm="1">
        <f t="array" ref="BF18">SUMPRODUCT((1/COUNTIFS($A$3:$A18,$A$3:$A18,$H$3:$H18,$H$3:$H18,$I$3:$I18,$I$3:$I18)))</f>
        <v>4.0000000000000009</v>
      </c>
      <c r="BG18" s="13">
        <v>1</v>
      </c>
      <c r="BH18" s="12">
        <f t="shared" si="12"/>
        <v>0.24999999999999994</v>
      </c>
    </row>
    <row r="19" spans="1:60" x14ac:dyDescent="0.2">
      <c r="A19" s="37">
        <v>46032</v>
      </c>
      <c r="B19" s="37"/>
      <c r="C19" s="38">
        <v>12.37</v>
      </c>
      <c r="D19" s="13" t="s">
        <v>55</v>
      </c>
      <c r="E19" s="13" t="s">
        <v>1156</v>
      </c>
      <c r="F19" s="13"/>
      <c r="H19" t="s">
        <v>56</v>
      </c>
      <c r="I19" s="13">
        <v>5</v>
      </c>
      <c r="J19" s="13">
        <v>12</v>
      </c>
      <c r="K19" s="45" t="s">
        <v>76</v>
      </c>
      <c r="L19" s="38">
        <v>0.5</v>
      </c>
      <c r="M19" s="38">
        <v>3.6</v>
      </c>
      <c r="N19" s="38">
        <v>4.4000000000000004</v>
      </c>
      <c r="O19" s="13" t="s">
        <v>15</v>
      </c>
      <c r="P19" s="13"/>
      <c r="Q19" s="13" t="s">
        <v>4</v>
      </c>
      <c r="R19" s="38">
        <v>4.1620000000000008</v>
      </c>
      <c r="S19" s="13">
        <v>3</v>
      </c>
      <c r="T19" s="39" t="str">
        <f t="shared" si="0"/>
        <v>0.00</v>
      </c>
      <c r="U19" s="39">
        <f t="shared" si="13"/>
        <v>-0.5</v>
      </c>
      <c r="V19" s="39">
        <f t="shared" si="14"/>
        <v>-1.8519999999999985</v>
      </c>
      <c r="W19" s="39">
        <f t="shared" si="15"/>
        <v>15.5</v>
      </c>
      <c r="X19" s="40">
        <f t="shared" si="16"/>
        <v>-0.11948387096774184</v>
      </c>
      <c r="Y19" s="41">
        <f t="shared" si="17"/>
        <v>-1.8519999999999984E-2</v>
      </c>
      <c r="Z19" s="42">
        <f t="shared" si="18"/>
        <v>-185.19999999999985</v>
      </c>
      <c r="AA19" s="13" t="s">
        <v>58</v>
      </c>
      <c r="AB19" s="13"/>
      <c r="AC19" s="13"/>
      <c r="AD19" s="13"/>
      <c r="AE19" s="13"/>
      <c r="AF19" s="13"/>
      <c r="AG19" s="13"/>
      <c r="AH19" s="13"/>
      <c r="AI19" s="13"/>
      <c r="AJ19" s="13"/>
      <c r="AK19" s="13"/>
      <c r="AL19" s="13"/>
      <c r="AM19" s="13"/>
      <c r="AN19" s="13"/>
      <c r="AO19" s="13"/>
      <c r="AP19" s="13"/>
      <c r="AQ19" s="13"/>
      <c r="AR19" s="13"/>
      <c r="AS19" s="13"/>
      <c r="AT19" s="38">
        <v>3.7</v>
      </c>
      <c r="AU19" s="38">
        <v>3.8</v>
      </c>
      <c r="AV19" s="10">
        <f t="shared" si="7"/>
        <v>1.7000000000000002</v>
      </c>
      <c r="AW19" s="10">
        <f t="shared" si="8"/>
        <v>4.1280000000000001</v>
      </c>
      <c r="AZ19" t="str">
        <f t="shared" si="9"/>
        <v>Yes</v>
      </c>
      <c r="BB19" s="38">
        <f t="shared" si="19"/>
        <v>-0.5</v>
      </c>
      <c r="BC19" s="38">
        <f t="shared" si="4"/>
        <v>-4.5</v>
      </c>
      <c r="BD19" s="38">
        <f t="shared" si="20"/>
        <v>-4.5</v>
      </c>
      <c r="BE19" s="38">
        <f t="shared" si="21"/>
        <v>-0.5</v>
      </c>
      <c r="BF19" s="13" cm="1">
        <f t="array" ref="BF19">SUMPRODUCT((1/COUNTIFS($A$3:$A19,$A$3:$A19,$H$3:$H19,$H$3:$H19,$I$3:$I19,$I$3:$I19)))</f>
        <v>5.0000000000000009</v>
      </c>
      <c r="BG19" s="13">
        <v>1</v>
      </c>
      <c r="BH19" s="12">
        <f t="shared" si="12"/>
        <v>0.19999999999999996</v>
      </c>
    </row>
    <row r="20" spans="1:60" x14ac:dyDescent="0.2">
      <c r="A20" s="37">
        <v>46032</v>
      </c>
      <c r="B20" s="37"/>
      <c r="C20" s="38">
        <v>12.37</v>
      </c>
      <c r="D20" s="13" t="s">
        <v>55</v>
      </c>
      <c r="E20" s="13" t="s">
        <v>1156</v>
      </c>
      <c r="F20" s="13"/>
      <c r="H20" t="s">
        <v>56</v>
      </c>
      <c r="I20" s="13">
        <v>5</v>
      </c>
      <c r="J20" s="13">
        <v>4</v>
      </c>
      <c r="K20" t="s">
        <v>77</v>
      </c>
      <c r="L20" s="38">
        <v>1</v>
      </c>
      <c r="M20" s="38">
        <v>7.2</v>
      </c>
      <c r="N20" s="38">
        <v>7.8</v>
      </c>
      <c r="O20" s="13" t="s">
        <v>15</v>
      </c>
      <c r="P20" s="13"/>
      <c r="Q20" s="13" t="s">
        <v>4</v>
      </c>
      <c r="R20" s="38">
        <v>7.3239999999999998</v>
      </c>
      <c r="S20" s="13" t="s">
        <v>60</v>
      </c>
      <c r="T20" s="39" t="str">
        <f t="shared" si="0"/>
        <v>0.00</v>
      </c>
      <c r="U20" s="39">
        <f t="shared" si="13"/>
        <v>-1</v>
      </c>
      <c r="V20" s="39">
        <f t="shared" si="14"/>
        <v>-2.8519999999999985</v>
      </c>
      <c r="W20" s="39">
        <f t="shared" si="15"/>
        <v>16.5</v>
      </c>
      <c r="X20" s="40">
        <f t="shared" si="16"/>
        <v>-0.17284848484848475</v>
      </c>
      <c r="Y20" s="41">
        <f t="shared" si="17"/>
        <v>-2.8519999999999986E-2</v>
      </c>
      <c r="Z20" s="42">
        <f t="shared" si="18"/>
        <v>-285.19999999999987</v>
      </c>
      <c r="AA20" s="13" t="s">
        <v>58</v>
      </c>
      <c r="AB20" s="13"/>
      <c r="AC20" s="13"/>
      <c r="AD20" s="13"/>
      <c r="AE20" s="13"/>
      <c r="AF20" s="13"/>
      <c r="AG20" s="13"/>
      <c r="AH20" s="13"/>
      <c r="AI20" s="13"/>
      <c r="AJ20" s="13"/>
      <c r="AK20" s="13"/>
      <c r="AL20" s="13"/>
      <c r="AM20" s="13"/>
      <c r="AN20" s="13"/>
      <c r="AO20" s="13"/>
      <c r="AP20" s="13"/>
      <c r="AQ20" s="13"/>
      <c r="AR20" s="13"/>
      <c r="AS20" s="13"/>
      <c r="AT20" s="38">
        <v>6.6</v>
      </c>
      <c r="AU20" s="38">
        <v>6.5</v>
      </c>
      <c r="AV20" s="10">
        <f t="shared" si="7"/>
        <v>6.8</v>
      </c>
      <c r="AW20" s="10">
        <f t="shared" si="8"/>
        <v>7.2560000000000002</v>
      </c>
      <c r="AZ20" t="str">
        <f t="shared" si="9"/>
        <v>Yes</v>
      </c>
      <c r="BB20" s="38">
        <f t="shared" si="19"/>
        <v>-1</v>
      </c>
      <c r="BC20" s="38">
        <f t="shared" si="4"/>
        <v>-4.5</v>
      </c>
      <c r="BD20" s="38">
        <f t="shared" si="20"/>
        <v>-4.5</v>
      </c>
      <c r="BE20" s="38">
        <f t="shared" si="21"/>
        <v>-1</v>
      </c>
      <c r="BF20" s="13" cm="1">
        <f t="array" ref="BF20">SUMPRODUCT((1/COUNTIFS($A$3:$A20,$A$3:$A20,$H$3:$H20,$H$3:$H20,$I$3:$I20,$I$3:$I20)))</f>
        <v>5.0000000000000009</v>
      </c>
      <c r="BG20" s="13">
        <v>1</v>
      </c>
      <c r="BH20" s="12">
        <f t="shared" si="12"/>
        <v>0.19999999999999996</v>
      </c>
    </row>
    <row r="21" spans="1:60" x14ac:dyDescent="0.2">
      <c r="A21" s="37">
        <v>46032</v>
      </c>
      <c r="B21" s="37"/>
      <c r="C21" s="38">
        <v>12.37</v>
      </c>
      <c r="D21" s="13" t="s">
        <v>55</v>
      </c>
      <c r="E21" s="13" t="s">
        <v>1156</v>
      </c>
      <c r="F21" s="13"/>
      <c r="H21" t="s">
        <v>56</v>
      </c>
      <c r="I21" s="13">
        <v>5</v>
      </c>
      <c r="J21" s="13">
        <v>11</v>
      </c>
      <c r="K21" s="44" t="s">
        <v>78</v>
      </c>
      <c r="L21" s="38">
        <v>1</v>
      </c>
      <c r="M21" s="38">
        <v>8.4</v>
      </c>
      <c r="N21" s="38">
        <v>13.79</v>
      </c>
      <c r="O21" s="13" t="s">
        <v>15</v>
      </c>
      <c r="P21" s="13"/>
      <c r="Q21" s="13" t="s">
        <v>4</v>
      </c>
      <c r="R21" s="38">
        <v>12.8947</v>
      </c>
      <c r="S21" s="13">
        <v>2</v>
      </c>
      <c r="T21" s="39" t="str">
        <f t="shared" si="0"/>
        <v>0.00</v>
      </c>
      <c r="U21" s="39">
        <f t="shared" si="13"/>
        <v>-1</v>
      </c>
      <c r="V21" s="39">
        <f t="shared" si="14"/>
        <v>-3.8519999999999985</v>
      </c>
      <c r="W21" s="39">
        <f t="shared" si="15"/>
        <v>17.5</v>
      </c>
      <c r="X21" s="40">
        <f t="shared" si="16"/>
        <v>-0.22011428571428562</v>
      </c>
      <c r="Y21" s="41">
        <f t="shared" si="17"/>
        <v>-3.8519999999999985E-2</v>
      </c>
      <c r="Z21" s="42">
        <f t="shared" si="18"/>
        <v>-385.19999999999987</v>
      </c>
      <c r="AA21" s="13" t="s">
        <v>58</v>
      </c>
      <c r="AB21" s="13"/>
      <c r="AC21" s="13"/>
      <c r="AD21" s="13"/>
      <c r="AE21" s="13"/>
      <c r="AF21" s="13"/>
      <c r="AG21" s="13"/>
      <c r="AH21" s="13"/>
      <c r="AI21" s="13"/>
      <c r="AJ21" s="13"/>
      <c r="AK21" s="13"/>
      <c r="AL21" s="13"/>
      <c r="AM21" s="13"/>
      <c r="AN21" s="13"/>
      <c r="AO21" s="13"/>
      <c r="AP21" s="13"/>
      <c r="AQ21" s="13"/>
      <c r="AR21" s="13"/>
      <c r="AS21" s="13"/>
      <c r="AT21" s="38">
        <v>11</v>
      </c>
      <c r="AU21" s="38">
        <v>11</v>
      </c>
      <c r="AV21" s="10">
        <f t="shared" si="7"/>
        <v>12.79</v>
      </c>
      <c r="AW21" s="10">
        <f t="shared" si="8"/>
        <v>12.7668</v>
      </c>
      <c r="AZ21" t="str">
        <f t="shared" si="9"/>
        <v>Yes</v>
      </c>
      <c r="BB21" s="38">
        <f t="shared" si="19"/>
        <v>-1</v>
      </c>
      <c r="BC21" s="38">
        <f t="shared" si="4"/>
        <v>-4.5</v>
      </c>
      <c r="BD21" s="38">
        <f t="shared" si="20"/>
        <v>-4.5</v>
      </c>
      <c r="BE21" s="38">
        <f t="shared" si="21"/>
        <v>-1</v>
      </c>
      <c r="BF21" s="13" cm="1">
        <f t="array" ref="BF21">SUMPRODUCT((1/COUNTIFS($A$3:$A21,$A$3:$A21,$H$3:$H21,$H$3:$H21,$I$3:$I21,$I$3:$I21)))</f>
        <v>5</v>
      </c>
      <c r="BG21" s="13">
        <v>1</v>
      </c>
      <c r="BH21" s="12">
        <f t="shared" si="12"/>
        <v>0.2</v>
      </c>
    </row>
    <row r="22" spans="1:60" x14ac:dyDescent="0.2">
      <c r="A22" s="37">
        <v>46032</v>
      </c>
      <c r="B22" s="37"/>
      <c r="C22" s="38">
        <v>12.37</v>
      </c>
      <c r="D22" s="13" t="s">
        <v>55</v>
      </c>
      <c r="E22" s="13" t="s">
        <v>1156</v>
      </c>
      <c r="F22" s="13"/>
      <c r="H22" t="s">
        <v>56</v>
      </c>
      <c r="I22" s="13">
        <v>5</v>
      </c>
      <c r="J22" s="13">
        <v>10</v>
      </c>
      <c r="K22" t="s">
        <v>79</v>
      </c>
      <c r="L22" s="38">
        <v>1</v>
      </c>
      <c r="M22" s="38">
        <v>8.8000000000000007</v>
      </c>
      <c r="N22" s="38">
        <v>16</v>
      </c>
      <c r="O22" s="13" t="s">
        <v>15</v>
      </c>
      <c r="P22" s="13"/>
      <c r="Q22" s="13" t="s">
        <v>4</v>
      </c>
      <c r="R22" s="38">
        <v>14.950000000000001</v>
      </c>
      <c r="S22" s="13" t="s">
        <v>60</v>
      </c>
      <c r="T22" s="39" t="str">
        <f t="shared" si="0"/>
        <v>0.00</v>
      </c>
      <c r="U22" s="39">
        <f t="shared" si="13"/>
        <v>-1</v>
      </c>
      <c r="V22" s="39">
        <f t="shared" si="14"/>
        <v>-4.8519999999999985</v>
      </c>
      <c r="W22" s="39">
        <f t="shared" si="15"/>
        <v>18.5</v>
      </c>
      <c r="X22" s="40">
        <f t="shared" si="16"/>
        <v>-0.26227027027027017</v>
      </c>
      <c r="Y22" s="41">
        <f t="shared" si="17"/>
        <v>-4.8519999999999987E-2</v>
      </c>
      <c r="Z22" s="42">
        <f t="shared" si="18"/>
        <v>-485.19999999999987</v>
      </c>
      <c r="AA22" s="13" t="s">
        <v>58</v>
      </c>
      <c r="AB22" s="13"/>
      <c r="AC22" s="13"/>
      <c r="AD22" s="13"/>
      <c r="AE22" s="13"/>
      <c r="AF22" s="13"/>
      <c r="AG22" s="13"/>
      <c r="AH22" s="13"/>
      <c r="AI22" s="13"/>
      <c r="AJ22" s="13"/>
      <c r="AK22" s="13"/>
      <c r="AL22" s="13"/>
      <c r="AM22" s="13"/>
      <c r="AN22" s="13"/>
      <c r="AO22" s="13"/>
      <c r="AP22" s="13"/>
      <c r="AQ22" s="13"/>
      <c r="AR22" s="13"/>
      <c r="AS22" s="13"/>
      <c r="AT22" s="38">
        <v>12</v>
      </c>
      <c r="AU22" s="38">
        <v>12</v>
      </c>
      <c r="AV22" s="10">
        <f t="shared" si="7"/>
        <v>15</v>
      </c>
      <c r="AW22" s="10">
        <f t="shared" si="8"/>
        <v>14.8</v>
      </c>
      <c r="AZ22" t="str">
        <f t="shared" si="9"/>
        <v>Yes</v>
      </c>
      <c r="BB22" s="38">
        <f t="shared" si="19"/>
        <v>-1</v>
      </c>
      <c r="BC22" s="38">
        <f t="shared" si="4"/>
        <v>-4.5</v>
      </c>
      <c r="BD22" s="38">
        <f t="shared" si="20"/>
        <v>-4.5</v>
      </c>
      <c r="BE22" s="38">
        <f t="shared" si="21"/>
        <v>-1</v>
      </c>
      <c r="BF22" s="13" cm="1">
        <f t="array" ref="BF22">SUMPRODUCT((1/COUNTIFS($A$3:$A22,$A$3:$A22,$H$3:$H22,$H$3:$H22,$I$3:$I22,$I$3:$I22)))</f>
        <v>5.0000000000000009</v>
      </c>
      <c r="BG22" s="13">
        <v>1</v>
      </c>
      <c r="BH22" s="12">
        <f t="shared" si="12"/>
        <v>0.19999999999999996</v>
      </c>
    </row>
    <row r="23" spans="1:60" x14ac:dyDescent="0.2">
      <c r="A23" s="37">
        <v>46032</v>
      </c>
      <c r="B23" s="37"/>
      <c r="C23" s="38">
        <v>12.37</v>
      </c>
      <c r="D23" s="13" t="s">
        <v>55</v>
      </c>
      <c r="E23" s="13" t="s">
        <v>1156</v>
      </c>
      <c r="F23" s="13"/>
      <c r="H23" t="s">
        <v>56</v>
      </c>
      <c r="I23" s="13">
        <v>5</v>
      </c>
      <c r="J23" s="13">
        <v>7</v>
      </c>
      <c r="K23" t="s">
        <v>80</v>
      </c>
      <c r="L23" s="38">
        <v>1</v>
      </c>
      <c r="M23" s="38">
        <v>22</v>
      </c>
      <c r="N23" s="38">
        <v>26.56</v>
      </c>
      <c r="O23" s="13" t="s">
        <v>15</v>
      </c>
      <c r="P23" s="13"/>
      <c r="Q23" s="13" t="s">
        <v>4</v>
      </c>
      <c r="R23" s="38">
        <v>24.770800000000001</v>
      </c>
      <c r="S23" s="13" t="s">
        <v>60</v>
      </c>
      <c r="T23" s="39" t="str">
        <f t="shared" si="0"/>
        <v>0.00</v>
      </c>
      <c r="U23" s="39">
        <f t="shared" si="13"/>
        <v>-1</v>
      </c>
      <c r="V23" s="39">
        <f t="shared" si="14"/>
        <v>-5.8519999999999985</v>
      </c>
      <c r="W23" s="39">
        <f t="shared" si="15"/>
        <v>19.5</v>
      </c>
      <c r="X23" s="40">
        <f t="shared" si="16"/>
        <v>-0.30010256410256403</v>
      </c>
      <c r="Y23" s="41">
        <f t="shared" si="17"/>
        <v>-5.8519999999999989E-2</v>
      </c>
      <c r="Z23" s="42">
        <f t="shared" si="18"/>
        <v>-585.19999999999982</v>
      </c>
      <c r="AA23" s="13" t="s">
        <v>58</v>
      </c>
      <c r="AB23" s="13"/>
      <c r="AC23" s="13"/>
      <c r="AD23" s="13"/>
      <c r="AE23" s="13"/>
      <c r="AF23" s="13"/>
      <c r="AG23" s="13"/>
      <c r="AH23" s="13"/>
      <c r="AI23" s="13"/>
      <c r="AJ23" s="13"/>
      <c r="AK23" s="13"/>
      <c r="AL23" s="13"/>
      <c r="AM23" s="13"/>
      <c r="AN23" s="13"/>
      <c r="AO23" s="13"/>
      <c r="AP23" s="13"/>
      <c r="AQ23" s="13"/>
      <c r="AR23" s="13"/>
      <c r="AS23" s="13"/>
      <c r="AT23" s="38">
        <v>20.100000000000001</v>
      </c>
      <c r="AU23" s="38">
        <v>20</v>
      </c>
      <c r="AV23" s="10">
        <f t="shared" si="7"/>
        <v>25.56</v>
      </c>
      <c r="AW23" s="10">
        <f t="shared" si="8"/>
        <v>24.5152</v>
      </c>
      <c r="AZ23" t="str">
        <f t="shared" si="9"/>
        <v>Yes</v>
      </c>
      <c r="BB23" s="38">
        <f t="shared" si="19"/>
        <v>-1</v>
      </c>
      <c r="BC23" s="38">
        <f t="shared" si="4"/>
        <v>-4.5</v>
      </c>
      <c r="BD23" s="38">
        <f t="shared" si="20"/>
        <v>-4.5</v>
      </c>
      <c r="BE23" s="38">
        <f t="shared" si="21"/>
        <v>-1</v>
      </c>
      <c r="BF23" s="13" cm="1">
        <f t="array" ref="BF23">SUMPRODUCT((1/COUNTIFS($A$3:$A23,$A$3:$A23,$H$3:$H23,$H$3:$H23,$I$3:$I23,$I$3:$I23)))</f>
        <v>5.0000000000000018</v>
      </c>
      <c r="BG23" s="13">
        <v>1</v>
      </c>
      <c r="BH23" s="12">
        <f t="shared" si="12"/>
        <v>0.19999999999999993</v>
      </c>
    </row>
    <row r="24" spans="1:60" x14ac:dyDescent="0.2">
      <c r="A24" s="37">
        <v>46032</v>
      </c>
      <c r="B24" s="37"/>
      <c r="C24" s="38">
        <v>12.43</v>
      </c>
      <c r="D24" s="13" t="s">
        <v>55</v>
      </c>
      <c r="E24" s="13" t="s">
        <v>1156</v>
      </c>
      <c r="F24" s="13"/>
      <c r="H24" t="s">
        <v>56</v>
      </c>
      <c r="I24" s="13">
        <v>6</v>
      </c>
      <c r="J24" s="13">
        <v>12</v>
      </c>
      <c r="K24" t="s">
        <v>81</v>
      </c>
      <c r="L24" s="38">
        <v>1</v>
      </c>
      <c r="M24" s="38">
        <v>19.5</v>
      </c>
      <c r="N24" s="38">
        <v>42</v>
      </c>
      <c r="O24" s="13" t="s">
        <v>15</v>
      </c>
      <c r="P24" s="13"/>
      <c r="Q24" s="13" t="s">
        <v>4</v>
      </c>
      <c r="R24" s="38">
        <v>39.130000000000003</v>
      </c>
      <c r="S24" s="13" t="s">
        <v>60</v>
      </c>
      <c r="T24" s="39" t="str">
        <f t="shared" si="0"/>
        <v>0.00</v>
      </c>
      <c r="U24" s="39">
        <f t="shared" si="13"/>
        <v>-1</v>
      </c>
      <c r="V24" s="39">
        <f t="shared" si="14"/>
        <v>-6.8519999999999985</v>
      </c>
      <c r="W24" s="39">
        <f t="shared" si="15"/>
        <v>20.5</v>
      </c>
      <c r="X24" s="40">
        <f t="shared" si="16"/>
        <v>-0.3342439024390243</v>
      </c>
      <c r="Y24" s="41">
        <f t="shared" si="17"/>
        <v>-6.8519999999999984E-2</v>
      </c>
      <c r="Z24" s="42">
        <f t="shared" si="18"/>
        <v>-685.19999999999982</v>
      </c>
      <c r="AA24" s="13" t="s">
        <v>58</v>
      </c>
      <c r="AB24" s="13"/>
      <c r="AC24" s="13"/>
      <c r="AD24" s="13"/>
      <c r="AE24" s="13"/>
      <c r="AF24" s="13"/>
      <c r="AG24" s="13"/>
      <c r="AH24" s="13"/>
      <c r="AI24" s="13"/>
      <c r="AJ24" s="13"/>
      <c r="AK24" s="13"/>
      <c r="AL24" s="13"/>
      <c r="AM24" s="13"/>
      <c r="AN24" s="13"/>
      <c r="AO24" s="13"/>
      <c r="AP24" s="13"/>
      <c r="AQ24" s="13"/>
      <c r="AR24" s="13"/>
      <c r="AS24" s="13"/>
      <c r="AT24" s="38">
        <v>30.8</v>
      </c>
      <c r="AU24" s="38">
        <v>31</v>
      </c>
      <c r="AV24" s="10">
        <f t="shared" si="7"/>
        <v>41</v>
      </c>
      <c r="AW24" s="10">
        <f t="shared" si="8"/>
        <v>38.72</v>
      </c>
      <c r="AZ24" t="str">
        <f t="shared" si="9"/>
        <v>Yes</v>
      </c>
      <c r="BB24" s="38">
        <f t="shared" si="19"/>
        <v>-1</v>
      </c>
      <c r="BC24" s="38">
        <f t="shared" si="4"/>
        <v>-4</v>
      </c>
      <c r="BD24" s="38">
        <f t="shared" si="20"/>
        <v>-4</v>
      </c>
      <c r="BE24" s="38">
        <f t="shared" si="21"/>
        <v>-1</v>
      </c>
      <c r="BF24" s="13" cm="1">
        <f t="array" ref="BF24">SUMPRODUCT((1/COUNTIFS($A$3:$A24,$A$3:$A24,$H$3:$H24,$H$3:$H24,$I$3:$I24,$I$3:$I24)))</f>
        <v>6.0000000000000018</v>
      </c>
      <c r="BG24" s="13">
        <v>1</v>
      </c>
      <c r="BH24" s="12">
        <f t="shared" si="12"/>
        <v>0.16666666666666663</v>
      </c>
    </row>
    <row r="25" spans="1:60" x14ac:dyDescent="0.2">
      <c r="A25" s="37">
        <v>46032</v>
      </c>
      <c r="B25" s="37"/>
      <c r="C25" s="38">
        <v>12.43</v>
      </c>
      <c r="D25" s="13" t="s">
        <v>55</v>
      </c>
      <c r="E25" s="13" t="s">
        <v>1156</v>
      </c>
      <c r="F25" s="13"/>
      <c r="H25" t="s">
        <v>56</v>
      </c>
      <c r="I25" s="13">
        <v>6</v>
      </c>
      <c r="J25" s="13">
        <v>11</v>
      </c>
      <c r="K25" t="s">
        <v>82</v>
      </c>
      <c r="L25" s="38">
        <v>1</v>
      </c>
      <c r="M25" s="38">
        <v>29</v>
      </c>
      <c r="N25" s="38">
        <v>90</v>
      </c>
      <c r="O25" s="13" t="s">
        <v>15</v>
      </c>
      <c r="P25" s="13"/>
      <c r="Q25" s="13" t="s">
        <v>4</v>
      </c>
      <c r="R25" s="38">
        <v>83.77000000000001</v>
      </c>
      <c r="S25" s="13" t="s">
        <v>60</v>
      </c>
      <c r="T25" s="39" t="str">
        <f t="shared" si="0"/>
        <v>0.00</v>
      </c>
      <c r="U25" s="39">
        <f t="shared" si="13"/>
        <v>-1</v>
      </c>
      <c r="V25" s="39">
        <f t="shared" si="14"/>
        <v>-7.8519999999999985</v>
      </c>
      <c r="W25" s="39">
        <f t="shared" si="15"/>
        <v>21.5</v>
      </c>
      <c r="X25" s="40">
        <f t="shared" si="16"/>
        <v>-0.36520930232558135</v>
      </c>
      <c r="Y25" s="41">
        <f t="shared" si="17"/>
        <v>-7.8519999999999979E-2</v>
      </c>
      <c r="Z25" s="42">
        <f t="shared" si="18"/>
        <v>-785.19999999999982</v>
      </c>
      <c r="AA25" s="13" t="s">
        <v>58</v>
      </c>
      <c r="AB25" s="13"/>
      <c r="AC25" s="13"/>
      <c r="AD25" s="13"/>
      <c r="AE25" s="13"/>
      <c r="AF25" s="13"/>
      <c r="AG25" s="13"/>
      <c r="AH25" s="13"/>
      <c r="AI25" s="13"/>
      <c r="AJ25" s="13"/>
      <c r="AK25" s="13"/>
      <c r="AL25" s="13"/>
      <c r="AM25" s="13"/>
      <c r="AN25" s="13"/>
      <c r="AO25" s="13"/>
      <c r="AP25" s="13"/>
      <c r="AQ25" s="13"/>
      <c r="AR25" s="13"/>
      <c r="AS25" s="13"/>
      <c r="AT25" s="38">
        <v>61</v>
      </c>
      <c r="AU25" s="38">
        <v>61</v>
      </c>
      <c r="AV25" s="10">
        <f t="shared" si="7"/>
        <v>89</v>
      </c>
      <c r="AW25" s="10">
        <f t="shared" si="8"/>
        <v>82.88000000000001</v>
      </c>
      <c r="AZ25" t="str">
        <f t="shared" si="9"/>
        <v>Yes</v>
      </c>
      <c r="BB25" s="38">
        <f t="shared" si="19"/>
        <v>-1</v>
      </c>
      <c r="BC25" s="38">
        <f t="shared" si="4"/>
        <v>-4</v>
      </c>
      <c r="BD25" s="38">
        <f t="shared" si="20"/>
        <v>-4</v>
      </c>
      <c r="BE25" s="38">
        <f t="shared" si="21"/>
        <v>-1</v>
      </c>
      <c r="BF25" s="13" cm="1">
        <f t="array" ref="BF25">SUMPRODUCT((1/COUNTIFS($A$3:$A25,$A$3:$A25,$H$3:$H25,$H$3:$H25,$I$3:$I25,$I$3:$I25)))</f>
        <v>6.0000000000000018</v>
      </c>
      <c r="BG25" s="13">
        <v>1</v>
      </c>
      <c r="BH25" s="12">
        <f t="shared" si="12"/>
        <v>0.16666666666666663</v>
      </c>
    </row>
    <row r="26" spans="1:60" x14ac:dyDescent="0.2">
      <c r="A26" s="37">
        <v>46032</v>
      </c>
      <c r="B26" s="37"/>
      <c r="C26" s="38">
        <v>12.43</v>
      </c>
      <c r="D26" s="13" t="s">
        <v>55</v>
      </c>
      <c r="E26" s="13" t="s">
        <v>1156</v>
      </c>
      <c r="F26" s="13"/>
      <c r="H26" t="s">
        <v>56</v>
      </c>
      <c r="I26" s="13">
        <v>6</v>
      </c>
      <c r="J26" s="13">
        <v>9</v>
      </c>
      <c r="K26" t="s">
        <v>83</v>
      </c>
      <c r="L26" s="38">
        <v>1</v>
      </c>
      <c r="M26" s="38">
        <v>30</v>
      </c>
      <c r="N26" s="38">
        <v>90</v>
      </c>
      <c r="O26" s="13" t="s">
        <v>15</v>
      </c>
      <c r="P26" s="13"/>
      <c r="Q26" s="13" t="s">
        <v>4</v>
      </c>
      <c r="R26" s="38">
        <v>83.77000000000001</v>
      </c>
      <c r="S26" s="13" t="s">
        <v>60</v>
      </c>
      <c r="T26" s="39" t="str">
        <f t="shared" si="0"/>
        <v>0.00</v>
      </c>
      <c r="U26" s="39">
        <f t="shared" si="13"/>
        <v>-1</v>
      </c>
      <c r="V26" s="39">
        <f t="shared" si="14"/>
        <v>-8.8519999999999985</v>
      </c>
      <c r="W26" s="39">
        <f t="shared" si="15"/>
        <v>22.5</v>
      </c>
      <c r="X26" s="40">
        <f t="shared" si="16"/>
        <v>-0.39342222222222217</v>
      </c>
      <c r="Y26" s="41">
        <f t="shared" si="17"/>
        <v>-8.8519999999999988E-2</v>
      </c>
      <c r="Z26" s="42">
        <f t="shared" si="18"/>
        <v>-885.19999999999982</v>
      </c>
      <c r="AA26" s="13" t="s">
        <v>58</v>
      </c>
      <c r="AB26" s="13"/>
      <c r="AC26" s="13"/>
      <c r="AD26" s="13"/>
      <c r="AE26" s="13"/>
      <c r="AF26" s="13"/>
      <c r="AG26" s="13"/>
      <c r="AH26" s="13"/>
      <c r="AI26" s="13"/>
      <c r="AJ26" s="13"/>
      <c r="AK26" s="13"/>
      <c r="AL26" s="13"/>
      <c r="AM26" s="13"/>
      <c r="AN26" s="13"/>
      <c r="AO26" s="13"/>
      <c r="AP26" s="13"/>
      <c r="AQ26" s="13"/>
      <c r="AR26" s="13"/>
      <c r="AS26" s="13"/>
      <c r="AT26" s="38">
        <v>57.2</v>
      </c>
      <c r="AU26" s="38">
        <v>61</v>
      </c>
      <c r="AV26" s="10">
        <f t="shared" si="7"/>
        <v>89</v>
      </c>
      <c r="AW26" s="10">
        <f t="shared" si="8"/>
        <v>82.88000000000001</v>
      </c>
      <c r="AZ26" t="str">
        <f t="shared" si="9"/>
        <v>Yes</v>
      </c>
      <c r="BB26" s="38">
        <f t="shared" si="19"/>
        <v>-1</v>
      </c>
      <c r="BC26" s="38">
        <f t="shared" si="4"/>
        <v>-4</v>
      </c>
      <c r="BD26" s="38">
        <f t="shared" si="20"/>
        <v>-4</v>
      </c>
      <c r="BE26" s="38">
        <f t="shared" si="21"/>
        <v>-1</v>
      </c>
      <c r="BF26" s="13" cm="1">
        <f t="array" ref="BF26">SUMPRODUCT((1/COUNTIFS($A$3:$A26,$A$3:$A26,$H$3:$H26,$H$3:$H26,$I$3:$I26,$I$3:$I26)))</f>
        <v>6.0000000000000009</v>
      </c>
      <c r="BG26" s="13">
        <v>1</v>
      </c>
      <c r="BH26" s="12">
        <f t="shared" si="12"/>
        <v>0.16666666666666663</v>
      </c>
    </row>
    <row r="27" spans="1:60" x14ac:dyDescent="0.2">
      <c r="A27" s="37">
        <v>46032</v>
      </c>
      <c r="B27" s="37"/>
      <c r="C27" s="38">
        <v>12.43</v>
      </c>
      <c r="D27" s="13" t="s">
        <v>55</v>
      </c>
      <c r="E27" s="13" t="s">
        <v>1156</v>
      </c>
      <c r="F27" s="13"/>
      <c r="H27" t="s">
        <v>56</v>
      </c>
      <c r="I27" s="13">
        <v>6</v>
      </c>
      <c r="J27" s="13">
        <v>10</v>
      </c>
      <c r="K27" t="s">
        <v>84</v>
      </c>
      <c r="L27" s="38">
        <v>1</v>
      </c>
      <c r="M27" s="38">
        <v>30</v>
      </c>
      <c r="N27" s="38">
        <v>62.9</v>
      </c>
      <c r="O27" s="13" t="s">
        <v>15</v>
      </c>
      <c r="P27" s="13"/>
      <c r="Q27" s="13" t="s">
        <v>4</v>
      </c>
      <c r="R27" s="38">
        <v>58.567</v>
      </c>
      <c r="S27" s="13" t="s">
        <v>60</v>
      </c>
      <c r="T27" s="39" t="str">
        <f t="shared" si="0"/>
        <v>0.00</v>
      </c>
      <c r="U27" s="39">
        <f t="shared" si="13"/>
        <v>-1</v>
      </c>
      <c r="V27" s="39">
        <f t="shared" si="14"/>
        <v>-9.8519999999999985</v>
      </c>
      <c r="W27" s="39">
        <f t="shared" si="15"/>
        <v>23.5</v>
      </c>
      <c r="X27" s="40">
        <f t="shared" si="16"/>
        <v>-0.41923404255319141</v>
      </c>
      <c r="Y27" s="41">
        <f t="shared" si="17"/>
        <v>-9.8519999999999983E-2</v>
      </c>
      <c r="Z27" s="42">
        <f t="shared" si="18"/>
        <v>-985.19999999999982</v>
      </c>
      <c r="AA27" s="13" t="s">
        <v>58</v>
      </c>
      <c r="AB27" s="13"/>
      <c r="AC27" s="13"/>
      <c r="AD27" s="13"/>
      <c r="AE27" s="13"/>
      <c r="AF27" s="13"/>
      <c r="AG27" s="13"/>
      <c r="AH27" s="13"/>
      <c r="AI27" s="13"/>
      <c r="AJ27" s="13"/>
      <c r="AK27" s="13"/>
      <c r="AL27" s="13"/>
      <c r="AM27" s="13"/>
      <c r="AN27" s="13"/>
      <c r="AO27" s="13"/>
      <c r="AP27" s="13"/>
      <c r="AQ27" s="13"/>
      <c r="AR27" s="13"/>
      <c r="AS27" s="13"/>
      <c r="AT27" s="38">
        <v>43.9</v>
      </c>
      <c r="AU27" s="38">
        <v>41</v>
      </c>
      <c r="AV27" s="10">
        <f t="shared" si="7"/>
        <v>61.9</v>
      </c>
      <c r="AW27" s="10">
        <f t="shared" si="8"/>
        <v>57.948</v>
      </c>
      <c r="AZ27" t="str">
        <f t="shared" si="9"/>
        <v>Yes</v>
      </c>
      <c r="BB27" s="38">
        <f t="shared" si="19"/>
        <v>-1</v>
      </c>
      <c r="BC27" s="38">
        <f t="shared" si="4"/>
        <v>-4</v>
      </c>
      <c r="BD27" s="38">
        <f t="shared" si="20"/>
        <v>-4</v>
      </c>
      <c r="BE27" s="38">
        <f t="shared" si="21"/>
        <v>-1</v>
      </c>
      <c r="BF27" s="13" cm="1">
        <f t="array" ref="BF27">SUMPRODUCT((1/COUNTIFS($A$3:$A27,$A$3:$A27,$H$3:$H27,$H$3:$H27,$I$3:$I27,$I$3:$I27)))</f>
        <v>6.0000000000000018</v>
      </c>
      <c r="BG27" s="13">
        <v>1</v>
      </c>
      <c r="BH27" s="12">
        <f t="shared" si="12"/>
        <v>0.16666666666666663</v>
      </c>
    </row>
    <row r="28" spans="1:60" x14ac:dyDescent="0.2">
      <c r="A28" s="37">
        <v>46032</v>
      </c>
      <c r="B28" s="37"/>
      <c r="C28" s="38">
        <v>1.06</v>
      </c>
      <c r="D28" s="13" t="s">
        <v>55</v>
      </c>
      <c r="E28" s="13" t="s">
        <v>1156</v>
      </c>
      <c r="F28" s="13"/>
      <c r="H28" t="s">
        <v>56</v>
      </c>
      <c r="I28" s="13">
        <v>7</v>
      </c>
      <c r="J28" s="13">
        <v>11</v>
      </c>
      <c r="K28" s="45" t="s">
        <v>85</v>
      </c>
      <c r="L28" s="38">
        <v>1</v>
      </c>
      <c r="M28" s="38">
        <v>9.8000000000000007</v>
      </c>
      <c r="N28" s="38">
        <v>21.2</v>
      </c>
      <c r="O28" s="13" t="s">
        <v>15</v>
      </c>
      <c r="P28" s="13"/>
      <c r="Q28" s="13" t="s">
        <v>4</v>
      </c>
      <c r="R28" s="38">
        <v>19.786000000000001</v>
      </c>
      <c r="S28" s="13">
        <v>3</v>
      </c>
      <c r="T28" s="39" t="str">
        <f t="shared" si="0"/>
        <v>0.00</v>
      </c>
      <c r="U28" s="39">
        <f t="shared" si="13"/>
        <v>-1</v>
      </c>
      <c r="V28" s="39">
        <f t="shared" si="14"/>
        <v>-10.851999999999999</v>
      </c>
      <c r="W28" s="39">
        <f t="shared" si="15"/>
        <v>24.5</v>
      </c>
      <c r="X28" s="40">
        <f t="shared" si="16"/>
        <v>-0.442938775510204</v>
      </c>
      <c r="Y28" s="41">
        <f t="shared" si="17"/>
        <v>-0.10851999999999999</v>
      </c>
      <c r="Z28" s="42">
        <f t="shared" si="18"/>
        <v>-1085.1999999999998</v>
      </c>
      <c r="AA28" s="13" t="s">
        <v>58</v>
      </c>
      <c r="AB28" s="13"/>
      <c r="AC28" s="13"/>
      <c r="AD28" s="13"/>
      <c r="AE28" s="13"/>
      <c r="AF28" s="13"/>
      <c r="AG28" s="13"/>
      <c r="AH28" s="13"/>
      <c r="AI28" s="13"/>
      <c r="AJ28" s="13"/>
      <c r="AK28" s="13"/>
      <c r="AL28" s="13"/>
      <c r="AM28" s="13"/>
      <c r="AN28" s="13"/>
      <c r="AO28" s="13"/>
      <c r="AP28" s="13"/>
      <c r="AQ28" s="13"/>
      <c r="AR28" s="13"/>
      <c r="AS28" s="13"/>
      <c r="AT28" s="38">
        <v>14.7</v>
      </c>
      <c r="AU28" s="38">
        <v>14</v>
      </c>
      <c r="AV28" s="10">
        <f t="shared" si="7"/>
        <v>20.2</v>
      </c>
      <c r="AW28" s="10">
        <f t="shared" si="8"/>
        <v>19.584</v>
      </c>
      <c r="AZ28" t="str">
        <f t="shared" si="9"/>
        <v>Yes</v>
      </c>
      <c r="BB28" s="38">
        <f t="shared" si="19"/>
        <v>-1</v>
      </c>
      <c r="BC28" s="38">
        <f t="shared" si="4"/>
        <v>-4</v>
      </c>
      <c r="BD28" s="38">
        <f t="shared" si="20"/>
        <v>-4</v>
      </c>
      <c r="BE28" s="38">
        <f t="shared" si="21"/>
        <v>-1</v>
      </c>
      <c r="BF28" s="13" cm="1">
        <f t="array" ref="BF28">SUMPRODUCT((1/COUNTIFS($A$3:$A28,$A$3:$A28,$H$3:$H28,$H$3:$H28,$I$3:$I28,$I$3:$I28)))</f>
        <v>7.0000000000000018</v>
      </c>
      <c r="BG28" s="13">
        <v>1</v>
      </c>
      <c r="BH28" s="12">
        <f t="shared" si="12"/>
        <v>0.14285714285714282</v>
      </c>
    </row>
    <row r="29" spans="1:60" x14ac:dyDescent="0.2">
      <c r="A29" s="37">
        <v>46032</v>
      </c>
      <c r="B29" s="37"/>
      <c r="C29" s="38">
        <v>1.06</v>
      </c>
      <c r="D29" s="13" t="s">
        <v>55</v>
      </c>
      <c r="E29" s="13" t="s">
        <v>1156</v>
      </c>
      <c r="F29" s="13"/>
      <c r="H29" t="s">
        <v>56</v>
      </c>
      <c r="I29" s="13">
        <v>7</v>
      </c>
      <c r="J29" s="13">
        <v>5</v>
      </c>
      <c r="K29" s="46" t="s">
        <v>86</v>
      </c>
      <c r="L29" s="38">
        <v>1</v>
      </c>
      <c r="M29" s="38">
        <v>10</v>
      </c>
      <c r="N29" s="38">
        <v>13</v>
      </c>
      <c r="O29" s="13" t="s">
        <v>15</v>
      </c>
      <c r="P29" s="13"/>
      <c r="Q29" s="13" t="s">
        <v>4</v>
      </c>
      <c r="R29" s="38">
        <v>12.16</v>
      </c>
      <c r="S29" s="13">
        <v>4</v>
      </c>
      <c r="T29" s="39" t="str">
        <f t="shared" si="0"/>
        <v>0.00</v>
      </c>
      <c r="U29" s="39">
        <f t="shared" si="13"/>
        <v>-1</v>
      </c>
      <c r="V29" s="39">
        <f t="shared" si="14"/>
        <v>-11.851999999999999</v>
      </c>
      <c r="W29" s="39">
        <f t="shared" si="15"/>
        <v>25.5</v>
      </c>
      <c r="X29" s="40">
        <f t="shared" si="16"/>
        <v>-0.46478431372549012</v>
      </c>
      <c r="Y29" s="41">
        <f t="shared" si="17"/>
        <v>-0.11851999999999999</v>
      </c>
      <c r="Z29" s="42">
        <f t="shared" si="18"/>
        <v>-1185.1999999999998</v>
      </c>
      <c r="AA29" s="13" t="s">
        <v>58</v>
      </c>
      <c r="AB29" s="13"/>
      <c r="AC29" s="13"/>
      <c r="AD29" s="13"/>
      <c r="AE29" s="13"/>
      <c r="AF29" s="13"/>
      <c r="AG29" s="13"/>
      <c r="AH29" s="13"/>
      <c r="AI29" s="13"/>
      <c r="AJ29" s="13"/>
      <c r="AK29" s="13"/>
      <c r="AL29" s="13"/>
      <c r="AM29" s="13"/>
      <c r="AN29" s="13"/>
      <c r="AO29" s="13"/>
      <c r="AP29" s="13"/>
      <c r="AQ29" s="13"/>
      <c r="AR29" s="13"/>
      <c r="AS29" s="13"/>
      <c r="AT29" s="38">
        <v>12</v>
      </c>
      <c r="AU29" s="38">
        <v>14</v>
      </c>
      <c r="AV29" s="10">
        <f t="shared" si="7"/>
        <v>12</v>
      </c>
      <c r="AW29" s="10">
        <f t="shared" si="8"/>
        <v>12.040000000000001</v>
      </c>
      <c r="AZ29" t="str">
        <f t="shared" si="9"/>
        <v>Yes</v>
      </c>
      <c r="BB29" s="38">
        <f t="shared" si="19"/>
        <v>-1</v>
      </c>
      <c r="BC29" s="38">
        <f t="shared" si="4"/>
        <v>-4</v>
      </c>
      <c r="BD29" s="38">
        <f t="shared" si="20"/>
        <v>-4</v>
      </c>
      <c r="BE29" s="38">
        <f t="shared" si="21"/>
        <v>-1</v>
      </c>
      <c r="BF29" s="13" cm="1">
        <f t="array" ref="BF29">SUMPRODUCT((1/COUNTIFS($A$3:$A29,$A$3:$A29,$H$3:$H29,$H$3:$H29,$I$3:$I29,$I$3:$I29)))</f>
        <v>7.0000000000000018</v>
      </c>
      <c r="BG29" s="13">
        <v>1</v>
      </c>
      <c r="BH29" s="12">
        <f t="shared" si="12"/>
        <v>0.14285714285714282</v>
      </c>
    </row>
    <row r="30" spans="1:60" x14ac:dyDescent="0.2">
      <c r="A30" s="37">
        <v>46032</v>
      </c>
      <c r="B30" s="37"/>
      <c r="C30" s="38">
        <v>1.06</v>
      </c>
      <c r="D30" s="13" t="s">
        <v>55</v>
      </c>
      <c r="E30" s="13" t="s">
        <v>1156</v>
      </c>
      <c r="F30" s="13"/>
      <c r="H30" t="s">
        <v>56</v>
      </c>
      <c r="I30" s="13">
        <v>7</v>
      </c>
      <c r="J30" s="13">
        <v>3</v>
      </c>
      <c r="K30" t="s">
        <v>87</v>
      </c>
      <c r="L30" s="38">
        <v>1</v>
      </c>
      <c r="M30" s="38">
        <v>11</v>
      </c>
      <c r="N30" s="38">
        <v>18.45</v>
      </c>
      <c r="O30" s="13" t="s">
        <v>15</v>
      </c>
      <c r="P30" s="13"/>
      <c r="Q30" s="13" t="s">
        <v>4</v>
      </c>
      <c r="R30" s="38">
        <v>17.2285</v>
      </c>
      <c r="S30" s="13" t="s">
        <v>60</v>
      </c>
      <c r="T30" s="39" t="str">
        <f t="shared" si="0"/>
        <v>0.00</v>
      </c>
      <c r="U30" s="39">
        <f t="shared" si="13"/>
        <v>-1</v>
      </c>
      <c r="V30" s="39">
        <f t="shared" si="14"/>
        <v>-12.851999999999999</v>
      </c>
      <c r="W30" s="39">
        <f t="shared" si="15"/>
        <v>26.5</v>
      </c>
      <c r="X30" s="40">
        <f t="shared" si="16"/>
        <v>-0.48498113207547167</v>
      </c>
      <c r="Y30" s="41">
        <f t="shared" si="17"/>
        <v>-0.12852</v>
      </c>
      <c r="Z30" s="42">
        <f t="shared" si="18"/>
        <v>-1285.1999999999998</v>
      </c>
      <c r="AA30" s="13" t="s">
        <v>58</v>
      </c>
      <c r="AB30" s="13"/>
      <c r="AC30" s="13"/>
      <c r="AD30" s="13"/>
      <c r="AE30" s="13"/>
      <c r="AF30" s="13"/>
      <c r="AG30" s="13"/>
      <c r="AH30" s="13"/>
      <c r="AI30" s="13"/>
      <c r="AJ30" s="13"/>
      <c r="AK30" s="13"/>
      <c r="AL30" s="13"/>
      <c r="AM30" s="13"/>
      <c r="AN30" s="13"/>
      <c r="AO30" s="13"/>
      <c r="AP30" s="13"/>
      <c r="AQ30" s="13"/>
      <c r="AR30" s="13"/>
      <c r="AS30" s="13"/>
      <c r="AT30" s="38">
        <v>13</v>
      </c>
      <c r="AU30" s="38">
        <v>13</v>
      </c>
      <c r="AV30" s="10">
        <f t="shared" si="7"/>
        <v>17.45</v>
      </c>
      <c r="AW30" s="10">
        <f t="shared" si="8"/>
        <v>17.053999999999998</v>
      </c>
      <c r="AZ30" t="str">
        <f t="shared" si="9"/>
        <v>Yes</v>
      </c>
      <c r="BB30" s="38">
        <f t="shared" si="19"/>
        <v>-1</v>
      </c>
      <c r="BC30" s="38">
        <f t="shared" si="4"/>
        <v>-4</v>
      </c>
      <c r="BD30" s="38">
        <f t="shared" si="20"/>
        <v>-4</v>
      </c>
      <c r="BE30" s="38">
        <f t="shared" si="21"/>
        <v>-1</v>
      </c>
      <c r="BF30" s="13" cm="1">
        <f t="array" ref="BF30">SUMPRODUCT((1/COUNTIFS($A$3:$A30,$A$3:$A30,$H$3:$H30,$H$3:$H30,$I$3:$I30,$I$3:$I30)))</f>
        <v>7.0000000000000009</v>
      </c>
      <c r="BG30" s="13">
        <v>1</v>
      </c>
      <c r="BH30" s="12">
        <f t="shared" si="12"/>
        <v>0.14285714285714285</v>
      </c>
    </row>
    <row r="31" spans="1:60" x14ac:dyDescent="0.2">
      <c r="A31" s="37">
        <v>46032</v>
      </c>
      <c r="B31" s="37"/>
      <c r="C31" s="38">
        <v>1.06</v>
      </c>
      <c r="D31" s="13" t="s">
        <v>55</v>
      </c>
      <c r="E31" s="13" t="s">
        <v>1156</v>
      </c>
      <c r="F31" s="13"/>
      <c r="H31" t="s">
        <v>56</v>
      </c>
      <c r="I31" s="13">
        <v>7</v>
      </c>
      <c r="J31" s="13">
        <v>9</v>
      </c>
      <c r="K31" t="s">
        <v>88</v>
      </c>
      <c r="L31" s="38">
        <v>1</v>
      </c>
      <c r="M31" s="38">
        <v>20</v>
      </c>
      <c r="N31" s="38">
        <v>48.75</v>
      </c>
      <c r="O31" s="13" t="s">
        <v>15</v>
      </c>
      <c r="P31" s="13"/>
      <c r="Q31" s="13" t="s">
        <v>4</v>
      </c>
      <c r="R31" s="38">
        <v>45.41</v>
      </c>
      <c r="S31" s="13" t="s">
        <v>60</v>
      </c>
      <c r="T31" s="39" t="str">
        <f t="shared" si="0"/>
        <v>0.00</v>
      </c>
      <c r="U31" s="39">
        <f t="shared" si="13"/>
        <v>-1</v>
      </c>
      <c r="V31" s="39">
        <f t="shared" si="14"/>
        <v>-13.851999999999999</v>
      </c>
      <c r="W31" s="39">
        <f t="shared" si="15"/>
        <v>27.5</v>
      </c>
      <c r="X31" s="40">
        <f t="shared" si="16"/>
        <v>-0.50370909090909088</v>
      </c>
      <c r="Y31" s="41">
        <f t="shared" si="17"/>
        <v>-0.13851999999999998</v>
      </c>
      <c r="Z31" s="42">
        <f t="shared" si="18"/>
        <v>-1385.1999999999998</v>
      </c>
      <c r="AA31" s="13" t="s">
        <v>58</v>
      </c>
      <c r="AB31" s="13"/>
      <c r="AC31" s="13"/>
      <c r="AD31" s="13"/>
      <c r="AE31" s="13"/>
      <c r="AF31" s="13"/>
      <c r="AG31" s="13"/>
      <c r="AH31" s="13"/>
      <c r="AI31" s="13"/>
      <c r="AJ31" s="13"/>
      <c r="AK31" s="13"/>
      <c r="AL31" s="13"/>
      <c r="AM31" s="13"/>
      <c r="AN31" s="13"/>
      <c r="AO31" s="13"/>
      <c r="AP31" s="13"/>
      <c r="AQ31" s="13"/>
      <c r="AR31" s="13"/>
      <c r="AS31" s="13"/>
      <c r="AT31" s="38">
        <v>31</v>
      </c>
      <c r="AU31" s="38">
        <v>31</v>
      </c>
      <c r="AV31" s="10">
        <f t="shared" si="7"/>
        <v>47.75</v>
      </c>
      <c r="AW31" s="10">
        <f t="shared" si="8"/>
        <v>44.93</v>
      </c>
      <c r="AZ31" t="str">
        <f t="shared" si="9"/>
        <v>Yes</v>
      </c>
      <c r="BB31" s="38">
        <f t="shared" si="19"/>
        <v>-1</v>
      </c>
      <c r="BC31" s="38">
        <f t="shared" si="4"/>
        <v>-4</v>
      </c>
      <c r="BD31" s="38">
        <f t="shared" si="20"/>
        <v>-4</v>
      </c>
      <c r="BE31" s="38">
        <f t="shared" si="21"/>
        <v>-1</v>
      </c>
      <c r="BF31" s="13" cm="1">
        <f t="array" ref="BF31">SUMPRODUCT((1/COUNTIFS($A$3:$A31,$A$3:$A31,$H$3:$H31,$H$3:$H31,$I$3:$I31,$I$3:$I31)))</f>
        <v>7.0000000000000018</v>
      </c>
      <c r="BG31" s="13">
        <v>1</v>
      </c>
      <c r="BH31" s="12">
        <f t="shared" si="12"/>
        <v>0.14285714285714282</v>
      </c>
    </row>
    <row r="32" spans="1:60" x14ac:dyDescent="0.2">
      <c r="A32" s="37">
        <v>46032</v>
      </c>
      <c r="B32" s="37"/>
      <c r="C32" s="38">
        <v>1.4</v>
      </c>
      <c r="D32" s="13" t="s">
        <v>55</v>
      </c>
      <c r="E32" s="13" t="s">
        <v>1156</v>
      </c>
      <c r="F32" s="13"/>
      <c r="H32" t="s">
        <v>56</v>
      </c>
      <c r="I32" s="13">
        <v>8</v>
      </c>
      <c r="J32" s="13">
        <v>4</v>
      </c>
      <c r="K32" t="s">
        <v>89</v>
      </c>
      <c r="L32" s="38">
        <v>1</v>
      </c>
      <c r="M32" s="38">
        <v>8.6</v>
      </c>
      <c r="N32" s="38">
        <v>26.78</v>
      </c>
      <c r="O32" s="13" t="s">
        <v>15</v>
      </c>
      <c r="P32" s="13"/>
      <c r="Q32" s="13" t="s">
        <v>4</v>
      </c>
      <c r="R32" s="38">
        <v>24.975400000000004</v>
      </c>
      <c r="S32" s="13" t="s">
        <v>60</v>
      </c>
      <c r="T32" s="39" t="str">
        <f t="shared" si="0"/>
        <v>0.00</v>
      </c>
      <c r="U32" s="39">
        <f t="shared" si="13"/>
        <v>-1</v>
      </c>
      <c r="V32" s="39">
        <f t="shared" si="14"/>
        <v>-14.851999999999999</v>
      </c>
      <c r="W32" s="39">
        <f t="shared" si="15"/>
        <v>28.5</v>
      </c>
      <c r="X32" s="40">
        <f t="shared" si="16"/>
        <v>-0.52112280701754377</v>
      </c>
      <c r="Y32" s="41">
        <f t="shared" si="17"/>
        <v>-0.14851999999999999</v>
      </c>
      <c r="Z32" s="42">
        <f t="shared" si="18"/>
        <v>-1485.1999999999998</v>
      </c>
      <c r="AA32" s="13" t="s">
        <v>58</v>
      </c>
      <c r="AB32" s="13"/>
      <c r="AC32" s="13"/>
      <c r="AD32" s="13"/>
      <c r="AE32" s="13"/>
      <c r="AF32" s="13"/>
      <c r="AG32" s="13"/>
      <c r="AH32" s="13"/>
      <c r="AI32" s="13"/>
      <c r="AJ32" s="13"/>
      <c r="AK32" s="13"/>
      <c r="AL32" s="13"/>
      <c r="AM32" s="13"/>
      <c r="AN32" s="13"/>
      <c r="AO32" s="13"/>
      <c r="AP32" s="13"/>
      <c r="AQ32" s="13"/>
      <c r="AR32" s="13"/>
      <c r="AS32" s="13"/>
      <c r="AT32" s="38">
        <v>21</v>
      </c>
      <c r="AU32" s="38">
        <v>21</v>
      </c>
      <c r="AV32" s="10">
        <f t="shared" si="7"/>
        <v>25.78</v>
      </c>
      <c r="AW32" s="10">
        <f t="shared" si="8"/>
        <v>24.717600000000001</v>
      </c>
      <c r="AZ32" t="str">
        <f t="shared" si="9"/>
        <v>Yes</v>
      </c>
      <c r="BB32" s="38">
        <f t="shared" si="19"/>
        <v>-1</v>
      </c>
      <c r="BC32" s="38">
        <f t="shared" si="4"/>
        <v>-4</v>
      </c>
      <c r="BD32" s="38">
        <f t="shared" si="20"/>
        <v>-4</v>
      </c>
      <c r="BE32" s="38">
        <f t="shared" si="21"/>
        <v>-1</v>
      </c>
      <c r="BF32" s="13" cm="1">
        <f t="array" ref="BF32">SUMPRODUCT((1/COUNTIFS($A$3:$A32,$A$3:$A32,$H$3:$H32,$H$3:$H32,$I$3:$I32,$I$3:$I32)))</f>
        <v>8.0000000000000018</v>
      </c>
      <c r="BG32" s="13">
        <v>1</v>
      </c>
      <c r="BH32" s="12">
        <f t="shared" si="12"/>
        <v>0.12499999999999997</v>
      </c>
    </row>
    <row r="33" spans="1:60" x14ac:dyDescent="0.2">
      <c r="A33" s="37">
        <v>46032</v>
      </c>
      <c r="B33" s="37"/>
      <c r="C33" s="38">
        <v>1.4</v>
      </c>
      <c r="D33" s="13" t="s">
        <v>55</v>
      </c>
      <c r="E33" s="13" t="s">
        <v>1156</v>
      </c>
      <c r="F33" s="13"/>
      <c r="H33" t="s">
        <v>56</v>
      </c>
      <c r="I33" s="13">
        <v>8</v>
      </c>
      <c r="J33" s="13">
        <v>8</v>
      </c>
      <c r="K33" t="s">
        <v>90</v>
      </c>
      <c r="L33" s="38">
        <v>1</v>
      </c>
      <c r="M33" s="38">
        <v>14.5</v>
      </c>
      <c r="N33" s="38">
        <v>23.99</v>
      </c>
      <c r="O33" s="13" t="s">
        <v>15</v>
      </c>
      <c r="P33" s="13"/>
      <c r="Q33" s="13" t="s">
        <v>4</v>
      </c>
      <c r="R33" s="38">
        <v>22.380700000000001</v>
      </c>
      <c r="S33" s="13" t="s">
        <v>60</v>
      </c>
      <c r="T33" s="39" t="str">
        <f t="shared" si="0"/>
        <v>0.00</v>
      </c>
      <c r="U33" s="39">
        <f t="shared" si="13"/>
        <v>-1</v>
      </c>
      <c r="V33" s="39">
        <f t="shared" si="14"/>
        <v>-15.851999999999999</v>
      </c>
      <c r="W33" s="39">
        <f t="shared" si="15"/>
        <v>29.5</v>
      </c>
      <c r="X33" s="40">
        <f t="shared" si="16"/>
        <v>-0.53735593220338973</v>
      </c>
      <c r="Y33" s="41">
        <f t="shared" si="17"/>
        <v>-0.15851999999999999</v>
      </c>
      <c r="Z33" s="42">
        <f t="shared" si="18"/>
        <v>-1585.1999999999998</v>
      </c>
      <c r="AA33" s="13" t="s">
        <v>58</v>
      </c>
      <c r="AB33" s="13"/>
      <c r="AC33" s="13"/>
      <c r="AD33" s="13"/>
      <c r="AE33" s="13"/>
      <c r="AF33" s="13"/>
      <c r="AG33" s="13"/>
      <c r="AH33" s="13"/>
      <c r="AI33" s="13"/>
      <c r="AJ33" s="13"/>
      <c r="AK33" s="13"/>
      <c r="AL33" s="13"/>
      <c r="AM33" s="13"/>
      <c r="AN33" s="13"/>
      <c r="AO33" s="13"/>
      <c r="AP33" s="13"/>
      <c r="AQ33" s="13"/>
      <c r="AR33" s="13"/>
      <c r="AS33" s="13"/>
      <c r="AT33" s="38">
        <v>18.100000000000001</v>
      </c>
      <c r="AU33" s="38">
        <v>18</v>
      </c>
      <c r="AV33" s="10">
        <f t="shared" si="7"/>
        <v>22.99</v>
      </c>
      <c r="AW33" s="10">
        <f t="shared" si="8"/>
        <v>22.1508</v>
      </c>
      <c r="AZ33" t="str">
        <f t="shared" si="9"/>
        <v>Yes</v>
      </c>
      <c r="BB33" s="38">
        <f t="shared" si="19"/>
        <v>-1</v>
      </c>
      <c r="BC33" s="38">
        <f t="shared" si="4"/>
        <v>-4</v>
      </c>
      <c r="BD33" s="38">
        <f t="shared" si="20"/>
        <v>-4</v>
      </c>
      <c r="BE33" s="38">
        <f t="shared" si="21"/>
        <v>-1</v>
      </c>
      <c r="BF33" s="13" cm="1">
        <f t="array" ref="BF33">SUMPRODUCT((1/COUNTIFS($A$3:$A33,$A$3:$A33,$H$3:$H33,$H$3:$H33,$I$3:$I33,$I$3:$I33)))</f>
        <v>8.0000000000000018</v>
      </c>
      <c r="BG33" s="13">
        <v>1</v>
      </c>
      <c r="BH33" s="12">
        <f t="shared" si="12"/>
        <v>0.12499999999999997</v>
      </c>
    </row>
    <row r="34" spans="1:60" x14ac:dyDescent="0.2">
      <c r="A34" s="37">
        <v>46032</v>
      </c>
      <c r="B34" s="37"/>
      <c r="C34" s="38">
        <v>1.4</v>
      </c>
      <c r="D34" s="13" t="s">
        <v>55</v>
      </c>
      <c r="E34" s="13" t="s">
        <v>1156</v>
      </c>
      <c r="F34" s="13"/>
      <c r="H34" t="s">
        <v>56</v>
      </c>
      <c r="I34" s="13">
        <v>8</v>
      </c>
      <c r="J34" s="13">
        <v>10</v>
      </c>
      <c r="K34" s="44" t="s">
        <v>91</v>
      </c>
      <c r="L34" s="38">
        <v>1</v>
      </c>
      <c r="M34" s="38">
        <v>32</v>
      </c>
      <c r="N34" s="38">
        <v>59.4</v>
      </c>
      <c r="O34" s="13" t="s">
        <v>15</v>
      </c>
      <c r="P34" s="13"/>
      <c r="Q34" s="13" t="s">
        <v>4</v>
      </c>
      <c r="R34" s="38">
        <v>55.312000000000005</v>
      </c>
      <c r="S34" s="13">
        <v>2</v>
      </c>
      <c r="T34" s="39" t="str">
        <f t="shared" si="0"/>
        <v>0.00</v>
      </c>
      <c r="U34" s="39">
        <f t="shared" si="13"/>
        <v>-1</v>
      </c>
      <c r="V34" s="39">
        <f t="shared" si="14"/>
        <v>-16.851999999999997</v>
      </c>
      <c r="W34" s="39">
        <f t="shared" si="15"/>
        <v>30.5</v>
      </c>
      <c r="X34" s="40">
        <f t="shared" si="16"/>
        <v>-0.55252459016393429</v>
      </c>
      <c r="Y34" s="41">
        <f t="shared" si="17"/>
        <v>-0.16851999999999998</v>
      </c>
      <c r="Z34" s="42">
        <f t="shared" si="18"/>
        <v>-1685.1999999999996</v>
      </c>
      <c r="AA34" s="13" t="s">
        <v>58</v>
      </c>
      <c r="AB34" s="13"/>
      <c r="AC34" s="13"/>
      <c r="AD34" s="13"/>
      <c r="AE34" s="13"/>
      <c r="AF34" s="13"/>
      <c r="AG34" s="13"/>
      <c r="AH34" s="13"/>
      <c r="AI34" s="13"/>
      <c r="AJ34" s="13"/>
      <c r="AK34" s="13"/>
      <c r="AL34" s="13"/>
      <c r="AM34" s="13"/>
      <c r="AN34" s="13"/>
      <c r="AO34" s="13"/>
      <c r="AP34" s="13"/>
      <c r="AQ34" s="13"/>
      <c r="AR34" s="13"/>
      <c r="AS34" s="13"/>
      <c r="AT34" s="38">
        <v>41</v>
      </c>
      <c r="AU34" s="38">
        <v>41</v>
      </c>
      <c r="AV34" s="10">
        <f t="shared" si="7"/>
        <v>58.4</v>
      </c>
      <c r="AW34" s="10">
        <f t="shared" si="8"/>
        <v>54.728000000000002</v>
      </c>
      <c r="AZ34" t="str">
        <f t="shared" si="9"/>
        <v>Yes</v>
      </c>
      <c r="BB34" s="38">
        <f t="shared" si="19"/>
        <v>-1</v>
      </c>
      <c r="BC34" s="38">
        <f t="shared" si="4"/>
        <v>-4</v>
      </c>
      <c r="BD34" s="38">
        <f t="shared" si="20"/>
        <v>-4</v>
      </c>
      <c r="BE34" s="38">
        <f t="shared" si="21"/>
        <v>-1</v>
      </c>
      <c r="BF34" s="13" cm="1">
        <f t="array" ref="BF34">SUMPRODUCT((1/COUNTIFS($A$3:$A34,$A$3:$A34,$H$3:$H34,$H$3:$H34,$I$3:$I34,$I$3:$I34)))</f>
        <v>8.0000000000000018</v>
      </c>
      <c r="BG34" s="13">
        <v>1</v>
      </c>
      <c r="BH34" s="12">
        <f t="shared" si="12"/>
        <v>0.12499999999999997</v>
      </c>
    </row>
    <row r="35" spans="1:60" x14ac:dyDescent="0.2">
      <c r="A35" s="37">
        <v>46032</v>
      </c>
      <c r="B35" s="37"/>
      <c r="C35" s="38">
        <v>1.4</v>
      </c>
      <c r="D35" s="13" t="s">
        <v>55</v>
      </c>
      <c r="E35" s="13" t="s">
        <v>1156</v>
      </c>
      <c r="F35" s="13"/>
      <c r="H35" t="s">
        <v>56</v>
      </c>
      <c r="I35" s="13">
        <v>8</v>
      </c>
      <c r="J35" s="13">
        <v>12</v>
      </c>
      <c r="K35" t="s">
        <v>92</v>
      </c>
      <c r="L35" s="38">
        <v>1</v>
      </c>
      <c r="M35" s="38">
        <v>44</v>
      </c>
      <c r="N35" s="38">
        <v>80</v>
      </c>
      <c r="O35" s="13" t="s">
        <v>15</v>
      </c>
      <c r="P35" s="13"/>
      <c r="Q35" s="13" t="s">
        <v>4</v>
      </c>
      <c r="R35" s="38">
        <v>74.47</v>
      </c>
      <c r="S35" s="13" t="s">
        <v>60</v>
      </c>
      <c r="T35" s="39" t="str">
        <f t="shared" si="0"/>
        <v>0.00</v>
      </c>
      <c r="U35" s="39">
        <f t="shared" si="13"/>
        <v>-1</v>
      </c>
      <c r="V35" s="39">
        <f t="shared" si="14"/>
        <v>-17.851999999999997</v>
      </c>
      <c r="W35" s="39">
        <f t="shared" si="15"/>
        <v>31.5</v>
      </c>
      <c r="X35" s="40">
        <f t="shared" si="16"/>
        <v>-0.56673015873015864</v>
      </c>
      <c r="Y35" s="41">
        <f t="shared" si="17"/>
        <v>-0.17851999999999996</v>
      </c>
      <c r="Z35" s="42">
        <f t="shared" si="18"/>
        <v>-1785.1999999999996</v>
      </c>
      <c r="AA35" s="13" t="s">
        <v>58</v>
      </c>
      <c r="AB35" s="13"/>
      <c r="AC35" s="13"/>
      <c r="AD35" s="13"/>
      <c r="AE35" s="13"/>
      <c r="AF35" s="13"/>
      <c r="AG35" s="13"/>
      <c r="AH35" s="13"/>
      <c r="AI35" s="13"/>
      <c r="AJ35" s="13"/>
      <c r="AK35" s="13"/>
      <c r="AL35" s="13"/>
      <c r="AM35" s="13"/>
      <c r="AN35" s="13"/>
      <c r="AO35" s="13"/>
      <c r="AP35" s="13"/>
      <c r="AQ35" s="13"/>
      <c r="AR35" s="13"/>
      <c r="AS35" s="13"/>
      <c r="AT35" s="38">
        <v>64</v>
      </c>
      <c r="AU35" s="38">
        <v>61</v>
      </c>
      <c r="AV35" s="10">
        <f t="shared" si="7"/>
        <v>79</v>
      </c>
      <c r="AW35" s="10">
        <f t="shared" si="8"/>
        <v>73.680000000000007</v>
      </c>
      <c r="AZ35" t="str">
        <f t="shared" si="9"/>
        <v>Yes</v>
      </c>
      <c r="BB35" s="38">
        <f t="shared" si="19"/>
        <v>-1</v>
      </c>
      <c r="BC35" s="38">
        <f t="shared" si="4"/>
        <v>-4</v>
      </c>
      <c r="BD35" s="38">
        <f t="shared" si="20"/>
        <v>-4</v>
      </c>
      <c r="BE35" s="38">
        <f t="shared" si="21"/>
        <v>-1</v>
      </c>
      <c r="BF35" s="13" cm="1">
        <f t="array" ref="BF35">SUMPRODUCT((1/COUNTIFS($A$3:$A35,$A$3:$A35,$H$3:$H35,$H$3:$H35,$I$3:$I35,$I$3:$I35)))</f>
        <v>8.0000000000000018</v>
      </c>
      <c r="BG35" s="13">
        <v>1</v>
      </c>
      <c r="BH35" s="12">
        <f t="shared" si="12"/>
        <v>0.12499999999999997</v>
      </c>
    </row>
    <row r="36" spans="1:60" x14ac:dyDescent="0.2">
      <c r="A36" s="37">
        <v>46032</v>
      </c>
      <c r="B36" s="37"/>
      <c r="C36" s="38">
        <v>2.25</v>
      </c>
      <c r="D36" s="13" t="s">
        <v>55</v>
      </c>
      <c r="E36" s="13" t="s">
        <v>1156</v>
      </c>
      <c r="F36" s="13"/>
      <c r="H36" t="s">
        <v>56</v>
      </c>
      <c r="I36" s="13">
        <v>9</v>
      </c>
      <c r="J36" s="13">
        <v>9</v>
      </c>
      <c r="K36" t="s">
        <v>93</v>
      </c>
      <c r="L36" s="38">
        <v>1</v>
      </c>
      <c r="M36" s="38">
        <v>16.5</v>
      </c>
      <c r="N36" s="38">
        <v>38</v>
      </c>
      <c r="O36" s="13" t="s">
        <v>15</v>
      </c>
      <c r="P36" s="13"/>
      <c r="Q36" s="13" t="s">
        <v>4</v>
      </c>
      <c r="R36" s="38">
        <v>35.410000000000004</v>
      </c>
      <c r="S36" s="13" t="s">
        <v>60</v>
      </c>
      <c r="T36" s="39" t="str">
        <f t="shared" si="0"/>
        <v>0.00</v>
      </c>
      <c r="U36" s="39">
        <f t="shared" si="13"/>
        <v>-1</v>
      </c>
      <c r="V36" s="39">
        <f t="shared" si="14"/>
        <v>-18.851999999999997</v>
      </c>
      <c r="W36" s="39">
        <f t="shared" si="15"/>
        <v>32.5</v>
      </c>
      <c r="X36" s="40">
        <f t="shared" si="16"/>
        <v>-0.58006153846153841</v>
      </c>
      <c r="Y36" s="41">
        <f t="shared" si="17"/>
        <v>-0.18851999999999997</v>
      </c>
      <c r="Z36" s="42">
        <f t="shared" si="18"/>
        <v>-1885.1999999999996</v>
      </c>
      <c r="AA36" s="13" t="s">
        <v>58</v>
      </c>
      <c r="AB36" s="13"/>
      <c r="AC36" s="13"/>
      <c r="AD36" s="13"/>
      <c r="AE36" s="13"/>
      <c r="AF36" s="13"/>
      <c r="AG36" s="13"/>
      <c r="AH36" s="13"/>
      <c r="AI36" s="13"/>
      <c r="AJ36" s="13"/>
      <c r="AK36" s="13"/>
      <c r="AL36" s="13"/>
      <c r="AM36" s="13"/>
      <c r="AN36" s="13"/>
      <c r="AO36" s="13"/>
      <c r="AP36" s="13"/>
      <c r="AQ36" s="13"/>
      <c r="AR36" s="13"/>
      <c r="AS36" s="13"/>
      <c r="AT36" s="38">
        <v>32.4</v>
      </c>
      <c r="AU36" s="38">
        <v>31</v>
      </c>
      <c r="AV36" s="10">
        <f t="shared" si="7"/>
        <v>37</v>
      </c>
      <c r="AW36" s="10">
        <f t="shared" si="8"/>
        <v>35.04</v>
      </c>
      <c r="AZ36" t="str">
        <f t="shared" si="9"/>
        <v>Yes</v>
      </c>
      <c r="BB36" s="38">
        <f t="shared" si="19"/>
        <v>-1</v>
      </c>
      <c r="BC36" s="38">
        <f t="shared" si="4"/>
        <v>37.75</v>
      </c>
      <c r="BD36" s="38">
        <f t="shared" si="20"/>
        <v>34.730000000000004</v>
      </c>
      <c r="BE36" s="38">
        <f t="shared" si="21"/>
        <v>-1</v>
      </c>
      <c r="BF36" s="13" cm="1">
        <f t="array" ref="BF36">SUMPRODUCT((1/COUNTIFS($A$3:$A36,$A$3:$A36,$H$3:$H36,$H$3:$H36,$I$3:$I36,$I$3:$I36)))</f>
        <v>9.0000000000000018</v>
      </c>
      <c r="BG36" s="13">
        <v>1</v>
      </c>
      <c r="BH36" s="12">
        <f t="shared" si="12"/>
        <v>0.11111111111111109</v>
      </c>
    </row>
    <row r="37" spans="1:60" x14ac:dyDescent="0.2">
      <c r="A37" s="37">
        <v>46032</v>
      </c>
      <c r="B37" s="37"/>
      <c r="C37" s="38">
        <v>2.25</v>
      </c>
      <c r="D37" s="13" t="s">
        <v>55</v>
      </c>
      <c r="E37" s="13" t="s">
        <v>1156</v>
      </c>
      <c r="F37" s="13"/>
      <c r="H37" t="s">
        <v>56</v>
      </c>
      <c r="I37" s="13">
        <v>9</v>
      </c>
      <c r="J37" s="13">
        <v>6</v>
      </c>
      <c r="K37" s="44" t="s">
        <v>94</v>
      </c>
      <c r="L37" s="38">
        <v>1</v>
      </c>
      <c r="M37" s="38">
        <v>21</v>
      </c>
      <c r="N37" s="38">
        <v>71.41</v>
      </c>
      <c r="O37" s="13" t="s">
        <v>15</v>
      </c>
      <c r="P37" s="13"/>
      <c r="Q37" s="13" t="s">
        <v>4</v>
      </c>
      <c r="R37" s="38">
        <v>66.481300000000005</v>
      </c>
      <c r="S37" s="13">
        <v>2</v>
      </c>
      <c r="T37" s="39" t="str">
        <f t="shared" si="0"/>
        <v>0.00</v>
      </c>
      <c r="U37" s="39">
        <f t="shared" si="13"/>
        <v>-1</v>
      </c>
      <c r="V37" s="39">
        <f t="shared" si="14"/>
        <v>-19.851999999999997</v>
      </c>
      <c r="W37" s="39">
        <f t="shared" si="15"/>
        <v>33.5</v>
      </c>
      <c r="X37" s="40">
        <f t="shared" si="16"/>
        <v>-0.59259701492537309</v>
      </c>
      <c r="Y37" s="41">
        <f t="shared" si="17"/>
        <v>-0.19851999999999997</v>
      </c>
      <c r="Z37" s="42">
        <f t="shared" si="18"/>
        <v>-1985.1999999999996</v>
      </c>
      <c r="AA37" s="13" t="s">
        <v>58</v>
      </c>
      <c r="AB37" s="13"/>
      <c r="AC37" s="13"/>
      <c r="AD37" s="13"/>
      <c r="AE37" s="13"/>
      <c r="AF37" s="13"/>
      <c r="AG37" s="13"/>
      <c r="AH37" s="13"/>
      <c r="AI37" s="13"/>
      <c r="AJ37" s="13"/>
      <c r="AK37" s="13"/>
      <c r="AL37" s="13"/>
      <c r="AM37" s="13"/>
      <c r="AN37" s="13"/>
      <c r="AO37" s="13"/>
      <c r="AP37" s="13"/>
      <c r="AQ37" s="13"/>
      <c r="AR37" s="13"/>
      <c r="AS37" s="13"/>
      <c r="AT37" s="38">
        <v>45.3</v>
      </c>
      <c r="AU37" s="38">
        <v>41</v>
      </c>
      <c r="AV37" s="10">
        <f t="shared" si="7"/>
        <v>70.41</v>
      </c>
      <c r="AW37" s="10">
        <f t="shared" si="8"/>
        <v>65.777199999999993</v>
      </c>
      <c r="AZ37" t="str">
        <f t="shared" si="9"/>
        <v>Yes</v>
      </c>
      <c r="BB37" s="38">
        <f t="shared" si="19"/>
        <v>-1</v>
      </c>
      <c r="BC37" s="38">
        <f t="shared" si="4"/>
        <v>37.75</v>
      </c>
      <c r="BD37" s="38">
        <f t="shared" si="20"/>
        <v>34.730000000000004</v>
      </c>
      <c r="BE37" s="38">
        <f t="shared" si="21"/>
        <v>-1</v>
      </c>
      <c r="BF37" s="13" cm="1">
        <f t="array" ref="BF37">SUMPRODUCT((1/COUNTIFS($A$3:$A37,$A$3:$A37,$H$3:$H37,$H$3:$H37,$I$3:$I37,$I$3:$I37)))</f>
        <v>9.0000000000000018</v>
      </c>
      <c r="BG37" s="13">
        <v>1</v>
      </c>
      <c r="BH37" s="12">
        <f t="shared" si="12"/>
        <v>0.11111111111111109</v>
      </c>
    </row>
    <row r="38" spans="1:60" x14ac:dyDescent="0.2">
      <c r="A38" s="37">
        <v>46032</v>
      </c>
      <c r="B38" s="37"/>
      <c r="C38" s="38">
        <v>2.25</v>
      </c>
      <c r="D38" s="13" t="s">
        <v>55</v>
      </c>
      <c r="E38" s="13" t="s">
        <v>1156</v>
      </c>
      <c r="F38" s="13"/>
      <c r="H38" t="s">
        <v>56</v>
      </c>
      <c r="I38" s="13">
        <v>9</v>
      </c>
      <c r="J38" s="13">
        <v>5</v>
      </c>
      <c r="K38" s="43" t="s">
        <v>95</v>
      </c>
      <c r="L38" s="38">
        <v>1</v>
      </c>
      <c r="M38" s="38">
        <v>28</v>
      </c>
      <c r="N38" s="38">
        <v>41.75</v>
      </c>
      <c r="O38" s="13" t="s">
        <v>15</v>
      </c>
      <c r="P38" s="13"/>
      <c r="Q38" s="13" t="s">
        <v>4</v>
      </c>
      <c r="R38" s="38">
        <v>38.897500000000001</v>
      </c>
      <c r="S38" s="13">
        <v>1</v>
      </c>
      <c r="T38" s="39">
        <f t="shared" si="0"/>
        <v>38.9</v>
      </c>
      <c r="U38" s="39">
        <f t="shared" si="13"/>
        <v>37.730000000000004</v>
      </c>
      <c r="V38" s="39">
        <f t="shared" si="14"/>
        <v>17.878000000000007</v>
      </c>
      <c r="W38" s="39">
        <f t="shared" si="15"/>
        <v>34.5</v>
      </c>
      <c r="X38" s="40">
        <f t="shared" si="16"/>
        <v>0.51820289855072488</v>
      </c>
      <c r="Y38" s="41">
        <f t="shared" si="17"/>
        <v>0.17878000000000008</v>
      </c>
      <c r="Z38" s="42">
        <f t="shared" si="18"/>
        <v>1787.8000000000006</v>
      </c>
      <c r="AA38" s="13" t="s">
        <v>72</v>
      </c>
      <c r="AB38" s="13"/>
      <c r="AC38" s="13"/>
      <c r="AD38" s="13"/>
      <c r="AE38" s="13"/>
      <c r="AF38" s="13"/>
      <c r="AG38" s="13"/>
      <c r="AH38" s="13"/>
      <c r="AI38" s="13"/>
      <c r="AJ38" s="13"/>
      <c r="AK38" s="13"/>
      <c r="AL38" s="13"/>
      <c r="AM38" s="13"/>
      <c r="AN38" s="13"/>
      <c r="AO38" s="13"/>
      <c r="AP38" s="13"/>
      <c r="AQ38" s="13"/>
      <c r="AR38" s="13"/>
      <c r="AS38" s="13"/>
      <c r="AT38" s="38">
        <v>31</v>
      </c>
      <c r="AU38" s="38">
        <v>31</v>
      </c>
      <c r="AV38" s="10">
        <f t="shared" si="7"/>
        <v>40.75</v>
      </c>
      <c r="AW38" s="10">
        <f t="shared" si="8"/>
        <v>38.49</v>
      </c>
      <c r="AZ38" t="str">
        <f t="shared" si="9"/>
        <v>Yes</v>
      </c>
      <c r="BB38" s="38">
        <f t="shared" si="19"/>
        <v>40.75</v>
      </c>
      <c r="BC38" s="38">
        <f t="shared" si="4"/>
        <v>37.75</v>
      </c>
      <c r="BD38" s="38">
        <f t="shared" si="20"/>
        <v>34.730000000000004</v>
      </c>
      <c r="BE38" s="38">
        <f t="shared" si="21"/>
        <v>37.730000000000004</v>
      </c>
      <c r="BF38" s="13" cm="1">
        <f t="array" ref="BF38">SUMPRODUCT((1/COUNTIFS($A$3:$A38,$A$3:$A38,$H$3:$H38,$H$3:$H38,$I$3:$I38,$I$3:$I38)))</f>
        <v>9.0000000000000036</v>
      </c>
      <c r="BG38" s="13">
        <v>2</v>
      </c>
      <c r="BH38" s="12">
        <f t="shared" si="12"/>
        <v>0.22222222222222213</v>
      </c>
    </row>
    <row r="39" spans="1:60" x14ac:dyDescent="0.2">
      <c r="A39" s="37">
        <v>46032</v>
      </c>
      <c r="B39" s="37"/>
      <c r="C39" s="38">
        <v>2.25</v>
      </c>
      <c r="D39" s="13" t="s">
        <v>55</v>
      </c>
      <c r="E39" s="13" t="s">
        <v>1156</v>
      </c>
      <c r="F39" s="13"/>
      <c r="H39" t="s">
        <v>56</v>
      </c>
      <c r="I39" s="13">
        <v>9</v>
      </c>
      <c r="J39" s="13">
        <v>7</v>
      </c>
      <c r="K39" t="s">
        <v>96</v>
      </c>
      <c r="L39" s="38">
        <v>1</v>
      </c>
      <c r="M39" s="38">
        <v>29</v>
      </c>
      <c r="N39" s="38">
        <v>46</v>
      </c>
      <c r="O39" s="13" t="s">
        <v>15</v>
      </c>
      <c r="P39" s="13"/>
      <c r="Q39" s="13" t="s">
        <v>4</v>
      </c>
      <c r="R39" s="38">
        <v>42.85</v>
      </c>
      <c r="S39" s="13" t="s">
        <v>60</v>
      </c>
      <c r="T39" s="39" t="str">
        <f t="shared" si="0"/>
        <v>0.00</v>
      </c>
      <c r="U39" s="39">
        <f t="shared" si="13"/>
        <v>-1</v>
      </c>
      <c r="V39" s="39">
        <f t="shared" si="14"/>
        <v>16.878000000000007</v>
      </c>
      <c r="W39" s="39">
        <f t="shared" si="15"/>
        <v>35.5</v>
      </c>
      <c r="X39" s="40">
        <f t="shared" si="16"/>
        <v>0.47543661971831008</v>
      </c>
      <c r="Y39" s="41">
        <f t="shared" si="17"/>
        <v>0.16878000000000007</v>
      </c>
      <c r="Z39" s="42">
        <f t="shared" si="18"/>
        <v>1687.8000000000006</v>
      </c>
      <c r="AA39" s="13" t="s">
        <v>58</v>
      </c>
      <c r="AB39" s="13"/>
      <c r="AC39" s="13"/>
      <c r="AD39" s="13"/>
      <c r="AE39" s="13"/>
      <c r="AF39" s="13"/>
      <c r="AG39" s="13"/>
      <c r="AH39" s="13"/>
      <c r="AI39" s="13"/>
      <c r="AJ39" s="13"/>
      <c r="AK39" s="13"/>
      <c r="AL39" s="13"/>
      <c r="AM39" s="13"/>
      <c r="AN39" s="13"/>
      <c r="AO39" s="13"/>
      <c r="AP39" s="13"/>
      <c r="AQ39" s="13"/>
      <c r="AR39" s="13"/>
      <c r="AS39" s="13"/>
      <c r="AT39" s="38">
        <v>26</v>
      </c>
      <c r="AU39" s="38">
        <v>26</v>
      </c>
      <c r="AV39" s="10">
        <f t="shared" si="7"/>
        <v>45</v>
      </c>
      <c r="AW39" s="10">
        <f t="shared" si="8"/>
        <v>42.4</v>
      </c>
      <c r="AZ39" t="str">
        <f t="shared" si="9"/>
        <v>Yes</v>
      </c>
      <c r="BB39" s="38">
        <f t="shared" si="19"/>
        <v>-1</v>
      </c>
      <c r="BC39" s="38">
        <f t="shared" si="4"/>
        <v>37.75</v>
      </c>
      <c r="BD39" s="38">
        <f t="shared" si="20"/>
        <v>34.730000000000004</v>
      </c>
      <c r="BE39" s="38">
        <f t="shared" si="21"/>
        <v>-1</v>
      </c>
      <c r="BF39" s="13" cm="1">
        <f t="array" ref="BF39">SUMPRODUCT((1/COUNTIFS($A$3:$A39,$A$3:$A39,$H$3:$H39,$H$3:$H39,$I$3:$I39,$I$3:$I39)))</f>
        <v>9.0000000000000018</v>
      </c>
      <c r="BG39" s="13">
        <v>2</v>
      </c>
      <c r="BH39" s="12">
        <f t="shared" si="12"/>
        <v>0.22222222222222218</v>
      </c>
    </row>
    <row r="40" spans="1:60" x14ac:dyDescent="0.2">
      <c r="A40" s="37">
        <v>46032</v>
      </c>
      <c r="B40" s="37"/>
      <c r="C40" s="38">
        <v>2.5299999999999998</v>
      </c>
      <c r="D40" s="13" t="s">
        <v>55</v>
      </c>
      <c r="E40" s="13" t="s">
        <v>1156</v>
      </c>
      <c r="F40" s="13"/>
      <c r="H40" t="s">
        <v>56</v>
      </c>
      <c r="I40" s="13">
        <v>10</v>
      </c>
      <c r="J40" s="13">
        <v>13</v>
      </c>
      <c r="K40" s="46" t="s">
        <v>97</v>
      </c>
      <c r="L40" s="38">
        <v>0.5</v>
      </c>
      <c r="M40" s="38">
        <v>4.9000000000000004</v>
      </c>
      <c r="N40" s="38">
        <v>5.73</v>
      </c>
      <c r="O40" s="13" t="s">
        <v>15</v>
      </c>
      <c r="P40" s="13"/>
      <c r="Q40" s="13" t="s">
        <v>4</v>
      </c>
      <c r="R40" s="38">
        <v>5.3989000000000003</v>
      </c>
      <c r="S40" s="13">
        <v>4</v>
      </c>
      <c r="T40" s="39" t="str">
        <f t="shared" si="0"/>
        <v>0.00</v>
      </c>
      <c r="U40" s="39">
        <f t="shared" si="13"/>
        <v>-0.5</v>
      </c>
      <c r="V40" s="39">
        <f t="shared" si="14"/>
        <v>16.378000000000007</v>
      </c>
      <c r="W40" s="39">
        <f t="shared" si="15"/>
        <v>36</v>
      </c>
      <c r="X40" s="40">
        <f t="shared" si="16"/>
        <v>0.45494444444444465</v>
      </c>
      <c r="Y40" s="41">
        <f t="shared" si="17"/>
        <v>0.16378000000000006</v>
      </c>
      <c r="Z40" s="42">
        <f t="shared" si="18"/>
        <v>1637.8000000000006</v>
      </c>
      <c r="AA40" s="13" t="s">
        <v>58</v>
      </c>
      <c r="AB40" s="13"/>
      <c r="AC40" s="13"/>
      <c r="AD40" s="13"/>
      <c r="AE40" s="13"/>
      <c r="AF40" s="13"/>
      <c r="AG40" s="13"/>
      <c r="AH40" s="13"/>
      <c r="AI40" s="13"/>
      <c r="AJ40" s="13"/>
      <c r="AK40" s="13"/>
      <c r="AL40" s="13"/>
      <c r="AM40" s="13"/>
      <c r="AN40" s="13"/>
      <c r="AO40" s="13"/>
      <c r="AP40" s="13"/>
      <c r="AQ40" s="13"/>
      <c r="AR40" s="13"/>
      <c r="AS40" s="13"/>
      <c r="AT40" s="38">
        <v>5.2</v>
      </c>
      <c r="AU40" s="38">
        <v>5</v>
      </c>
      <c r="AV40" s="10">
        <f t="shared" si="7"/>
        <v>2.3650000000000002</v>
      </c>
      <c r="AW40" s="10">
        <f t="shared" si="8"/>
        <v>5.3516000000000004</v>
      </c>
      <c r="AZ40" t="str">
        <f t="shared" si="9"/>
        <v>Yes</v>
      </c>
      <c r="BB40" s="38">
        <f t="shared" si="19"/>
        <v>-0.5</v>
      </c>
      <c r="BC40" s="38">
        <f t="shared" si="4"/>
        <v>0</v>
      </c>
      <c r="BD40" s="38">
        <f t="shared" si="20"/>
        <v>0</v>
      </c>
      <c r="BE40" s="38">
        <f t="shared" si="21"/>
        <v>-0.5</v>
      </c>
      <c r="BF40" s="13" cm="1">
        <f t="array" ref="BF40">SUMPRODUCT((1/COUNTIFS($A$3:$A40,$A$3:$A40,$H$3:$H40,$H$3:$H40,$I$3:$I40,$I$3:$I40)))</f>
        <v>10.000000000000002</v>
      </c>
      <c r="BG40" s="13">
        <v>2</v>
      </c>
      <c r="BH40" s="12">
        <f t="shared" si="12"/>
        <v>0.19999999999999996</v>
      </c>
    </row>
    <row r="41" spans="1:60" x14ac:dyDescent="0.2">
      <c r="A41" s="37">
        <v>46032</v>
      </c>
      <c r="B41" s="37"/>
      <c r="C41" s="38">
        <v>2.5299999999999998</v>
      </c>
      <c r="D41" s="13" t="s">
        <v>55</v>
      </c>
      <c r="E41" s="13" t="s">
        <v>1156</v>
      </c>
      <c r="F41" s="13"/>
      <c r="H41" t="s">
        <v>56</v>
      </c>
      <c r="I41" s="13">
        <v>10</v>
      </c>
      <c r="J41" s="13">
        <v>4</v>
      </c>
      <c r="K41" s="43" t="s">
        <v>98</v>
      </c>
      <c r="L41" s="38">
        <v>0.5</v>
      </c>
      <c r="M41" s="38">
        <v>6.6</v>
      </c>
      <c r="N41" s="38">
        <v>8</v>
      </c>
      <c r="O41" s="13" t="s">
        <v>15</v>
      </c>
      <c r="P41" s="13"/>
      <c r="Q41" s="13" t="s">
        <v>4</v>
      </c>
      <c r="R41" s="38">
        <v>7.51</v>
      </c>
      <c r="S41" s="13">
        <v>1</v>
      </c>
      <c r="T41" s="39">
        <f t="shared" si="0"/>
        <v>3.76</v>
      </c>
      <c r="U41" s="39">
        <f t="shared" si="13"/>
        <v>3.5</v>
      </c>
      <c r="V41" s="39">
        <f t="shared" si="14"/>
        <v>19.878000000000007</v>
      </c>
      <c r="W41" s="39">
        <f t="shared" si="15"/>
        <v>36.5</v>
      </c>
      <c r="X41" s="40">
        <f t="shared" si="16"/>
        <v>0.54460273972602757</v>
      </c>
      <c r="Y41" s="41">
        <f t="shared" si="17"/>
        <v>0.19878000000000007</v>
      </c>
      <c r="Z41" s="42">
        <f t="shared" si="18"/>
        <v>1987.8000000000006</v>
      </c>
      <c r="AA41" s="13" t="s">
        <v>72</v>
      </c>
      <c r="AB41" s="13"/>
      <c r="AC41" s="13"/>
      <c r="AD41" s="13"/>
      <c r="AE41" s="13"/>
      <c r="AF41" s="13"/>
      <c r="AG41" s="13"/>
      <c r="AH41" s="13"/>
      <c r="AI41" s="13"/>
      <c r="AJ41" s="13"/>
      <c r="AK41" s="13"/>
      <c r="AL41" s="13"/>
      <c r="AM41" s="13"/>
      <c r="AN41" s="13"/>
      <c r="AO41" s="13"/>
      <c r="AP41" s="13"/>
      <c r="AQ41" s="13"/>
      <c r="AR41" s="13"/>
      <c r="AS41" s="13"/>
      <c r="AT41" s="38">
        <v>7</v>
      </c>
      <c r="AU41" s="38">
        <v>8</v>
      </c>
      <c r="AV41" s="10">
        <f t="shared" si="7"/>
        <v>3.5</v>
      </c>
      <c r="AW41" s="10">
        <f t="shared" si="8"/>
        <v>7.44</v>
      </c>
      <c r="AZ41" t="str">
        <f t="shared" si="9"/>
        <v>Yes</v>
      </c>
      <c r="BB41" s="38">
        <f t="shared" si="19"/>
        <v>3.5</v>
      </c>
      <c r="BC41" s="38">
        <f t="shared" si="4"/>
        <v>0</v>
      </c>
      <c r="BD41" s="38">
        <f t="shared" si="20"/>
        <v>0</v>
      </c>
      <c r="BE41" s="38">
        <f t="shared" si="21"/>
        <v>3.5</v>
      </c>
      <c r="BF41" s="13" cm="1">
        <f t="array" ref="BF41">SUMPRODUCT((1/COUNTIFS($A$3:$A41,$A$3:$A41,$H$3:$H41,$H$3:$H41,$I$3:$I41,$I$3:$I41)))</f>
        <v>10.000000000000002</v>
      </c>
      <c r="BG41" s="13">
        <v>3</v>
      </c>
      <c r="BH41" s="12">
        <f t="shared" si="12"/>
        <v>0.29999999999999993</v>
      </c>
    </row>
    <row r="42" spans="1:60" x14ac:dyDescent="0.2">
      <c r="A42" s="37">
        <v>46032</v>
      </c>
      <c r="B42" s="37"/>
      <c r="C42" s="38">
        <v>2.5299999999999998</v>
      </c>
      <c r="D42" s="13" t="s">
        <v>55</v>
      </c>
      <c r="E42" s="13" t="s">
        <v>1156</v>
      </c>
      <c r="F42" s="13"/>
      <c r="H42" t="s">
        <v>56</v>
      </c>
      <c r="I42" s="13">
        <v>10</v>
      </c>
      <c r="J42" s="13">
        <v>1</v>
      </c>
      <c r="K42" t="s">
        <v>99</v>
      </c>
      <c r="L42" s="38">
        <v>1</v>
      </c>
      <c r="M42" s="38">
        <v>7.6</v>
      </c>
      <c r="N42" s="38">
        <v>10</v>
      </c>
      <c r="O42" s="13" t="s">
        <v>15</v>
      </c>
      <c r="P42" s="13"/>
      <c r="Q42" s="13" t="s">
        <v>4</v>
      </c>
      <c r="R42" s="38">
        <v>9.370000000000001</v>
      </c>
      <c r="S42" s="13" t="s">
        <v>60</v>
      </c>
      <c r="T42" s="39" t="str">
        <f t="shared" si="0"/>
        <v>0.00</v>
      </c>
      <c r="U42" s="39">
        <f t="shared" si="13"/>
        <v>-1</v>
      </c>
      <c r="V42" s="39">
        <f t="shared" si="14"/>
        <v>18.878000000000007</v>
      </c>
      <c r="W42" s="39">
        <f t="shared" si="15"/>
        <v>37.5</v>
      </c>
      <c r="X42" s="40">
        <f t="shared" si="16"/>
        <v>0.50341333333333349</v>
      </c>
      <c r="Y42" s="41">
        <f t="shared" si="17"/>
        <v>0.18878000000000006</v>
      </c>
      <c r="Z42" s="42">
        <f t="shared" si="18"/>
        <v>1887.8000000000006</v>
      </c>
      <c r="AA42" s="13" t="s">
        <v>58</v>
      </c>
      <c r="AB42" s="13"/>
      <c r="AC42" s="13"/>
      <c r="AD42" s="13"/>
      <c r="AE42" s="13"/>
      <c r="AF42" s="13"/>
      <c r="AG42" s="13"/>
      <c r="AH42" s="13"/>
      <c r="AI42" s="13"/>
      <c r="AJ42" s="13"/>
      <c r="AK42" s="13"/>
      <c r="AL42" s="13"/>
      <c r="AM42" s="13"/>
      <c r="AN42" s="13"/>
      <c r="AO42" s="13"/>
      <c r="AP42" s="13"/>
      <c r="AQ42" s="13"/>
      <c r="AR42" s="13"/>
      <c r="AS42" s="13"/>
      <c r="AT42" s="38">
        <v>9.3000000000000007</v>
      </c>
      <c r="AU42" s="38">
        <v>10</v>
      </c>
      <c r="AV42" s="10">
        <f t="shared" si="7"/>
        <v>9</v>
      </c>
      <c r="AW42" s="10">
        <f t="shared" si="8"/>
        <v>9.2800000000000011</v>
      </c>
      <c r="AZ42" t="str">
        <f t="shared" si="9"/>
        <v>Yes</v>
      </c>
      <c r="BB42" s="38">
        <f t="shared" si="19"/>
        <v>-1</v>
      </c>
      <c r="BC42" s="38">
        <f t="shared" si="4"/>
        <v>0</v>
      </c>
      <c r="BD42" s="38">
        <f t="shared" si="20"/>
        <v>0</v>
      </c>
      <c r="BE42" s="38">
        <f t="shared" si="21"/>
        <v>-1</v>
      </c>
      <c r="BF42" s="13" cm="1">
        <f t="array" ref="BF42">SUMPRODUCT((1/COUNTIFS($A$3:$A42,$A$3:$A42,$H$3:$H42,$H$3:$H42,$I$3:$I42,$I$3:$I42)))</f>
        <v>10.000000000000004</v>
      </c>
      <c r="BG42" s="13">
        <v>3</v>
      </c>
      <c r="BH42" s="12">
        <f t="shared" si="12"/>
        <v>0.29999999999999988</v>
      </c>
    </row>
    <row r="43" spans="1:60" x14ac:dyDescent="0.2">
      <c r="A43" s="37">
        <v>46032</v>
      </c>
      <c r="B43" s="37"/>
      <c r="C43" s="38">
        <v>2.5299999999999998</v>
      </c>
      <c r="D43" s="13" t="s">
        <v>55</v>
      </c>
      <c r="E43" s="13" t="s">
        <v>1156</v>
      </c>
      <c r="F43" s="13"/>
      <c r="H43" t="s">
        <v>56</v>
      </c>
      <c r="I43" s="13">
        <v>10</v>
      </c>
      <c r="J43" s="13">
        <v>10</v>
      </c>
      <c r="K43" t="s">
        <v>100</v>
      </c>
      <c r="L43" s="38">
        <v>1</v>
      </c>
      <c r="M43" s="38">
        <v>23</v>
      </c>
      <c r="N43" s="38">
        <v>32</v>
      </c>
      <c r="O43" s="13" t="s">
        <v>15</v>
      </c>
      <c r="P43" s="13"/>
      <c r="Q43" s="13" t="s">
        <v>4</v>
      </c>
      <c r="R43" s="38">
        <v>29.830000000000002</v>
      </c>
      <c r="S43" s="13" t="s">
        <v>60</v>
      </c>
      <c r="T43" s="39" t="str">
        <f t="shared" si="0"/>
        <v>0.00</v>
      </c>
      <c r="U43" s="39">
        <f t="shared" si="13"/>
        <v>-1</v>
      </c>
      <c r="V43" s="39">
        <f t="shared" si="14"/>
        <v>17.878000000000007</v>
      </c>
      <c r="W43" s="39">
        <f t="shared" si="15"/>
        <v>38.5</v>
      </c>
      <c r="X43" s="40">
        <f t="shared" si="16"/>
        <v>0.46436363636363653</v>
      </c>
      <c r="Y43" s="41">
        <f t="shared" si="17"/>
        <v>0.17878000000000008</v>
      </c>
      <c r="Z43" s="42">
        <f t="shared" si="18"/>
        <v>1787.8000000000006</v>
      </c>
      <c r="AA43" s="13" t="s">
        <v>58</v>
      </c>
      <c r="AB43" s="13"/>
      <c r="AC43" s="13"/>
      <c r="AD43" s="13"/>
      <c r="AE43" s="13"/>
      <c r="AF43" s="13"/>
      <c r="AG43" s="13"/>
      <c r="AH43" s="13"/>
      <c r="AI43" s="13"/>
      <c r="AJ43" s="13"/>
      <c r="AK43" s="13"/>
      <c r="AL43" s="13"/>
      <c r="AM43" s="13"/>
      <c r="AN43" s="13"/>
      <c r="AO43" s="13"/>
      <c r="AP43" s="13"/>
      <c r="AQ43" s="13"/>
      <c r="AR43" s="13"/>
      <c r="AS43" s="13"/>
      <c r="AT43" s="38">
        <v>27.5</v>
      </c>
      <c r="AU43" s="38">
        <v>31</v>
      </c>
      <c r="AV43" s="10">
        <f t="shared" si="7"/>
        <v>31</v>
      </c>
      <c r="AW43" s="10">
        <f t="shared" si="8"/>
        <v>29.52</v>
      </c>
      <c r="AZ43" t="str">
        <f t="shared" si="9"/>
        <v>Yes</v>
      </c>
      <c r="BB43" s="38">
        <f t="shared" si="19"/>
        <v>-1</v>
      </c>
      <c r="BC43" s="38">
        <f t="shared" si="4"/>
        <v>0</v>
      </c>
      <c r="BD43" s="38">
        <f t="shared" si="20"/>
        <v>0</v>
      </c>
      <c r="BE43" s="38">
        <f t="shared" si="21"/>
        <v>-1</v>
      </c>
      <c r="BF43" s="13" cm="1">
        <f t="array" ref="BF43">SUMPRODUCT((1/COUNTIFS($A$3:$A43,$A$3:$A43,$H$3:$H43,$H$3:$H43,$I$3:$I43,$I$3:$I43)))</f>
        <v>10.000000000000002</v>
      </c>
      <c r="BG43" s="13">
        <v>3</v>
      </c>
      <c r="BH43" s="12">
        <f t="shared" si="12"/>
        <v>0.29999999999999993</v>
      </c>
    </row>
    <row r="44" spans="1:60" x14ac:dyDescent="0.2">
      <c r="A44" s="37">
        <v>46032</v>
      </c>
      <c r="B44" s="37"/>
      <c r="C44" s="38">
        <v>2.5299999999999998</v>
      </c>
      <c r="D44" s="13" t="s">
        <v>55</v>
      </c>
      <c r="E44" s="13" t="s">
        <v>1156</v>
      </c>
      <c r="F44" s="13"/>
      <c r="H44" t="s">
        <v>56</v>
      </c>
      <c r="I44" s="13">
        <v>10</v>
      </c>
      <c r="J44" s="13">
        <v>6</v>
      </c>
      <c r="K44" t="s">
        <v>101</v>
      </c>
      <c r="L44" s="38">
        <v>1</v>
      </c>
      <c r="M44" s="38">
        <v>29</v>
      </c>
      <c r="N44" s="38">
        <v>105.72</v>
      </c>
      <c r="O44" s="13" t="s">
        <v>15</v>
      </c>
      <c r="P44" s="13"/>
      <c r="Q44" s="13" t="s">
        <v>4</v>
      </c>
      <c r="R44" s="38">
        <v>98.389600000000002</v>
      </c>
      <c r="S44" s="13" t="s">
        <v>60</v>
      </c>
      <c r="T44" s="39" t="str">
        <f t="shared" si="0"/>
        <v>0.00</v>
      </c>
      <c r="U44" s="39">
        <f t="shared" si="13"/>
        <v>-1</v>
      </c>
      <c r="V44" s="39">
        <f t="shared" si="14"/>
        <v>16.878000000000007</v>
      </c>
      <c r="W44" s="39">
        <f t="shared" si="15"/>
        <v>39.5</v>
      </c>
      <c r="X44" s="40">
        <f t="shared" si="16"/>
        <v>0.42729113924050649</v>
      </c>
      <c r="Y44" s="41">
        <f t="shared" si="17"/>
        <v>0.16878000000000007</v>
      </c>
      <c r="Z44" s="42">
        <f t="shared" si="18"/>
        <v>1687.8000000000006</v>
      </c>
      <c r="AA44" s="13" t="s">
        <v>58</v>
      </c>
      <c r="AB44" s="13"/>
      <c r="AC44" s="13"/>
      <c r="AD44" s="13"/>
      <c r="AE44" s="13"/>
      <c r="AF44" s="13"/>
      <c r="AG44" s="13"/>
      <c r="AH44" s="13"/>
      <c r="AI44" s="13"/>
      <c r="AJ44" s="13"/>
      <c r="AK44" s="13"/>
      <c r="AL44" s="13"/>
      <c r="AM44" s="13"/>
      <c r="AN44" s="13"/>
      <c r="AO44" s="13"/>
      <c r="AP44" s="13"/>
      <c r="AQ44" s="13"/>
      <c r="AR44" s="13"/>
      <c r="AS44" s="13"/>
      <c r="AT44" s="38">
        <v>75.8</v>
      </c>
      <c r="AU44" s="38">
        <v>61</v>
      </c>
      <c r="AV44" s="10">
        <f t="shared" si="7"/>
        <v>104.72</v>
      </c>
      <c r="AW44" s="10">
        <f t="shared" si="8"/>
        <v>97.342399999999998</v>
      </c>
      <c r="AZ44" t="str">
        <f t="shared" si="9"/>
        <v>Yes</v>
      </c>
      <c r="BB44" s="38">
        <f t="shared" si="19"/>
        <v>-1</v>
      </c>
      <c r="BC44" s="38">
        <f t="shared" si="4"/>
        <v>0</v>
      </c>
      <c r="BD44" s="38">
        <f t="shared" si="20"/>
        <v>0</v>
      </c>
      <c r="BE44" s="38">
        <f t="shared" si="21"/>
        <v>-1</v>
      </c>
      <c r="BF44" s="13" cm="1">
        <f t="array" ref="BF44">SUMPRODUCT((1/COUNTIFS($A$3:$A44,$A$3:$A44,$H$3:$H44,$H$3:$H44,$I$3:$I44,$I$3:$I44)))</f>
        <v>9.9999999999999982</v>
      </c>
      <c r="BG44" s="13">
        <v>3</v>
      </c>
      <c r="BH44" s="12">
        <f t="shared" si="12"/>
        <v>0.30000000000000004</v>
      </c>
    </row>
    <row r="45" spans="1:60" x14ac:dyDescent="0.2">
      <c r="A45" s="37">
        <v>46039</v>
      </c>
      <c r="B45" s="37"/>
      <c r="C45" s="38">
        <v>11.31</v>
      </c>
      <c r="D45" s="13" t="s">
        <v>55</v>
      </c>
      <c r="E45" s="13" t="s">
        <v>1156</v>
      </c>
      <c r="F45" s="13"/>
      <c r="H45" t="s">
        <v>56</v>
      </c>
      <c r="I45" s="13">
        <v>2</v>
      </c>
      <c r="J45" s="13">
        <v>8</v>
      </c>
      <c r="K45" t="s">
        <v>102</v>
      </c>
      <c r="L45" s="38">
        <v>0.5</v>
      </c>
      <c r="M45" s="38">
        <v>4.3</v>
      </c>
      <c r="N45" s="38">
        <v>5.65</v>
      </c>
      <c r="O45" s="13" t="s">
        <v>15</v>
      </c>
      <c r="P45" s="13"/>
      <c r="Q45" s="13" t="s">
        <v>4</v>
      </c>
      <c r="R45" s="38">
        <v>5.3245000000000005</v>
      </c>
      <c r="S45" s="13" t="s">
        <v>60</v>
      </c>
      <c r="T45" s="39" t="str">
        <f t="shared" si="0"/>
        <v>0.00</v>
      </c>
      <c r="U45" s="39">
        <f t="shared" si="13"/>
        <v>-0.5</v>
      </c>
      <c r="V45" s="39">
        <f t="shared" si="14"/>
        <v>16.378000000000007</v>
      </c>
      <c r="W45" s="39">
        <f t="shared" si="15"/>
        <v>40</v>
      </c>
      <c r="X45" s="40">
        <f t="shared" si="16"/>
        <v>0.4094500000000002</v>
      </c>
      <c r="Y45" s="41">
        <f t="shared" si="17"/>
        <v>0.16378000000000006</v>
      </c>
      <c r="Z45" s="42">
        <f t="shared" si="18"/>
        <v>1637.8000000000006</v>
      </c>
      <c r="AA45" s="13" t="s">
        <v>58</v>
      </c>
      <c r="AB45" s="13"/>
      <c r="AC45" s="13"/>
      <c r="AD45" s="13"/>
      <c r="AE45" s="13"/>
      <c r="AF45" s="13"/>
      <c r="AG45" s="13"/>
      <c r="AH45" s="13"/>
      <c r="AI45" s="13"/>
      <c r="AJ45" s="13"/>
      <c r="AK45" s="13"/>
      <c r="AL45" s="13"/>
      <c r="AM45" s="13"/>
      <c r="AN45" s="13"/>
      <c r="AO45" s="13"/>
      <c r="AP45" s="13"/>
      <c r="AQ45" s="13"/>
      <c r="AR45" s="13"/>
      <c r="AS45" s="13"/>
      <c r="AT45" s="38">
        <v>5</v>
      </c>
      <c r="AU45" s="38">
        <v>5</v>
      </c>
      <c r="AV45" s="10">
        <f t="shared" si="7"/>
        <v>2.3250000000000002</v>
      </c>
      <c r="AW45" s="10">
        <f t="shared" si="8"/>
        <v>5.2780000000000005</v>
      </c>
      <c r="AZ45" t="str">
        <f t="shared" si="9"/>
        <v>Yes</v>
      </c>
      <c r="BB45" s="38">
        <f t="shared" si="19"/>
        <v>-0.5</v>
      </c>
      <c r="BC45" s="38">
        <f t="shared" si="4"/>
        <v>16.989999999999998</v>
      </c>
      <c r="BD45" s="38">
        <f t="shared" si="20"/>
        <v>15.630799999999999</v>
      </c>
      <c r="BE45" s="38">
        <f t="shared" si="21"/>
        <v>-0.5</v>
      </c>
      <c r="BF45" s="13" cm="1">
        <f t="array" ref="BF45">SUMPRODUCT((1/COUNTIFS($A$3:$A45,$A$3:$A45,$H$3:$H45,$H$3:$H45,$I$3:$I45,$I$3:$I45)))</f>
        <v>10.999999999999998</v>
      </c>
      <c r="BG45" s="13">
        <v>3</v>
      </c>
      <c r="BH45" s="12">
        <f t="shared" si="12"/>
        <v>0.27272727272727276</v>
      </c>
    </row>
    <row r="46" spans="1:60" x14ac:dyDescent="0.2">
      <c r="A46" s="37">
        <v>46039</v>
      </c>
      <c r="B46" s="37"/>
      <c r="C46" s="38">
        <v>11.31</v>
      </c>
      <c r="D46" s="13" t="s">
        <v>55</v>
      </c>
      <c r="E46" s="13" t="s">
        <v>1156</v>
      </c>
      <c r="F46" s="13"/>
      <c r="H46" t="s">
        <v>56</v>
      </c>
      <c r="I46" s="13">
        <v>2</v>
      </c>
      <c r="J46" s="13">
        <v>9</v>
      </c>
      <c r="K46" s="45" t="s">
        <v>103</v>
      </c>
      <c r="L46" s="38">
        <v>1</v>
      </c>
      <c r="M46" s="38">
        <v>9.8000000000000007</v>
      </c>
      <c r="N46" s="38">
        <v>12</v>
      </c>
      <c r="O46" s="13" t="s">
        <v>15</v>
      </c>
      <c r="P46" s="13"/>
      <c r="Q46" s="13" t="s">
        <v>4</v>
      </c>
      <c r="R46" s="38">
        <v>11.23</v>
      </c>
      <c r="S46" s="13">
        <v>3</v>
      </c>
      <c r="T46" s="39" t="str">
        <f t="shared" si="0"/>
        <v>0.00</v>
      </c>
      <c r="U46" s="39">
        <f t="shared" si="13"/>
        <v>-1</v>
      </c>
      <c r="V46" s="39">
        <f t="shared" si="14"/>
        <v>15.378000000000007</v>
      </c>
      <c r="W46" s="39">
        <f t="shared" si="15"/>
        <v>41</v>
      </c>
      <c r="X46" s="40">
        <f t="shared" si="16"/>
        <v>0.37507317073170748</v>
      </c>
      <c r="Y46" s="41">
        <f t="shared" si="17"/>
        <v>0.15378000000000008</v>
      </c>
      <c r="Z46" s="42">
        <f t="shared" si="18"/>
        <v>1537.8000000000006</v>
      </c>
      <c r="AA46" s="13" t="s">
        <v>58</v>
      </c>
      <c r="AB46" s="13"/>
      <c r="AC46" s="13"/>
      <c r="AD46" s="13"/>
      <c r="AE46" s="13"/>
      <c r="AF46" s="13"/>
      <c r="AG46" s="13"/>
      <c r="AH46" s="13"/>
      <c r="AI46" s="13"/>
      <c r="AJ46" s="13"/>
      <c r="AK46" s="13"/>
      <c r="AL46" s="13"/>
      <c r="AM46" s="13"/>
      <c r="AN46" s="13"/>
      <c r="AO46" s="13"/>
      <c r="AP46" s="13"/>
      <c r="AQ46" s="13"/>
      <c r="AR46" s="13"/>
      <c r="AS46" s="13"/>
      <c r="AT46" s="38">
        <v>10</v>
      </c>
      <c r="AU46" s="38">
        <v>10</v>
      </c>
      <c r="AV46" s="10">
        <f t="shared" si="7"/>
        <v>11</v>
      </c>
      <c r="AW46" s="10">
        <f t="shared" si="8"/>
        <v>11.120000000000001</v>
      </c>
      <c r="AZ46" t="str">
        <f t="shared" si="9"/>
        <v>Yes</v>
      </c>
      <c r="BB46" s="38">
        <f t="shared" si="19"/>
        <v>-1</v>
      </c>
      <c r="BC46" s="38">
        <f t="shared" si="4"/>
        <v>16.989999999999998</v>
      </c>
      <c r="BD46" s="38">
        <f t="shared" si="20"/>
        <v>15.630799999999999</v>
      </c>
      <c r="BE46" s="38">
        <f t="shared" si="21"/>
        <v>-1</v>
      </c>
      <c r="BF46" s="13" cm="1">
        <f t="array" ref="BF46">SUMPRODUCT((1/COUNTIFS($A$3:$A46,$A$3:$A46,$H$3:$H46,$H$3:$H46,$I$3:$I46,$I$3:$I46)))</f>
        <v>10.999999999999998</v>
      </c>
      <c r="BG46" s="13">
        <v>3</v>
      </c>
      <c r="BH46" s="12">
        <f t="shared" si="12"/>
        <v>0.27272727272727276</v>
      </c>
    </row>
    <row r="47" spans="1:60" x14ac:dyDescent="0.2">
      <c r="A47" s="37">
        <v>46039</v>
      </c>
      <c r="B47" s="37"/>
      <c r="C47" s="38">
        <v>11.31</v>
      </c>
      <c r="D47" s="13" t="s">
        <v>55</v>
      </c>
      <c r="E47" s="13" t="s">
        <v>1156</v>
      </c>
      <c r="F47" s="13"/>
      <c r="H47" t="s">
        <v>56</v>
      </c>
      <c r="I47" s="13">
        <v>2</v>
      </c>
      <c r="J47" s="13">
        <v>4</v>
      </c>
      <c r="K47" s="43" t="s">
        <v>104</v>
      </c>
      <c r="L47" s="38">
        <v>1</v>
      </c>
      <c r="M47" s="38">
        <v>10.5</v>
      </c>
      <c r="N47" s="38">
        <v>20.49</v>
      </c>
      <c r="O47" s="13" t="s">
        <v>15</v>
      </c>
      <c r="P47" s="13"/>
      <c r="Q47" s="13" t="s">
        <v>4</v>
      </c>
      <c r="R47" s="38">
        <v>19.125699999999998</v>
      </c>
      <c r="S47" s="13">
        <v>1</v>
      </c>
      <c r="T47" s="39">
        <f t="shared" si="0"/>
        <v>19.13</v>
      </c>
      <c r="U47" s="39">
        <f t="shared" si="13"/>
        <v>18.130800000000001</v>
      </c>
      <c r="V47" s="39">
        <f t="shared" si="14"/>
        <v>33.508800000000008</v>
      </c>
      <c r="W47" s="39">
        <f t="shared" si="15"/>
        <v>42</v>
      </c>
      <c r="X47" s="40">
        <f t="shared" si="16"/>
        <v>0.79782857142857166</v>
      </c>
      <c r="Y47" s="41">
        <f t="shared" si="17"/>
        <v>0.33508800000000005</v>
      </c>
      <c r="Z47" s="42">
        <f t="shared" si="18"/>
        <v>3350.880000000001</v>
      </c>
      <c r="AA47" s="13" t="s">
        <v>72</v>
      </c>
      <c r="AB47" s="13"/>
      <c r="AC47" s="13"/>
      <c r="AD47" s="13"/>
      <c r="AE47" s="13"/>
      <c r="AF47" s="13"/>
      <c r="AG47" s="13"/>
      <c r="AH47" s="13"/>
      <c r="AI47" s="13"/>
      <c r="AJ47" s="13"/>
      <c r="AK47" s="13"/>
      <c r="AL47" s="13"/>
      <c r="AM47" s="13"/>
      <c r="AN47" s="13"/>
      <c r="AO47" s="13"/>
      <c r="AP47" s="13"/>
      <c r="AQ47" s="13"/>
      <c r="AR47" s="13"/>
      <c r="AS47" s="13"/>
      <c r="AT47" s="38">
        <v>15.6</v>
      </c>
      <c r="AU47" s="38">
        <v>15</v>
      </c>
      <c r="AV47" s="10">
        <f t="shared" si="7"/>
        <v>19.489999999999998</v>
      </c>
      <c r="AW47" s="10">
        <f t="shared" si="8"/>
        <v>18.930799999999998</v>
      </c>
      <c r="AZ47" t="str">
        <f t="shared" si="9"/>
        <v>Yes</v>
      </c>
      <c r="BB47" s="38">
        <f t="shared" si="19"/>
        <v>19.489999999999998</v>
      </c>
      <c r="BC47" s="38">
        <f t="shared" si="4"/>
        <v>16.989999999999998</v>
      </c>
      <c r="BD47" s="38">
        <f t="shared" si="20"/>
        <v>15.630799999999999</v>
      </c>
      <c r="BE47" s="38">
        <f t="shared" si="21"/>
        <v>18.130800000000001</v>
      </c>
      <c r="BF47" s="13" cm="1">
        <f t="array" ref="BF47">SUMPRODUCT((1/COUNTIFS($A$3:$A47,$A$3:$A47,$H$3:$H47,$H$3:$H47,$I$3:$I47,$I$3:$I47)))</f>
        <v>11</v>
      </c>
      <c r="BG47" s="13">
        <v>4</v>
      </c>
      <c r="BH47" s="12">
        <f t="shared" si="12"/>
        <v>0.36363636363636365</v>
      </c>
    </row>
    <row r="48" spans="1:60" x14ac:dyDescent="0.2">
      <c r="A48" s="37">
        <v>46039</v>
      </c>
      <c r="B48" s="37"/>
      <c r="C48" s="38">
        <v>11.31</v>
      </c>
      <c r="D48" s="13" t="s">
        <v>55</v>
      </c>
      <c r="E48" s="13" t="s">
        <v>1156</v>
      </c>
      <c r="F48" s="13"/>
      <c r="H48" t="s">
        <v>56</v>
      </c>
      <c r="I48" s="13">
        <v>2</v>
      </c>
      <c r="J48" s="13">
        <v>2</v>
      </c>
      <c r="K48" t="s">
        <v>105</v>
      </c>
      <c r="L48" s="38">
        <v>1</v>
      </c>
      <c r="M48" s="38">
        <v>12</v>
      </c>
      <c r="N48" s="38">
        <v>15.29</v>
      </c>
      <c r="O48" s="13" t="s">
        <v>15</v>
      </c>
      <c r="P48" s="13"/>
      <c r="Q48" s="13" t="s">
        <v>4</v>
      </c>
      <c r="R48" s="38">
        <v>14.2897</v>
      </c>
      <c r="S48" s="13" t="s">
        <v>60</v>
      </c>
      <c r="T48" s="39" t="str">
        <f t="shared" si="0"/>
        <v>0.00</v>
      </c>
      <c r="U48" s="39">
        <f t="shared" si="13"/>
        <v>-1</v>
      </c>
      <c r="V48" s="39">
        <f t="shared" si="14"/>
        <v>32.508800000000008</v>
      </c>
      <c r="W48" s="39">
        <f t="shared" si="15"/>
        <v>43</v>
      </c>
      <c r="X48" s="40">
        <f t="shared" si="16"/>
        <v>0.756018604651163</v>
      </c>
      <c r="Y48" s="41">
        <f t="shared" si="17"/>
        <v>0.3250880000000001</v>
      </c>
      <c r="Z48" s="42">
        <f t="shared" si="18"/>
        <v>3250.880000000001</v>
      </c>
      <c r="AA48" s="13" t="s">
        <v>58</v>
      </c>
      <c r="AB48" s="13"/>
      <c r="AC48" s="13"/>
      <c r="AD48" s="13"/>
      <c r="AE48" s="13"/>
      <c r="AF48" s="13"/>
      <c r="AG48" s="13"/>
      <c r="AH48" s="13"/>
      <c r="AI48" s="13"/>
      <c r="AJ48" s="13"/>
      <c r="AK48" s="13"/>
      <c r="AL48" s="13"/>
      <c r="AM48" s="13"/>
      <c r="AN48" s="13"/>
      <c r="AO48" s="13"/>
      <c r="AP48" s="13"/>
      <c r="AQ48" s="13"/>
      <c r="AR48" s="13"/>
      <c r="AS48" s="13"/>
      <c r="AT48" s="38">
        <v>13.5</v>
      </c>
      <c r="AU48" s="38">
        <v>12</v>
      </c>
      <c r="AV48" s="10">
        <f t="shared" si="7"/>
        <v>14.29</v>
      </c>
      <c r="AW48" s="10">
        <f t="shared" si="8"/>
        <v>14.146799999999999</v>
      </c>
      <c r="AZ48" t="str">
        <f t="shared" si="9"/>
        <v>Yes</v>
      </c>
      <c r="BB48" s="38">
        <f t="shared" si="19"/>
        <v>-1</v>
      </c>
      <c r="BC48" s="38">
        <f t="shared" si="4"/>
        <v>16.989999999999998</v>
      </c>
      <c r="BD48" s="38">
        <f t="shared" si="20"/>
        <v>15.630799999999999</v>
      </c>
      <c r="BE48" s="38">
        <f t="shared" si="21"/>
        <v>-1</v>
      </c>
      <c r="BF48" s="13" cm="1">
        <f t="array" ref="BF48">SUMPRODUCT((1/COUNTIFS($A$3:$A48,$A$3:$A48,$H$3:$H48,$H$3:$H48,$I$3:$I48,$I$3:$I48)))</f>
        <v>10.999999999999998</v>
      </c>
      <c r="BG48" s="13">
        <v>4</v>
      </c>
      <c r="BH48" s="12">
        <f t="shared" si="12"/>
        <v>0.3636363636363637</v>
      </c>
    </row>
    <row r="49" spans="1:60" x14ac:dyDescent="0.2">
      <c r="A49" s="37">
        <v>46039</v>
      </c>
      <c r="B49" s="37"/>
      <c r="C49" s="38">
        <v>11.36</v>
      </c>
      <c r="D49" s="13" t="s">
        <v>55</v>
      </c>
      <c r="E49" s="13" t="s">
        <v>1156</v>
      </c>
      <c r="F49" s="13"/>
      <c r="H49" t="s">
        <v>56</v>
      </c>
      <c r="I49" s="13">
        <v>3</v>
      </c>
      <c r="J49" s="13">
        <v>4</v>
      </c>
      <c r="K49" s="45" t="s">
        <v>106</v>
      </c>
      <c r="L49" s="38">
        <v>0.5</v>
      </c>
      <c r="M49" s="38">
        <v>4.3</v>
      </c>
      <c r="N49" s="38">
        <v>4.5999999999999996</v>
      </c>
      <c r="O49" s="13" t="s">
        <v>15</v>
      </c>
      <c r="P49" s="13"/>
      <c r="Q49" s="13" t="s">
        <v>4</v>
      </c>
      <c r="R49" s="38">
        <v>4.3479999999999999</v>
      </c>
      <c r="S49" s="13">
        <v>3</v>
      </c>
      <c r="T49" s="39" t="str">
        <f t="shared" si="0"/>
        <v>0.00</v>
      </c>
      <c r="U49" s="39">
        <f t="shared" si="13"/>
        <v>-0.5</v>
      </c>
      <c r="V49" s="39">
        <f t="shared" si="14"/>
        <v>32.008800000000008</v>
      </c>
      <c r="W49" s="39">
        <f t="shared" si="15"/>
        <v>43.5</v>
      </c>
      <c r="X49" s="40">
        <f t="shared" si="16"/>
        <v>0.73583448275862084</v>
      </c>
      <c r="Y49" s="41">
        <f t="shared" si="17"/>
        <v>0.32008800000000009</v>
      </c>
      <c r="Z49" s="42">
        <f t="shared" si="18"/>
        <v>3200.880000000001</v>
      </c>
      <c r="AA49" s="13" t="s">
        <v>58</v>
      </c>
      <c r="AB49" s="13"/>
      <c r="AC49" s="13"/>
      <c r="AD49" s="13"/>
      <c r="AE49" s="13"/>
      <c r="AF49" s="13"/>
      <c r="AG49" s="13"/>
      <c r="AH49" s="13"/>
      <c r="AI49" s="13"/>
      <c r="AJ49" s="13"/>
      <c r="AK49" s="13"/>
      <c r="AL49" s="13"/>
      <c r="AM49" s="13"/>
      <c r="AN49" s="13"/>
      <c r="AO49" s="13"/>
      <c r="AP49" s="13"/>
      <c r="AQ49" s="13"/>
      <c r="AR49" s="13"/>
      <c r="AS49" s="13"/>
      <c r="AT49" s="38">
        <v>4.0999999999999996</v>
      </c>
      <c r="AU49" s="38">
        <v>4.4000000000000004</v>
      </c>
      <c r="AV49" s="10">
        <f t="shared" si="7"/>
        <v>1.7999999999999998</v>
      </c>
      <c r="AW49" s="10">
        <f t="shared" si="8"/>
        <v>4.3119999999999994</v>
      </c>
      <c r="AZ49" t="str">
        <f t="shared" si="9"/>
        <v>Yes</v>
      </c>
      <c r="BB49" s="38">
        <f t="shared" si="19"/>
        <v>-0.5</v>
      </c>
      <c r="BC49" s="38">
        <f t="shared" si="4"/>
        <v>-4</v>
      </c>
      <c r="BD49" s="38">
        <f t="shared" si="20"/>
        <v>-4</v>
      </c>
      <c r="BE49" s="38">
        <f t="shared" si="21"/>
        <v>-0.5</v>
      </c>
      <c r="BF49" s="13" cm="1">
        <f t="array" ref="BF49">SUMPRODUCT((1/COUNTIFS($A$3:$A49,$A$3:$A49,$H$3:$H49,$H$3:$H49,$I$3:$I49,$I$3:$I49)))</f>
        <v>11.999999999999998</v>
      </c>
      <c r="BG49" s="13">
        <v>4</v>
      </c>
      <c r="BH49" s="12">
        <f t="shared" si="12"/>
        <v>0.33333333333333337</v>
      </c>
    </row>
    <row r="50" spans="1:60" x14ac:dyDescent="0.2">
      <c r="A50" s="37">
        <v>46039</v>
      </c>
      <c r="B50" s="37"/>
      <c r="C50" s="38">
        <v>11.36</v>
      </c>
      <c r="D50" s="13" t="s">
        <v>55</v>
      </c>
      <c r="E50" s="13" t="s">
        <v>1156</v>
      </c>
      <c r="F50" s="13"/>
      <c r="H50" t="s">
        <v>56</v>
      </c>
      <c r="I50" s="13">
        <v>3</v>
      </c>
      <c r="J50" s="13">
        <v>1</v>
      </c>
      <c r="K50" s="46" t="s">
        <v>107</v>
      </c>
      <c r="L50" s="38">
        <v>0.5</v>
      </c>
      <c r="M50" s="38">
        <v>4.4000000000000004</v>
      </c>
      <c r="N50" s="38">
        <v>6.2</v>
      </c>
      <c r="O50" s="13" t="s">
        <v>15</v>
      </c>
      <c r="P50" s="13"/>
      <c r="Q50" s="13" t="s">
        <v>4</v>
      </c>
      <c r="R50" s="38">
        <v>5.8360000000000003</v>
      </c>
      <c r="S50" s="13">
        <v>4</v>
      </c>
      <c r="T50" s="39" t="str">
        <f t="shared" si="0"/>
        <v>0.00</v>
      </c>
      <c r="U50" s="39">
        <f t="shared" si="13"/>
        <v>-0.5</v>
      </c>
      <c r="V50" s="39">
        <f t="shared" si="14"/>
        <v>31.508800000000008</v>
      </c>
      <c r="W50" s="39">
        <f t="shared" si="15"/>
        <v>44</v>
      </c>
      <c r="X50" s="40">
        <f t="shared" si="16"/>
        <v>0.71610909090909114</v>
      </c>
      <c r="Y50" s="41">
        <f t="shared" si="17"/>
        <v>0.31508800000000009</v>
      </c>
      <c r="Z50" s="42">
        <f t="shared" si="18"/>
        <v>3150.880000000001</v>
      </c>
      <c r="AA50" s="13" t="s">
        <v>58</v>
      </c>
      <c r="AB50" s="13"/>
      <c r="AC50" s="13"/>
      <c r="AD50" s="13"/>
      <c r="AE50" s="13"/>
      <c r="AF50" s="13"/>
      <c r="AG50" s="13"/>
      <c r="AH50" s="13"/>
      <c r="AI50" s="13"/>
      <c r="AJ50" s="13"/>
      <c r="AK50" s="13"/>
      <c r="AL50" s="13"/>
      <c r="AM50" s="13"/>
      <c r="AN50" s="13"/>
      <c r="AO50" s="13"/>
      <c r="AP50" s="13"/>
      <c r="AQ50" s="13"/>
      <c r="AR50" s="13"/>
      <c r="AS50" s="13"/>
      <c r="AT50" s="38">
        <v>6.3</v>
      </c>
      <c r="AU50" s="38">
        <v>6</v>
      </c>
      <c r="AV50" s="10">
        <f t="shared" si="7"/>
        <v>2.6</v>
      </c>
      <c r="AW50" s="10">
        <f t="shared" si="8"/>
        <v>5.7840000000000007</v>
      </c>
      <c r="AZ50" t="str">
        <f t="shared" si="9"/>
        <v>Yes</v>
      </c>
      <c r="BB50" s="38">
        <f t="shared" si="19"/>
        <v>-0.5</v>
      </c>
      <c r="BC50" s="38">
        <f t="shared" si="4"/>
        <v>-4</v>
      </c>
      <c r="BD50" s="38">
        <f t="shared" si="20"/>
        <v>-4</v>
      </c>
      <c r="BE50" s="38">
        <f t="shared" si="21"/>
        <v>-0.5</v>
      </c>
      <c r="BF50" s="13" cm="1">
        <f t="array" ref="BF50">SUMPRODUCT((1/COUNTIFS($A$3:$A50,$A$3:$A50,$H$3:$H50,$H$3:$H50,$I$3:$I50,$I$3:$I50)))</f>
        <v>11.999999999999998</v>
      </c>
      <c r="BG50" s="13">
        <v>4</v>
      </c>
      <c r="BH50" s="12">
        <f t="shared" si="12"/>
        <v>0.33333333333333337</v>
      </c>
    </row>
    <row r="51" spans="1:60" x14ac:dyDescent="0.2">
      <c r="A51" s="37">
        <v>46039</v>
      </c>
      <c r="B51" s="37"/>
      <c r="C51" s="38">
        <v>11.36</v>
      </c>
      <c r="D51" s="13" t="s">
        <v>55</v>
      </c>
      <c r="E51" s="13" t="s">
        <v>1156</v>
      </c>
      <c r="F51" s="13"/>
      <c r="H51" t="s">
        <v>56</v>
      </c>
      <c r="I51" s="13">
        <v>3</v>
      </c>
      <c r="J51" s="13">
        <v>8</v>
      </c>
      <c r="K51" t="s">
        <v>108</v>
      </c>
      <c r="L51" s="38">
        <v>1</v>
      </c>
      <c r="M51" s="38">
        <v>12.5</v>
      </c>
      <c r="N51" s="38">
        <v>14.5</v>
      </c>
      <c r="O51" s="13" t="s">
        <v>15</v>
      </c>
      <c r="P51" s="13"/>
      <c r="Q51" s="13" t="s">
        <v>4</v>
      </c>
      <c r="R51" s="38">
        <v>13.555000000000001</v>
      </c>
      <c r="S51" s="13" t="s">
        <v>60</v>
      </c>
      <c r="T51" s="39" t="str">
        <f t="shared" si="0"/>
        <v>0.00</v>
      </c>
      <c r="U51" s="39">
        <f t="shared" si="13"/>
        <v>-1</v>
      </c>
      <c r="V51" s="39">
        <f t="shared" si="14"/>
        <v>30.508800000000008</v>
      </c>
      <c r="W51" s="39">
        <f t="shared" si="15"/>
        <v>45</v>
      </c>
      <c r="X51" s="40">
        <f t="shared" si="16"/>
        <v>0.67797333333333354</v>
      </c>
      <c r="Y51" s="41">
        <f t="shared" si="17"/>
        <v>0.30508800000000008</v>
      </c>
      <c r="Z51" s="42">
        <f t="shared" si="18"/>
        <v>3050.880000000001</v>
      </c>
      <c r="AA51" s="13" t="s">
        <v>58</v>
      </c>
      <c r="AB51" s="13"/>
      <c r="AC51" s="13"/>
      <c r="AD51" s="13"/>
      <c r="AE51" s="13"/>
      <c r="AF51" s="13"/>
      <c r="AG51" s="13"/>
      <c r="AH51" s="13"/>
      <c r="AI51" s="13"/>
      <c r="AJ51" s="13"/>
      <c r="AK51" s="13"/>
      <c r="AL51" s="13"/>
      <c r="AM51" s="13"/>
      <c r="AN51" s="13"/>
      <c r="AO51" s="13"/>
      <c r="AP51" s="13"/>
      <c r="AQ51" s="13"/>
      <c r="AR51" s="13"/>
      <c r="AS51" s="13"/>
      <c r="AT51" s="38">
        <v>11.2</v>
      </c>
      <c r="AU51" s="38">
        <v>10</v>
      </c>
      <c r="AV51" s="10">
        <f t="shared" si="7"/>
        <v>13.5</v>
      </c>
      <c r="AW51" s="10">
        <f t="shared" si="8"/>
        <v>13.42</v>
      </c>
      <c r="AZ51" t="str">
        <f t="shared" si="9"/>
        <v>Yes</v>
      </c>
      <c r="BB51" s="38">
        <f t="shared" si="19"/>
        <v>-1</v>
      </c>
      <c r="BC51" s="38">
        <f t="shared" si="4"/>
        <v>-4</v>
      </c>
      <c r="BD51" s="38">
        <f t="shared" si="20"/>
        <v>-4</v>
      </c>
      <c r="BE51" s="38">
        <f t="shared" si="21"/>
        <v>-1</v>
      </c>
      <c r="BF51" s="13" cm="1">
        <f t="array" ref="BF51">SUMPRODUCT((1/COUNTIFS($A$3:$A51,$A$3:$A51,$H$3:$H51,$H$3:$H51,$I$3:$I51,$I$3:$I51)))</f>
        <v>12</v>
      </c>
      <c r="BG51" s="13">
        <v>4</v>
      </c>
      <c r="BH51" s="12">
        <f t="shared" si="12"/>
        <v>0.33333333333333331</v>
      </c>
    </row>
    <row r="52" spans="1:60" x14ac:dyDescent="0.2">
      <c r="A52" s="37">
        <v>46039</v>
      </c>
      <c r="B52" s="37"/>
      <c r="C52" s="38">
        <v>11.36</v>
      </c>
      <c r="D52" s="13" t="s">
        <v>55</v>
      </c>
      <c r="E52" s="13" t="s">
        <v>1156</v>
      </c>
      <c r="F52" s="13"/>
      <c r="H52" t="s">
        <v>56</v>
      </c>
      <c r="I52" s="13">
        <v>3</v>
      </c>
      <c r="J52" s="13">
        <v>5</v>
      </c>
      <c r="K52" s="44" t="s">
        <v>109</v>
      </c>
      <c r="L52" s="38">
        <v>1</v>
      </c>
      <c r="M52" s="38">
        <v>16</v>
      </c>
      <c r="N52" s="38">
        <v>26.63</v>
      </c>
      <c r="O52" s="13" t="s">
        <v>15</v>
      </c>
      <c r="P52" s="13"/>
      <c r="Q52" s="13" t="s">
        <v>4</v>
      </c>
      <c r="R52" s="38">
        <v>24.835899999999999</v>
      </c>
      <c r="S52" s="13">
        <v>2</v>
      </c>
      <c r="T52" s="39" t="str">
        <f t="shared" si="0"/>
        <v>0.00</v>
      </c>
      <c r="U52" s="39">
        <f t="shared" si="13"/>
        <v>-1</v>
      </c>
      <c r="V52" s="39">
        <f t="shared" si="14"/>
        <v>29.508800000000008</v>
      </c>
      <c r="W52" s="39">
        <f t="shared" si="15"/>
        <v>46</v>
      </c>
      <c r="X52" s="40">
        <f t="shared" si="16"/>
        <v>0.64149565217391324</v>
      </c>
      <c r="Y52" s="41">
        <f t="shared" si="17"/>
        <v>0.29508800000000007</v>
      </c>
      <c r="Z52" s="42">
        <f t="shared" si="18"/>
        <v>2950.880000000001</v>
      </c>
      <c r="AA52" s="13" t="s">
        <v>58</v>
      </c>
      <c r="AB52" s="13"/>
      <c r="AC52" s="13"/>
      <c r="AD52" s="13"/>
      <c r="AE52" s="13"/>
      <c r="AF52" s="13"/>
      <c r="AG52" s="13"/>
      <c r="AH52" s="13"/>
      <c r="AI52" s="13"/>
      <c r="AJ52" s="13"/>
      <c r="AK52" s="13"/>
      <c r="AL52" s="13"/>
      <c r="AM52" s="13"/>
      <c r="AN52" s="13"/>
      <c r="AO52" s="13"/>
      <c r="AP52" s="13"/>
      <c r="AQ52" s="13"/>
      <c r="AR52" s="13"/>
      <c r="AS52" s="13"/>
      <c r="AT52" s="38">
        <v>19</v>
      </c>
      <c r="AU52" s="38">
        <v>19</v>
      </c>
      <c r="AV52" s="10">
        <f t="shared" si="7"/>
        <v>25.63</v>
      </c>
      <c r="AW52" s="10">
        <f t="shared" si="8"/>
        <v>24.579599999999999</v>
      </c>
      <c r="AZ52" t="str">
        <f t="shared" si="9"/>
        <v>Yes</v>
      </c>
      <c r="BB52" s="38">
        <f t="shared" si="19"/>
        <v>-1</v>
      </c>
      <c r="BC52" s="38">
        <f t="shared" si="4"/>
        <v>-4</v>
      </c>
      <c r="BD52" s="38">
        <f t="shared" si="20"/>
        <v>-4</v>
      </c>
      <c r="BE52" s="38">
        <f t="shared" si="21"/>
        <v>-1</v>
      </c>
      <c r="BF52" s="13" cm="1">
        <f t="array" ref="BF52">SUMPRODUCT((1/COUNTIFS($A$3:$A52,$A$3:$A52,$H$3:$H52,$H$3:$H52,$I$3:$I52,$I$3:$I52)))</f>
        <v>11.999999999999998</v>
      </c>
      <c r="BG52" s="13">
        <v>4</v>
      </c>
      <c r="BH52" s="12">
        <f t="shared" si="12"/>
        <v>0.33333333333333337</v>
      </c>
    </row>
    <row r="53" spans="1:60" x14ac:dyDescent="0.2">
      <c r="A53" s="37">
        <v>46039</v>
      </c>
      <c r="B53" s="37"/>
      <c r="C53" s="38">
        <v>11.36</v>
      </c>
      <c r="D53" s="13" t="s">
        <v>55</v>
      </c>
      <c r="E53" s="13" t="s">
        <v>1156</v>
      </c>
      <c r="F53" s="13"/>
      <c r="H53" t="s">
        <v>56</v>
      </c>
      <c r="I53" s="13">
        <v>3</v>
      </c>
      <c r="J53" s="13">
        <v>7</v>
      </c>
      <c r="K53" t="s">
        <v>110</v>
      </c>
      <c r="L53" s="38">
        <v>1</v>
      </c>
      <c r="M53" s="38">
        <v>36</v>
      </c>
      <c r="N53" s="38">
        <v>113.24</v>
      </c>
      <c r="O53" s="13" t="s">
        <v>15</v>
      </c>
      <c r="P53" s="13"/>
      <c r="Q53" s="13" t="s">
        <v>4</v>
      </c>
      <c r="R53" s="38">
        <v>105.3832</v>
      </c>
      <c r="S53" s="13" t="s">
        <v>60</v>
      </c>
      <c r="T53" s="39" t="str">
        <f t="shared" si="0"/>
        <v>0.00</v>
      </c>
      <c r="U53" s="39">
        <f t="shared" si="13"/>
        <v>-1</v>
      </c>
      <c r="V53" s="39">
        <f t="shared" si="14"/>
        <v>28.508800000000008</v>
      </c>
      <c r="W53" s="39">
        <f t="shared" si="15"/>
        <v>47</v>
      </c>
      <c r="X53" s="40">
        <f t="shared" si="16"/>
        <v>0.60657021276595757</v>
      </c>
      <c r="Y53" s="41">
        <f t="shared" si="17"/>
        <v>0.28508800000000006</v>
      </c>
      <c r="Z53" s="42">
        <f t="shared" si="18"/>
        <v>2850.880000000001</v>
      </c>
      <c r="AA53" s="13" t="s">
        <v>58</v>
      </c>
      <c r="AB53" s="13"/>
      <c r="AC53" s="13"/>
      <c r="AD53" s="13"/>
      <c r="AE53" s="13"/>
      <c r="AF53" s="13"/>
      <c r="AG53" s="13"/>
      <c r="AH53" s="13"/>
      <c r="AI53" s="13"/>
      <c r="AJ53" s="13"/>
      <c r="AK53" s="13"/>
      <c r="AL53" s="13"/>
      <c r="AM53" s="13"/>
      <c r="AN53" s="13"/>
      <c r="AO53" s="13"/>
      <c r="AP53" s="13"/>
      <c r="AQ53" s="13"/>
      <c r="AR53" s="13"/>
      <c r="AS53" s="13"/>
      <c r="AT53" s="38">
        <v>61</v>
      </c>
      <c r="AU53" s="38">
        <v>61</v>
      </c>
      <c r="AV53" s="10">
        <f t="shared" si="7"/>
        <v>112.24</v>
      </c>
      <c r="AW53" s="10">
        <f t="shared" si="8"/>
        <v>104.2608</v>
      </c>
      <c r="AZ53" t="str">
        <f t="shared" si="9"/>
        <v>Yes</v>
      </c>
      <c r="BB53" s="38">
        <f t="shared" si="19"/>
        <v>-1</v>
      </c>
      <c r="BC53" s="38">
        <f t="shared" si="4"/>
        <v>-4</v>
      </c>
      <c r="BD53" s="38">
        <f t="shared" si="20"/>
        <v>-4</v>
      </c>
      <c r="BE53" s="38">
        <f t="shared" si="21"/>
        <v>-1</v>
      </c>
      <c r="BF53" s="13" cm="1">
        <f t="array" ref="BF53">SUMPRODUCT((1/COUNTIFS($A$3:$A53,$A$3:$A53,$H$3:$H53,$H$3:$H53,$I$3:$I53,$I$3:$I53)))</f>
        <v>11.999999999999995</v>
      </c>
      <c r="BG53" s="13">
        <v>4</v>
      </c>
      <c r="BH53" s="12">
        <f t="shared" si="12"/>
        <v>0.33333333333333348</v>
      </c>
    </row>
    <row r="54" spans="1:60" x14ac:dyDescent="0.2">
      <c r="A54" s="37">
        <v>46039</v>
      </c>
      <c r="B54" s="37"/>
      <c r="C54" s="38">
        <v>11.59</v>
      </c>
      <c r="D54" s="13" t="s">
        <v>55</v>
      </c>
      <c r="E54" s="13" t="s">
        <v>1156</v>
      </c>
      <c r="F54" s="13"/>
      <c r="H54" t="s">
        <v>56</v>
      </c>
      <c r="I54" s="13">
        <v>4</v>
      </c>
      <c r="J54" s="13">
        <v>6</v>
      </c>
      <c r="K54" t="s">
        <v>111</v>
      </c>
      <c r="L54" s="38">
        <v>0.5</v>
      </c>
      <c r="M54" s="38">
        <v>5.5</v>
      </c>
      <c r="N54" s="38">
        <v>5.8</v>
      </c>
      <c r="O54" s="13" t="s">
        <v>15</v>
      </c>
      <c r="P54" s="13"/>
      <c r="Q54" s="13" t="s">
        <v>4</v>
      </c>
      <c r="R54" s="38">
        <v>5.4640000000000004</v>
      </c>
      <c r="S54" s="13" t="s">
        <v>60</v>
      </c>
      <c r="T54" s="39" t="str">
        <f t="shared" si="0"/>
        <v>0.00</v>
      </c>
      <c r="U54" s="39">
        <f t="shared" si="13"/>
        <v>-0.5</v>
      </c>
      <c r="V54" s="39">
        <f t="shared" si="14"/>
        <v>28.008800000000008</v>
      </c>
      <c r="W54" s="39">
        <f t="shared" si="15"/>
        <v>47.5</v>
      </c>
      <c r="X54" s="40">
        <f t="shared" si="16"/>
        <v>0.58965894736842117</v>
      </c>
      <c r="Y54" s="41">
        <f t="shared" si="17"/>
        <v>0.28008800000000006</v>
      </c>
      <c r="Z54" s="42">
        <f t="shared" si="18"/>
        <v>2800.880000000001</v>
      </c>
      <c r="AA54" s="13" t="s">
        <v>58</v>
      </c>
      <c r="AB54" s="13"/>
      <c r="AC54" s="13"/>
      <c r="AD54" s="13"/>
      <c r="AE54" s="13"/>
      <c r="AF54" s="13"/>
      <c r="AG54" s="13"/>
      <c r="AH54" s="13"/>
      <c r="AI54" s="13"/>
      <c r="AJ54" s="13"/>
      <c r="AK54" s="13"/>
      <c r="AL54" s="13"/>
      <c r="AM54" s="13"/>
      <c r="AN54" s="13"/>
      <c r="AO54" s="13"/>
      <c r="AP54" s="13"/>
      <c r="AQ54" s="13"/>
      <c r="AR54" s="13"/>
      <c r="AS54" s="13"/>
      <c r="AT54" s="38">
        <v>5.5</v>
      </c>
      <c r="AU54" s="38">
        <v>6.5</v>
      </c>
      <c r="AV54" s="10">
        <f t="shared" si="7"/>
        <v>2.4</v>
      </c>
      <c r="AW54" s="10">
        <f t="shared" si="8"/>
        <v>5.4160000000000004</v>
      </c>
      <c r="AZ54" t="str">
        <f t="shared" si="9"/>
        <v>Yes</v>
      </c>
      <c r="BB54" s="38">
        <f t="shared" si="19"/>
        <v>-0.5</v>
      </c>
      <c r="BC54" s="38">
        <f t="shared" si="4"/>
        <v>0.95500000000000007</v>
      </c>
      <c r="BD54" s="38">
        <f t="shared" si="20"/>
        <v>0.87860000000000016</v>
      </c>
      <c r="BE54" s="38">
        <f t="shared" si="21"/>
        <v>-0.5</v>
      </c>
      <c r="BF54" s="13" cm="1">
        <f t="array" ref="BF54">SUMPRODUCT((1/COUNTIFS($A$3:$A54,$A$3:$A54,$H$3:$H54,$H$3:$H54,$I$3:$I54,$I$3:$I54)))</f>
        <v>12.999999999999995</v>
      </c>
      <c r="BG54" s="13">
        <v>4</v>
      </c>
      <c r="BH54" s="12">
        <f t="shared" si="12"/>
        <v>0.30769230769230782</v>
      </c>
    </row>
    <row r="55" spans="1:60" x14ac:dyDescent="0.2">
      <c r="A55" s="37">
        <v>46039</v>
      </c>
      <c r="B55" s="37"/>
      <c r="C55" s="38">
        <v>11.59</v>
      </c>
      <c r="D55" s="13" t="s">
        <v>55</v>
      </c>
      <c r="E55" s="13" t="s">
        <v>1156</v>
      </c>
      <c r="F55" s="13"/>
      <c r="H55" t="s">
        <v>56</v>
      </c>
      <c r="I55" s="13">
        <v>4</v>
      </c>
      <c r="J55" s="13">
        <v>8</v>
      </c>
      <c r="K55" s="44" t="s">
        <v>112</v>
      </c>
      <c r="L55" s="38">
        <v>0.5</v>
      </c>
      <c r="M55" s="38">
        <v>5.6</v>
      </c>
      <c r="N55" s="38">
        <v>7.97</v>
      </c>
      <c r="O55" s="13" t="s">
        <v>15</v>
      </c>
      <c r="P55" s="13"/>
      <c r="Q55" s="13" t="s">
        <v>4</v>
      </c>
      <c r="R55" s="38">
        <v>7.4821</v>
      </c>
      <c r="S55" s="13">
        <v>2</v>
      </c>
      <c r="T55" s="39" t="str">
        <f t="shared" si="0"/>
        <v>0.00</v>
      </c>
      <c r="U55" s="39">
        <f t="shared" si="13"/>
        <v>-0.5</v>
      </c>
      <c r="V55" s="39">
        <f t="shared" si="14"/>
        <v>27.508800000000008</v>
      </c>
      <c r="W55" s="39">
        <f t="shared" si="15"/>
        <v>48</v>
      </c>
      <c r="X55" s="40">
        <f t="shared" si="16"/>
        <v>0.57310000000000016</v>
      </c>
      <c r="Y55" s="41">
        <f t="shared" si="17"/>
        <v>0.27508800000000005</v>
      </c>
      <c r="Z55" s="42">
        <f t="shared" si="18"/>
        <v>2750.880000000001</v>
      </c>
      <c r="AA55" s="13" t="s">
        <v>58</v>
      </c>
      <c r="AB55" s="13"/>
      <c r="AC55" s="13"/>
      <c r="AD55" s="13"/>
      <c r="AE55" s="13"/>
      <c r="AF55" s="13"/>
      <c r="AG55" s="13"/>
      <c r="AH55" s="13"/>
      <c r="AI55" s="13"/>
      <c r="AJ55" s="13"/>
      <c r="AK55" s="13"/>
      <c r="AL55" s="13"/>
      <c r="AM55" s="13"/>
      <c r="AN55" s="13"/>
      <c r="AO55" s="13"/>
      <c r="AP55" s="13"/>
      <c r="AQ55" s="13"/>
      <c r="AR55" s="13"/>
      <c r="AS55" s="13"/>
      <c r="AT55" s="38">
        <v>6.7</v>
      </c>
      <c r="AU55" s="38">
        <v>8</v>
      </c>
      <c r="AV55" s="10">
        <f t="shared" si="7"/>
        <v>3.4849999999999999</v>
      </c>
      <c r="AW55" s="10">
        <f t="shared" si="8"/>
        <v>7.4123999999999999</v>
      </c>
      <c r="AZ55" t="str">
        <f t="shared" si="9"/>
        <v>Yes</v>
      </c>
      <c r="BB55" s="38">
        <f t="shared" si="19"/>
        <v>-0.5</v>
      </c>
      <c r="BC55" s="38">
        <f t="shared" si="4"/>
        <v>0.95500000000000007</v>
      </c>
      <c r="BD55" s="38">
        <f t="shared" si="20"/>
        <v>0.87860000000000016</v>
      </c>
      <c r="BE55" s="38">
        <f t="shared" si="21"/>
        <v>-0.5</v>
      </c>
      <c r="BF55" s="13" cm="1">
        <f t="array" ref="BF55">SUMPRODUCT((1/COUNTIFS($A$3:$A55,$A$3:$A55,$H$3:$H55,$H$3:$H55,$I$3:$I55,$I$3:$I55)))</f>
        <v>12.999999999999995</v>
      </c>
      <c r="BG55" s="13">
        <v>4</v>
      </c>
      <c r="BH55" s="12">
        <f t="shared" si="12"/>
        <v>0.30769230769230782</v>
      </c>
    </row>
    <row r="56" spans="1:60" x14ac:dyDescent="0.2">
      <c r="A56" s="37">
        <v>46039</v>
      </c>
      <c r="B56" s="37"/>
      <c r="C56" s="38">
        <v>11.59</v>
      </c>
      <c r="D56" s="13" t="s">
        <v>55</v>
      </c>
      <c r="E56" s="13" t="s">
        <v>1156</v>
      </c>
      <c r="F56" s="13"/>
      <c r="H56" t="s">
        <v>56</v>
      </c>
      <c r="I56" s="13">
        <v>4</v>
      </c>
      <c r="J56" s="13">
        <v>2</v>
      </c>
      <c r="K56" s="43" t="s">
        <v>113</v>
      </c>
      <c r="L56" s="38">
        <v>0.5</v>
      </c>
      <c r="M56" s="38">
        <v>6.4</v>
      </c>
      <c r="N56" s="38">
        <v>6.91</v>
      </c>
      <c r="O56" s="13" t="s">
        <v>15</v>
      </c>
      <c r="P56" s="13"/>
      <c r="Q56" s="13" t="s">
        <v>4</v>
      </c>
      <c r="R56" s="38">
        <v>6.4963000000000006</v>
      </c>
      <c r="S56" s="13">
        <v>1</v>
      </c>
      <c r="T56" s="39">
        <f t="shared" si="0"/>
        <v>3.25</v>
      </c>
      <c r="U56" s="39">
        <f t="shared" si="13"/>
        <v>2.8786</v>
      </c>
      <c r="V56" s="39">
        <f t="shared" si="14"/>
        <v>30.387400000000007</v>
      </c>
      <c r="W56" s="39">
        <f t="shared" si="15"/>
        <v>48.5</v>
      </c>
      <c r="X56" s="40">
        <f t="shared" si="16"/>
        <v>0.62654432989690734</v>
      </c>
      <c r="Y56" s="41">
        <f t="shared" si="17"/>
        <v>0.30387400000000009</v>
      </c>
      <c r="Z56" s="42">
        <f t="shared" si="18"/>
        <v>3038.7400000000007</v>
      </c>
      <c r="AA56" s="13" t="s">
        <v>72</v>
      </c>
      <c r="AB56" s="13"/>
      <c r="AC56" s="13"/>
      <c r="AD56" s="13"/>
      <c r="AE56" s="13"/>
      <c r="AF56" s="13"/>
      <c r="AG56" s="13"/>
      <c r="AH56" s="13"/>
      <c r="AI56" s="13"/>
      <c r="AJ56" s="13"/>
      <c r="AK56" s="13"/>
      <c r="AL56" s="13"/>
      <c r="AM56" s="13"/>
      <c r="AN56" s="13"/>
      <c r="AO56" s="13"/>
      <c r="AP56" s="13"/>
      <c r="AQ56" s="13"/>
      <c r="AR56" s="13"/>
      <c r="AS56" s="13"/>
      <c r="AT56" s="38">
        <v>5.5</v>
      </c>
      <c r="AU56" s="38">
        <v>6</v>
      </c>
      <c r="AV56" s="10">
        <f t="shared" si="7"/>
        <v>2.9550000000000001</v>
      </c>
      <c r="AW56" s="10">
        <f t="shared" si="8"/>
        <v>6.4372000000000007</v>
      </c>
      <c r="AZ56" t="str">
        <f t="shared" si="9"/>
        <v>Yes</v>
      </c>
      <c r="BB56" s="38">
        <f t="shared" si="19"/>
        <v>2.9550000000000001</v>
      </c>
      <c r="BC56" s="38">
        <f t="shared" si="4"/>
        <v>0.95500000000000007</v>
      </c>
      <c r="BD56" s="38">
        <f t="shared" si="20"/>
        <v>0.87860000000000016</v>
      </c>
      <c r="BE56" s="38">
        <f t="shared" si="21"/>
        <v>2.8786</v>
      </c>
      <c r="BF56" s="13" cm="1">
        <f t="array" ref="BF56">SUMPRODUCT((1/COUNTIFS($A$3:$A56,$A$3:$A56,$H$3:$H56,$H$3:$H56,$I$3:$I56,$I$3:$I56)))</f>
        <v>12.999999999999996</v>
      </c>
      <c r="BG56" s="13">
        <v>5</v>
      </c>
      <c r="BH56" s="12">
        <f t="shared" si="12"/>
        <v>0.38461538461538475</v>
      </c>
    </row>
    <row r="57" spans="1:60" x14ac:dyDescent="0.2">
      <c r="A57" s="37">
        <v>46039</v>
      </c>
      <c r="B57" s="37"/>
      <c r="C57" s="38">
        <v>11.59</v>
      </c>
      <c r="D57" s="13" t="s">
        <v>55</v>
      </c>
      <c r="E57" s="13" t="s">
        <v>1156</v>
      </c>
      <c r="F57" s="13"/>
      <c r="H57" t="s">
        <v>56</v>
      </c>
      <c r="I57" s="13">
        <v>4</v>
      </c>
      <c r="J57" s="13">
        <v>9</v>
      </c>
      <c r="K57" t="s">
        <v>114</v>
      </c>
      <c r="L57" s="38">
        <v>1</v>
      </c>
      <c r="M57" s="38">
        <v>9.4</v>
      </c>
      <c r="N57" s="38">
        <v>22.31</v>
      </c>
      <c r="O57" s="13" t="s">
        <v>15</v>
      </c>
      <c r="P57" s="13"/>
      <c r="Q57" s="13" t="s">
        <v>4</v>
      </c>
      <c r="R57" s="38">
        <v>20.818300000000001</v>
      </c>
      <c r="S57" s="13" t="s">
        <v>60</v>
      </c>
      <c r="T57" s="39" t="str">
        <f t="shared" si="0"/>
        <v>0.00</v>
      </c>
      <c r="U57" s="39">
        <f t="shared" si="13"/>
        <v>-1</v>
      </c>
      <c r="V57" s="39">
        <f t="shared" si="14"/>
        <v>29.387400000000007</v>
      </c>
      <c r="W57" s="39">
        <f t="shared" si="15"/>
        <v>49.5</v>
      </c>
      <c r="X57" s="40">
        <f t="shared" si="16"/>
        <v>0.59368484848484859</v>
      </c>
      <c r="Y57" s="41">
        <f t="shared" si="17"/>
        <v>0.29387400000000008</v>
      </c>
      <c r="Z57" s="42">
        <f t="shared" si="18"/>
        <v>2938.7400000000007</v>
      </c>
      <c r="AA57" s="13" t="s">
        <v>58</v>
      </c>
      <c r="AB57" s="13"/>
      <c r="AC57" s="13"/>
      <c r="AD57" s="13"/>
      <c r="AE57" s="13"/>
      <c r="AF57" s="13"/>
      <c r="AG57" s="13"/>
      <c r="AH57" s="13"/>
      <c r="AI57" s="13"/>
      <c r="AJ57" s="13"/>
      <c r="AK57" s="13"/>
      <c r="AL57" s="13"/>
      <c r="AM57" s="13"/>
      <c r="AN57" s="13"/>
      <c r="AO57" s="13"/>
      <c r="AP57" s="13"/>
      <c r="AQ57" s="13"/>
      <c r="AR57" s="13"/>
      <c r="AS57" s="13"/>
      <c r="AT57" s="38">
        <v>16.2</v>
      </c>
      <c r="AU57" s="38">
        <v>15</v>
      </c>
      <c r="AV57" s="10">
        <f t="shared" si="7"/>
        <v>21.31</v>
      </c>
      <c r="AW57" s="10">
        <f t="shared" si="8"/>
        <v>20.6052</v>
      </c>
      <c r="AZ57" t="str">
        <f t="shared" si="9"/>
        <v>Yes</v>
      </c>
      <c r="BB57" s="38">
        <f t="shared" si="19"/>
        <v>-1</v>
      </c>
      <c r="BC57" s="38">
        <f t="shared" si="4"/>
        <v>0.95500000000000007</v>
      </c>
      <c r="BD57" s="38">
        <f t="shared" si="20"/>
        <v>0.87860000000000016</v>
      </c>
      <c r="BE57" s="38">
        <f t="shared" si="21"/>
        <v>-1</v>
      </c>
      <c r="BF57" s="13" cm="1">
        <f t="array" ref="BF57">SUMPRODUCT((1/COUNTIFS($A$3:$A57,$A$3:$A57,$H$3:$H57,$H$3:$H57,$I$3:$I57,$I$3:$I57)))</f>
        <v>12.999999999999995</v>
      </c>
      <c r="BG57" s="13">
        <v>5</v>
      </c>
      <c r="BH57" s="12">
        <f t="shared" si="12"/>
        <v>0.38461538461538475</v>
      </c>
    </row>
    <row r="58" spans="1:60" x14ac:dyDescent="0.2">
      <c r="A58" s="37">
        <v>46039</v>
      </c>
      <c r="B58" s="37"/>
      <c r="C58" s="38">
        <v>12.02</v>
      </c>
      <c r="D58" s="13" t="s">
        <v>55</v>
      </c>
      <c r="E58" s="13" t="s">
        <v>1156</v>
      </c>
      <c r="F58" s="13"/>
      <c r="H58" t="s">
        <v>56</v>
      </c>
      <c r="I58" s="13">
        <v>5</v>
      </c>
      <c r="J58" s="13">
        <v>3</v>
      </c>
      <c r="K58" t="s">
        <v>115</v>
      </c>
      <c r="L58" s="38">
        <v>1</v>
      </c>
      <c r="M58" s="38">
        <v>8.4</v>
      </c>
      <c r="N58" s="38">
        <v>12.01</v>
      </c>
      <c r="O58" s="13" t="s">
        <v>15</v>
      </c>
      <c r="P58" s="13"/>
      <c r="Q58" s="13" t="s">
        <v>4</v>
      </c>
      <c r="R58" s="38">
        <v>11.2393</v>
      </c>
      <c r="S58" s="13" t="s">
        <v>60</v>
      </c>
      <c r="T58" s="39" t="str">
        <f t="shared" si="0"/>
        <v>0.00</v>
      </c>
      <c r="U58" s="39">
        <f t="shared" si="13"/>
        <v>-1</v>
      </c>
      <c r="V58" s="39">
        <f t="shared" si="14"/>
        <v>28.387400000000007</v>
      </c>
      <c r="W58" s="39">
        <f t="shared" si="15"/>
        <v>50.5</v>
      </c>
      <c r="X58" s="40">
        <f t="shared" si="16"/>
        <v>0.5621267326732674</v>
      </c>
      <c r="Y58" s="41">
        <f t="shared" si="17"/>
        <v>0.28387400000000007</v>
      </c>
      <c r="Z58" s="42">
        <f t="shared" si="18"/>
        <v>2838.7400000000007</v>
      </c>
      <c r="AA58" s="13" t="s">
        <v>58</v>
      </c>
      <c r="AB58" s="13"/>
      <c r="AC58" s="13"/>
      <c r="AD58" s="13"/>
      <c r="AE58" s="13"/>
      <c r="AF58" s="13"/>
      <c r="AG58" s="13"/>
      <c r="AH58" s="13"/>
      <c r="AI58" s="13"/>
      <c r="AJ58" s="13"/>
      <c r="AK58" s="13"/>
      <c r="AL58" s="13"/>
      <c r="AM58" s="13"/>
      <c r="AN58" s="13"/>
      <c r="AO58" s="13"/>
      <c r="AP58" s="13"/>
      <c r="AQ58" s="13"/>
      <c r="AR58" s="13"/>
      <c r="AS58" s="13"/>
      <c r="AT58" s="38">
        <v>10</v>
      </c>
      <c r="AU58" s="38">
        <v>11</v>
      </c>
      <c r="AV58" s="10">
        <f t="shared" si="7"/>
        <v>11.01</v>
      </c>
      <c r="AW58" s="10">
        <f t="shared" si="8"/>
        <v>11.129200000000001</v>
      </c>
      <c r="AZ58" t="str">
        <f t="shared" si="9"/>
        <v>Yes</v>
      </c>
      <c r="BB58" s="38">
        <f t="shared" si="19"/>
        <v>-1</v>
      </c>
      <c r="BC58" s="38">
        <f t="shared" si="4"/>
        <v>16.5</v>
      </c>
      <c r="BD58" s="38">
        <f t="shared" si="20"/>
        <v>15.180000000000001</v>
      </c>
      <c r="BE58" s="38">
        <f t="shared" si="21"/>
        <v>-1</v>
      </c>
      <c r="BF58" s="13" cm="1">
        <f t="array" ref="BF58">SUMPRODUCT((1/COUNTIFS($A$3:$A58,$A$3:$A58,$H$3:$H58,$H$3:$H58,$I$3:$I58,$I$3:$I58)))</f>
        <v>13.999999999999995</v>
      </c>
      <c r="BG58" s="13">
        <v>5</v>
      </c>
      <c r="BH58" s="12">
        <f t="shared" si="12"/>
        <v>0.35714285714285726</v>
      </c>
    </row>
    <row r="59" spans="1:60" x14ac:dyDescent="0.2">
      <c r="A59" s="37">
        <v>46039</v>
      </c>
      <c r="B59" s="37"/>
      <c r="C59" s="38">
        <v>12.02</v>
      </c>
      <c r="D59" s="13" t="s">
        <v>55</v>
      </c>
      <c r="E59" s="13" t="s">
        <v>1156</v>
      </c>
      <c r="F59" s="13"/>
      <c r="H59" t="s">
        <v>56</v>
      </c>
      <c r="I59" s="13">
        <v>5</v>
      </c>
      <c r="J59" s="13">
        <v>9</v>
      </c>
      <c r="K59" s="43" t="s">
        <v>116</v>
      </c>
      <c r="L59" s="38">
        <v>1</v>
      </c>
      <c r="M59" s="38">
        <v>9</v>
      </c>
      <c r="N59" s="38">
        <v>19.5</v>
      </c>
      <c r="O59" s="13" t="s">
        <v>15</v>
      </c>
      <c r="P59" s="13"/>
      <c r="Q59" s="13" t="s">
        <v>4</v>
      </c>
      <c r="R59" s="38">
        <v>18.205000000000002</v>
      </c>
      <c r="S59" s="13">
        <v>1</v>
      </c>
      <c r="T59" s="39">
        <f t="shared" si="0"/>
        <v>18.21</v>
      </c>
      <c r="U59" s="39">
        <f t="shared" si="13"/>
        <v>17.18</v>
      </c>
      <c r="V59" s="39">
        <f t="shared" si="14"/>
        <v>45.567400000000006</v>
      </c>
      <c r="W59" s="39">
        <f t="shared" si="15"/>
        <v>51.5</v>
      </c>
      <c r="X59" s="40">
        <f t="shared" si="16"/>
        <v>0.88480388349514572</v>
      </c>
      <c r="Y59" s="41">
        <f t="shared" si="17"/>
        <v>0.45567400000000008</v>
      </c>
      <c r="Z59" s="42">
        <f t="shared" si="18"/>
        <v>4556.7400000000007</v>
      </c>
      <c r="AA59" s="13" t="s">
        <v>72</v>
      </c>
      <c r="AB59" s="13"/>
      <c r="AC59" s="13"/>
      <c r="AD59" s="13"/>
      <c r="AE59" s="13"/>
      <c r="AF59" s="13"/>
      <c r="AG59" s="13"/>
      <c r="AH59" s="13"/>
      <c r="AI59" s="13"/>
      <c r="AJ59" s="13"/>
      <c r="AK59" s="13"/>
      <c r="AL59" s="13"/>
      <c r="AM59" s="13"/>
      <c r="AN59" s="13"/>
      <c r="AO59" s="13"/>
      <c r="AP59" s="13"/>
      <c r="AQ59" s="13"/>
      <c r="AR59" s="13"/>
      <c r="AS59" s="13"/>
      <c r="AT59" s="38">
        <v>16</v>
      </c>
      <c r="AU59" s="38">
        <v>16</v>
      </c>
      <c r="AV59" s="10">
        <f t="shared" si="7"/>
        <v>18.5</v>
      </c>
      <c r="AW59" s="10">
        <f t="shared" si="8"/>
        <v>18.02</v>
      </c>
      <c r="AZ59" t="str">
        <f t="shared" si="9"/>
        <v>Yes</v>
      </c>
      <c r="BB59" s="38">
        <f t="shared" si="19"/>
        <v>18.5</v>
      </c>
      <c r="BC59" s="38">
        <f t="shared" si="4"/>
        <v>16.5</v>
      </c>
      <c r="BD59" s="38">
        <f t="shared" si="20"/>
        <v>15.180000000000001</v>
      </c>
      <c r="BE59" s="38">
        <f t="shared" si="21"/>
        <v>17.18</v>
      </c>
      <c r="BF59" s="13" cm="1">
        <f t="array" ref="BF59">SUMPRODUCT((1/COUNTIFS($A$3:$A59,$A$3:$A59,$H$3:$H59,$H$3:$H59,$I$3:$I59,$I$3:$I59)))</f>
        <v>13.999999999999995</v>
      </c>
      <c r="BG59" s="13">
        <v>6</v>
      </c>
      <c r="BH59" s="12">
        <f t="shared" si="12"/>
        <v>0.42857142857142871</v>
      </c>
    </row>
    <row r="60" spans="1:60" x14ac:dyDescent="0.2">
      <c r="A60" s="37">
        <v>46039</v>
      </c>
      <c r="B60" s="37"/>
      <c r="C60" s="38">
        <v>12.02</v>
      </c>
      <c r="D60" s="13" t="s">
        <v>55</v>
      </c>
      <c r="E60" s="13" t="s">
        <v>1156</v>
      </c>
      <c r="F60" s="13"/>
      <c r="H60" t="s">
        <v>56</v>
      </c>
      <c r="I60" s="13">
        <v>5</v>
      </c>
      <c r="J60" s="13">
        <v>8</v>
      </c>
      <c r="K60" t="s">
        <v>117</v>
      </c>
      <c r="L60" s="38">
        <v>1</v>
      </c>
      <c r="M60" s="38">
        <v>34</v>
      </c>
      <c r="N60" s="38">
        <v>65</v>
      </c>
      <c r="O60" s="13" t="s">
        <v>15</v>
      </c>
      <c r="P60" s="13"/>
      <c r="Q60" s="13" t="s">
        <v>4</v>
      </c>
      <c r="R60" s="38">
        <v>60.52</v>
      </c>
      <c r="S60" s="13" t="s">
        <v>60</v>
      </c>
      <c r="T60" s="39" t="str">
        <f t="shared" si="0"/>
        <v>0.00</v>
      </c>
      <c r="U60" s="39">
        <f t="shared" si="13"/>
        <v>-1</v>
      </c>
      <c r="V60" s="39">
        <f t="shared" si="14"/>
        <v>44.567400000000006</v>
      </c>
      <c r="W60" s="39">
        <f t="shared" si="15"/>
        <v>52.5</v>
      </c>
      <c r="X60" s="40">
        <f t="shared" si="16"/>
        <v>0.84890285714285729</v>
      </c>
      <c r="Y60" s="41">
        <f t="shared" si="17"/>
        <v>0.44567400000000007</v>
      </c>
      <c r="Z60" s="42">
        <f t="shared" si="18"/>
        <v>4456.7400000000007</v>
      </c>
      <c r="AA60" s="13" t="s">
        <v>58</v>
      </c>
      <c r="AB60" s="13"/>
      <c r="AC60" s="13"/>
      <c r="AD60" s="13"/>
      <c r="AE60" s="13"/>
      <c r="AF60" s="13"/>
      <c r="AG60" s="13"/>
      <c r="AH60" s="13"/>
      <c r="AI60" s="13"/>
      <c r="AJ60" s="13"/>
      <c r="AK60" s="13"/>
      <c r="AL60" s="13"/>
      <c r="AM60" s="13"/>
      <c r="AN60" s="13"/>
      <c r="AO60" s="13"/>
      <c r="AP60" s="13"/>
      <c r="AQ60" s="13"/>
      <c r="AR60" s="13"/>
      <c r="AS60" s="13"/>
      <c r="AT60" s="38">
        <v>51</v>
      </c>
      <c r="AU60" s="38">
        <v>51</v>
      </c>
      <c r="AV60" s="10">
        <f t="shared" si="7"/>
        <v>64</v>
      </c>
      <c r="AW60" s="10">
        <f t="shared" si="8"/>
        <v>59.88</v>
      </c>
      <c r="AZ60" t="str">
        <f t="shared" si="9"/>
        <v>Yes</v>
      </c>
      <c r="BB60" s="38">
        <f t="shared" si="19"/>
        <v>-1</v>
      </c>
      <c r="BC60" s="38">
        <f t="shared" si="4"/>
        <v>16.5</v>
      </c>
      <c r="BD60" s="38">
        <f t="shared" si="20"/>
        <v>15.180000000000001</v>
      </c>
      <c r="BE60" s="38">
        <f t="shared" si="21"/>
        <v>-1</v>
      </c>
      <c r="BF60" s="13" cm="1">
        <f t="array" ref="BF60">SUMPRODUCT((1/COUNTIFS($A$3:$A60,$A$3:$A60,$H$3:$H60,$H$3:$H60,$I$3:$I60,$I$3:$I60)))</f>
        <v>13.999999999999996</v>
      </c>
      <c r="BG60" s="13">
        <v>6</v>
      </c>
      <c r="BH60" s="12">
        <f t="shared" si="12"/>
        <v>0.42857142857142866</v>
      </c>
    </row>
    <row r="61" spans="1:60" x14ac:dyDescent="0.2">
      <c r="A61" s="37">
        <v>46039</v>
      </c>
      <c r="B61" s="37"/>
      <c r="C61" s="38">
        <v>12.34</v>
      </c>
      <c r="D61" s="13" t="s">
        <v>55</v>
      </c>
      <c r="E61" s="13" t="s">
        <v>1156</v>
      </c>
      <c r="F61" s="13"/>
      <c r="H61" t="s">
        <v>56</v>
      </c>
      <c r="I61" s="13">
        <v>6</v>
      </c>
      <c r="J61" s="13">
        <v>3</v>
      </c>
      <c r="K61" t="s">
        <v>118</v>
      </c>
      <c r="L61" s="38">
        <v>0.5</v>
      </c>
      <c r="M61" s="38">
        <v>4.9000000000000004</v>
      </c>
      <c r="N61" s="38">
        <v>5.42</v>
      </c>
      <c r="O61" s="13" t="s">
        <v>15</v>
      </c>
      <c r="P61" s="13"/>
      <c r="Q61" s="13" t="s">
        <v>4</v>
      </c>
      <c r="R61" s="38">
        <v>5.1105999999999998</v>
      </c>
      <c r="S61" s="13" t="s">
        <v>60</v>
      </c>
      <c r="T61" s="39" t="str">
        <f t="shared" si="0"/>
        <v>0.00</v>
      </c>
      <c r="U61" s="39">
        <f t="shared" si="13"/>
        <v>-0.5</v>
      </c>
      <c r="V61" s="39">
        <f t="shared" si="14"/>
        <v>44.067400000000006</v>
      </c>
      <c r="W61" s="39">
        <f t="shared" si="15"/>
        <v>53</v>
      </c>
      <c r="X61" s="40">
        <f t="shared" si="16"/>
        <v>0.83146037735849065</v>
      </c>
      <c r="Y61" s="41">
        <f t="shared" si="17"/>
        <v>0.44067400000000007</v>
      </c>
      <c r="Z61" s="42">
        <f t="shared" si="18"/>
        <v>4406.7400000000007</v>
      </c>
      <c r="AA61" s="13" t="s">
        <v>58</v>
      </c>
      <c r="AB61" s="13"/>
      <c r="AC61" s="13"/>
      <c r="AD61" s="13"/>
      <c r="AE61" s="13"/>
      <c r="AF61" s="13"/>
      <c r="AG61" s="13"/>
      <c r="AH61" s="13"/>
      <c r="AI61" s="13"/>
      <c r="AJ61" s="13"/>
      <c r="AK61" s="13"/>
      <c r="AL61" s="13"/>
      <c r="AM61" s="13"/>
      <c r="AN61" s="13"/>
      <c r="AO61" s="13"/>
      <c r="AP61" s="13"/>
      <c r="AQ61" s="13"/>
      <c r="AR61" s="13"/>
      <c r="AS61" s="13"/>
      <c r="AT61" s="38">
        <v>5.2</v>
      </c>
      <c r="AU61" s="38">
        <v>5</v>
      </c>
      <c r="AV61" s="10">
        <f t="shared" si="7"/>
        <v>2.21</v>
      </c>
      <c r="AW61" s="10">
        <f t="shared" si="8"/>
        <v>5.0663999999999998</v>
      </c>
      <c r="AZ61" t="str">
        <f t="shared" si="9"/>
        <v>Yes</v>
      </c>
      <c r="BB61" s="38">
        <f t="shared" si="19"/>
        <v>-0.5</v>
      </c>
      <c r="BC61" s="38">
        <f t="shared" si="4"/>
        <v>9</v>
      </c>
      <c r="BD61" s="38">
        <f t="shared" si="20"/>
        <v>8.2800000000000011</v>
      </c>
      <c r="BE61" s="38">
        <f t="shared" si="21"/>
        <v>-0.5</v>
      </c>
      <c r="BF61" s="13" cm="1">
        <f t="array" ref="BF61">SUMPRODUCT((1/COUNTIFS($A$3:$A61,$A$3:$A61,$H$3:$H61,$H$3:$H61,$I$3:$I61,$I$3:$I61)))</f>
        <v>14.999999999999996</v>
      </c>
      <c r="BG61" s="13">
        <v>6</v>
      </c>
      <c r="BH61" s="12">
        <f t="shared" si="12"/>
        <v>0.40000000000000008</v>
      </c>
    </row>
    <row r="62" spans="1:60" x14ac:dyDescent="0.2">
      <c r="A62" s="37">
        <v>46039</v>
      </c>
      <c r="B62" s="37"/>
      <c r="C62" s="38">
        <v>12.34</v>
      </c>
      <c r="D62" s="13" t="s">
        <v>55</v>
      </c>
      <c r="E62" s="13" t="s">
        <v>1156</v>
      </c>
      <c r="F62" s="13"/>
      <c r="H62" t="s">
        <v>56</v>
      </c>
      <c r="I62" s="13">
        <v>6</v>
      </c>
      <c r="J62" s="13">
        <v>6</v>
      </c>
      <c r="K62" s="44" t="s">
        <v>119</v>
      </c>
      <c r="L62" s="38">
        <v>1</v>
      </c>
      <c r="M62" s="38">
        <v>9.6</v>
      </c>
      <c r="N62" s="38">
        <v>15.11</v>
      </c>
      <c r="O62" s="13" t="s">
        <v>15</v>
      </c>
      <c r="P62" s="13"/>
      <c r="Q62" s="13" t="s">
        <v>4</v>
      </c>
      <c r="R62" s="38">
        <v>14.122300000000001</v>
      </c>
      <c r="S62" s="13">
        <v>2</v>
      </c>
      <c r="T62" s="39" t="str">
        <f t="shared" si="0"/>
        <v>0.00</v>
      </c>
      <c r="U62" s="39">
        <f t="shared" si="13"/>
        <v>-1</v>
      </c>
      <c r="V62" s="39">
        <f t="shared" si="14"/>
        <v>43.067400000000006</v>
      </c>
      <c r="W62" s="39">
        <f t="shared" si="15"/>
        <v>54</v>
      </c>
      <c r="X62" s="40">
        <f t="shared" si="16"/>
        <v>0.79754444444444461</v>
      </c>
      <c r="Y62" s="41">
        <f t="shared" si="17"/>
        <v>0.43067400000000006</v>
      </c>
      <c r="Z62" s="42">
        <f t="shared" si="18"/>
        <v>4306.7400000000007</v>
      </c>
      <c r="AA62" s="13" t="s">
        <v>58</v>
      </c>
      <c r="AB62" s="13"/>
      <c r="AC62" s="13"/>
      <c r="AD62" s="13"/>
      <c r="AE62" s="13"/>
      <c r="AF62" s="13"/>
      <c r="AG62" s="13"/>
      <c r="AH62" s="13"/>
      <c r="AI62" s="13"/>
      <c r="AJ62" s="13"/>
      <c r="AK62" s="13"/>
      <c r="AL62" s="13"/>
      <c r="AM62" s="13"/>
      <c r="AN62" s="13"/>
      <c r="AO62" s="13"/>
      <c r="AP62" s="13"/>
      <c r="AQ62" s="13"/>
      <c r="AR62" s="13"/>
      <c r="AS62" s="13"/>
      <c r="AT62" s="38">
        <v>11.2</v>
      </c>
      <c r="AU62" s="38">
        <v>11</v>
      </c>
      <c r="AV62" s="10">
        <f t="shared" si="7"/>
        <v>14.11</v>
      </c>
      <c r="AW62" s="10">
        <f t="shared" si="8"/>
        <v>13.981199999999999</v>
      </c>
      <c r="AZ62" t="str">
        <f t="shared" si="9"/>
        <v>Yes</v>
      </c>
      <c r="BB62" s="38">
        <f t="shared" si="19"/>
        <v>-1</v>
      </c>
      <c r="BC62" s="38">
        <f t="shared" si="4"/>
        <v>9</v>
      </c>
      <c r="BD62" s="38">
        <f t="shared" si="20"/>
        <v>8.2800000000000011</v>
      </c>
      <c r="BE62" s="38">
        <f t="shared" si="21"/>
        <v>-1</v>
      </c>
      <c r="BF62" s="13" cm="1">
        <f t="array" ref="BF62">SUMPRODUCT((1/COUNTIFS($A$3:$A62,$A$3:$A62,$H$3:$H62,$H$3:$H62,$I$3:$I62,$I$3:$I62)))</f>
        <v>14.999999999999996</v>
      </c>
      <c r="BG62" s="13">
        <v>6</v>
      </c>
      <c r="BH62" s="12">
        <f t="shared" si="12"/>
        <v>0.40000000000000008</v>
      </c>
    </row>
    <row r="63" spans="1:60" x14ac:dyDescent="0.2">
      <c r="A63" s="37">
        <v>46039</v>
      </c>
      <c r="B63" s="37"/>
      <c r="C63" s="38">
        <v>12.34</v>
      </c>
      <c r="D63" s="13" t="s">
        <v>55</v>
      </c>
      <c r="E63" s="13" t="s">
        <v>1156</v>
      </c>
      <c r="F63" s="13"/>
      <c r="H63" t="s">
        <v>56</v>
      </c>
      <c r="I63" s="13">
        <v>6</v>
      </c>
      <c r="J63" s="13">
        <v>4</v>
      </c>
      <c r="K63" s="43" t="s">
        <v>120</v>
      </c>
      <c r="L63" s="38">
        <v>1</v>
      </c>
      <c r="M63" s="38">
        <v>10.5</v>
      </c>
      <c r="N63" s="38">
        <v>12.5</v>
      </c>
      <c r="O63" s="13" t="s">
        <v>15</v>
      </c>
      <c r="P63" s="13"/>
      <c r="Q63" s="13" t="s">
        <v>4</v>
      </c>
      <c r="R63" s="38">
        <v>11.695</v>
      </c>
      <c r="S63" s="13">
        <v>1</v>
      </c>
      <c r="T63" s="39">
        <f t="shared" si="0"/>
        <v>11.7</v>
      </c>
      <c r="U63" s="39">
        <f t="shared" si="13"/>
        <v>10.780000000000001</v>
      </c>
      <c r="V63" s="39">
        <f t="shared" si="14"/>
        <v>53.847400000000007</v>
      </c>
      <c r="W63" s="39">
        <f t="shared" si="15"/>
        <v>55</v>
      </c>
      <c r="X63" s="40">
        <f t="shared" si="16"/>
        <v>0.97904363636363645</v>
      </c>
      <c r="Y63" s="41">
        <f t="shared" si="17"/>
        <v>0.53847400000000012</v>
      </c>
      <c r="Z63" s="42">
        <f t="shared" si="18"/>
        <v>5384.7400000000007</v>
      </c>
      <c r="AA63" s="13" t="s">
        <v>72</v>
      </c>
      <c r="AB63" s="13"/>
      <c r="AC63" s="13"/>
      <c r="AD63" s="13"/>
      <c r="AE63" s="13"/>
      <c r="AF63" s="13"/>
      <c r="AG63" s="13"/>
      <c r="AH63" s="13"/>
      <c r="AI63" s="13"/>
      <c r="AJ63" s="13"/>
      <c r="AK63" s="13"/>
      <c r="AL63" s="13"/>
      <c r="AM63" s="13"/>
      <c r="AN63" s="13"/>
      <c r="AO63" s="13"/>
      <c r="AP63" s="13"/>
      <c r="AQ63" s="13"/>
      <c r="AR63" s="13"/>
      <c r="AS63" s="13"/>
      <c r="AT63" s="38">
        <v>10</v>
      </c>
      <c r="AU63" s="38">
        <v>10</v>
      </c>
      <c r="AV63" s="10">
        <f t="shared" si="7"/>
        <v>11.5</v>
      </c>
      <c r="AW63" s="10">
        <f t="shared" si="8"/>
        <v>11.58</v>
      </c>
      <c r="AZ63" t="str">
        <f t="shared" si="9"/>
        <v>Yes</v>
      </c>
      <c r="BB63" s="38">
        <f t="shared" si="19"/>
        <v>11.5</v>
      </c>
      <c r="BC63" s="38">
        <f t="shared" si="4"/>
        <v>9</v>
      </c>
      <c r="BD63" s="38">
        <f t="shared" si="20"/>
        <v>8.2800000000000011</v>
      </c>
      <c r="BE63" s="38">
        <f t="shared" si="21"/>
        <v>10.780000000000001</v>
      </c>
      <c r="BF63" s="13" cm="1">
        <f t="array" ref="BF63">SUMPRODUCT((1/COUNTIFS($A$3:$A63,$A$3:$A63,$H$3:$H63,$H$3:$H63,$I$3:$I63,$I$3:$I63)))</f>
        <v>14.999999999999998</v>
      </c>
      <c r="BG63" s="13">
        <v>7</v>
      </c>
      <c r="BH63" s="12">
        <f t="shared" si="12"/>
        <v>0.46666666666666673</v>
      </c>
    </row>
    <row r="64" spans="1:60" x14ac:dyDescent="0.2">
      <c r="A64" s="37">
        <v>46039</v>
      </c>
      <c r="B64" s="37"/>
      <c r="C64" s="38">
        <v>12.34</v>
      </c>
      <c r="D64" s="13" t="s">
        <v>55</v>
      </c>
      <c r="E64" s="13" t="s">
        <v>1156</v>
      </c>
      <c r="F64" s="13"/>
      <c r="H64" t="s">
        <v>56</v>
      </c>
      <c r="I64" s="13">
        <v>6</v>
      </c>
      <c r="J64" s="13">
        <v>7</v>
      </c>
      <c r="K64" t="s">
        <v>121</v>
      </c>
      <c r="L64" s="38">
        <v>1</v>
      </c>
      <c r="M64" s="38">
        <v>23</v>
      </c>
      <c r="N64" s="38">
        <v>47.7</v>
      </c>
      <c r="O64" s="13" t="s">
        <v>15</v>
      </c>
      <c r="P64" s="13"/>
      <c r="Q64" s="13" t="s">
        <v>4</v>
      </c>
      <c r="R64" s="38">
        <v>44.431000000000004</v>
      </c>
      <c r="S64" s="13" t="s">
        <v>60</v>
      </c>
      <c r="T64" s="39" t="str">
        <f t="shared" si="0"/>
        <v>0.00</v>
      </c>
      <c r="U64" s="39">
        <f t="shared" si="13"/>
        <v>-1</v>
      </c>
      <c r="V64" s="39">
        <f t="shared" si="14"/>
        <v>52.847400000000007</v>
      </c>
      <c r="W64" s="39">
        <f t="shared" si="15"/>
        <v>56</v>
      </c>
      <c r="X64" s="40">
        <f t="shared" si="16"/>
        <v>0.94370357142857153</v>
      </c>
      <c r="Y64" s="41">
        <f t="shared" si="17"/>
        <v>0.52847400000000011</v>
      </c>
      <c r="Z64" s="42">
        <f t="shared" si="18"/>
        <v>5284.7400000000007</v>
      </c>
      <c r="AA64" s="13" t="s">
        <v>58</v>
      </c>
      <c r="AB64" s="13"/>
      <c r="AC64" s="13"/>
      <c r="AD64" s="13"/>
      <c r="AE64" s="13"/>
      <c r="AF64" s="13"/>
      <c r="AG64" s="13"/>
      <c r="AH64" s="13"/>
      <c r="AI64" s="13"/>
      <c r="AJ64" s="13"/>
      <c r="AK64" s="13"/>
      <c r="AL64" s="13"/>
      <c r="AM64" s="13"/>
      <c r="AN64" s="13"/>
      <c r="AO64" s="13"/>
      <c r="AP64" s="13"/>
      <c r="AQ64" s="13"/>
      <c r="AR64" s="13"/>
      <c r="AS64" s="13"/>
      <c r="AT64" s="38">
        <v>38</v>
      </c>
      <c r="AU64" s="38">
        <v>31</v>
      </c>
      <c r="AV64" s="10">
        <f t="shared" si="7"/>
        <v>46.7</v>
      </c>
      <c r="AW64" s="10">
        <f t="shared" si="8"/>
        <v>43.964000000000006</v>
      </c>
      <c r="AZ64" t="str">
        <f t="shared" si="9"/>
        <v>Yes</v>
      </c>
      <c r="BB64" s="38">
        <f t="shared" si="19"/>
        <v>-1</v>
      </c>
      <c r="BC64" s="38">
        <f t="shared" si="4"/>
        <v>9</v>
      </c>
      <c r="BD64" s="38">
        <f t="shared" si="20"/>
        <v>8.2800000000000011</v>
      </c>
      <c r="BE64" s="38">
        <f t="shared" si="21"/>
        <v>-1</v>
      </c>
      <c r="BF64" s="13" cm="1">
        <f t="array" ref="BF64">SUMPRODUCT((1/COUNTIFS($A$3:$A64,$A$3:$A64,$H$3:$H64,$H$3:$H64,$I$3:$I64,$I$3:$I64)))</f>
        <v>14.999999999999996</v>
      </c>
      <c r="BG64" s="13">
        <v>7</v>
      </c>
      <c r="BH64" s="12">
        <f t="shared" si="12"/>
        <v>0.46666666666666679</v>
      </c>
    </row>
    <row r="65" spans="1:60" x14ac:dyDescent="0.2">
      <c r="A65" s="37">
        <v>46039</v>
      </c>
      <c r="B65" s="37"/>
      <c r="C65" s="38">
        <v>12.41</v>
      </c>
      <c r="D65" s="13" t="s">
        <v>55</v>
      </c>
      <c r="E65" s="13" t="s">
        <v>1156</v>
      </c>
      <c r="F65" s="13"/>
      <c r="H65" t="s">
        <v>56</v>
      </c>
      <c r="I65" s="13">
        <v>7</v>
      </c>
      <c r="J65" s="13">
        <v>10</v>
      </c>
      <c r="K65" t="s">
        <v>122</v>
      </c>
      <c r="L65" s="38">
        <v>0.5</v>
      </c>
      <c r="M65" s="38">
        <v>5.5</v>
      </c>
      <c r="N65" s="38">
        <v>6.62</v>
      </c>
      <c r="O65" s="13" t="s">
        <v>15</v>
      </c>
      <c r="P65" s="13"/>
      <c r="Q65" s="13" t="s">
        <v>4</v>
      </c>
      <c r="R65" s="38">
        <v>6.2266000000000004</v>
      </c>
      <c r="S65" s="13" t="s">
        <v>60</v>
      </c>
      <c r="T65" s="39" t="str">
        <f t="shared" si="0"/>
        <v>0.00</v>
      </c>
      <c r="U65" s="39">
        <f t="shared" si="13"/>
        <v>-0.5</v>
      </c>
      <c r="V65" s="39">
        <f t="shared" si="14"/>
        <v>52.347400000000007</v>
      </c>
      <c r="W65" s="39">
        <f t="shared" si="15"/>
        <v>56.5</v>
      </c>
      <c r="X65" s="40">
        <f t="shared" si="16"/>
        <v>0.9265026548672568</v>
      </c>
      <c r="Y65" s="41">
        <f t="shared" si="17"/>
        <v>0.52347400000000011</v>
      </c>
      <c r="Z65" s="42">
        <f t="shared" si="18"/>
        <v>5234.7400000000007</v>
      </c>
      <c r="AA65" s="13" t="s">
        <v>58</v>
      </c>
      <c r="AB65" s="13"/>
      <c r="AC65" s="13"/>
      <c r="AD65" s="13"/>
      <c r="AE65" s="13"/>
      <c r="AF65" s="13"/>
      <c r="AG65" s="13"/>
      <c r="AH65" s="13"/>
      <c r="AI65" s="13"/>
      <c r="AJ65" s="13"/>
      <c r="AK65" s="13"/>
      <c r="AL65" s="13"/>
      <c r="AM65" s="13"/>
      <c r="AN65" s="13"/>
      <c r="AO65" s="13"/>
      <c r="AP65" s="13"/>
      <c r="AQ65" s="13"/>
      <c r="AR65" s="13"/>
      <c r="AS65" s="13"/>
      <c r="AT65" s="38">
        <v>6.1</v>
      </c>
      <c r="AU65" s="38">
        <v>6</v>
      </c>
      <c r="AV65" s="10">
        <f t="shared" si="7"/>
        <v>2.81</v>
      </c>
      <c r="AW65" s="10">
        <f t="shared" si="8"/>
        <v>6.1703999999999999</v>
      </c>
      <c r="AZ65" t="str">
        <f t="shared" si="9"/>
        <v>Yes</v>
      </c>
      <c r="BB65" s="38">
        <f t="shared" si="19"/>
        <v>-0.5</v>
      </c>
      <c r="BC65" s="38">
        <f t="shared" si="4"/>
        <v>-4.5</v>
      </c>
      <c r="BD65" s="38">
        <f t="shared" si="20"/>
        <v>-4.5</v>
      </c>
      <c r="BE65" s="38">
        <f t="shared" si="21"/>
        <v>-0.5</v>
      </c>
      <c r="BF65" s="13" cm="1">
        <f t="array" ref="BF65">SUMPRODUCT((1/COUNTIFS($A$3:$A65,$A$3:$A65,$H$3:$H65,$H$3:$H65,$I$3:$I65,$I$3:$I65)))</f>
        <v>15.999999999999996</v>
      </c>
      <c r="BG65" s="13">
        <v>7</v>
      </c>
      <c r="BH65" s="12">
        <f t="shared" si="12"/>
        <v>0.43750000000000011</v>
      </c>
    </row>
    <row r="66" spans="1:60" x14ac:dyDescent="0.2">
      <c r="A66" s="37">
        <v>46039</v>
      </c>
      <c r="B66" s="37"/>
      <c r="C66" s="38">
        <v>12.41</v>
      </c>
      <c r="D66" s="13" t="s">
        <v>55</v>
      </c>
      <c r="E66" s="13" t="s">
        <v>1156</v>
      </c>
      <c r="F66" s="13"/>
      <c r="H66" t="s">
        <v>56</v>
      </c>
      <c r="I66" s="13">
        <v>7</v>
      </c>
      <c r="J66" s="13">
        <v>3</v>
      </c>
      <c r="K66" t="s">
        <v>123</v>
      </c>
      <c r="L66" s="38">
        <v>1</v>
      </c>
      <c r="M66" s="38">
        <v>8.6</v>
      </c>
      <c r="N66" s="38">
        <v>16</v>
      </c>
      <c r="O66" s="13" t="s">
        <v>15</v>
      </c>
      <c r="P66" s="13"/>
      <c r="Q66" s="13" t="s">
        <v>4</v>
      </c>
      <c r="R66" s="38">
        <v>14.950000000000001</v>
      </c>
      <c r="S66" s="13" t="s">
        <v>60</v>
      </c>
      <c r="T66" s="39" t="str">
        <f t="shared" si="0"/>
        <v>0.00</v>
      </c>
      <c r="U66" s="39">
        <f t="shared" si="13"/>
        <v>-1</v>
      </c>
      <c r="V66" s="39">
        <f t="shared" si="14"/>
        <v>51.347400000000007</v>
      </c>
      <c r="W66" s="39">
        <f t="shared" si="15"/>
        <v>57.5</v>
      </c>
      <c r="X66" s="40">
        <f t="shared" si="16"/>
        <v>0.89299826086956535</v>
      </c>
      <c r="Y66" s="41">
        <f t="shared" si="17"/>
        <v>0.5134740000000001</v>
      </c>
      <c r="Z66" s="42">
        <f t="shared" si="18"/>
        <v>5134.7400000000007</v>
      </c>
      <c r="AA66" s="13" t="s">
        <v>58</v>
      </c>
      <c r="AB66" s="13"/>
      <c r="AC66" s="13"/>
      <c r="AD66" s="13"/>
      <c r="AE66" s="13"/>
      <c r="AF66" s="13"/>
      <c r="AG66" s="13"/>
      <c r="AH66" s="13"/>
      <c r="AI66" s="13"/>
      <c r="AJ66" s="13"/>
      <c r="AK66" s="13"/>
      <c r="AL66" s="13"/>
      <c r="AM66" s="13"/>
      <c r="AN66" s="13"/>
      <c r="AO66" s="13"/>
      <c r="AP66" s="13"/>
      <c r="AQ66" s="13"/>
      <c r="AR66" s="13"/>
      <c r="AS66" s="13"/>
      <c r="AT66" s="38">
        <v>11</v>
      </c>
      <c r="AU66" s="38">
        <v>12</v>
      </c>
      <c r="AV66" s="10">
        <f t="shared" si="7"/>
        <v>15</v>
      </c>
      <c r="AW66" s="10">
        <f t="shared" si="8"/>
        <v>14.8</v>
      </c>
      <c r="AZ66" t="str">
        <f t="shared" si="9"/>
        <v>Yes</v>
      </c>
      <c r="BB66" s="38">
        <f t="shared" si="19"/>
        <v>-1</v>
      </c>
      <c r="BC66" s="38">
        <f t="shared" si="4"/>
        <v>-4.5</v>
      </c>
      <c r="BD66" s="38">
        <f t="shared" si="20"/>
        <v>-4.5</v>
      </c>
      <c r="BE66" s="38">
        <f t="shared" si="21"/>
        <v>-1</v>
      </c>
      <c r="BF66" s="13" cm="1">
        <f t="array" ref="BF66">SUMPRODUCT((1/COUNTIFS($A$3:$A66,$A$3:$A66,$H$3:$H66,$H$3:$H66,$I$3:$I66,$I$3:$I66)))</f>
        <v>15.999999999999996</v>
      </c>
      <c r="BG66" s="13">
        <v>7</v>
      </c>
      <c r="BH66" s="12">
        <f t="shared" si="12"/>
        <v>0.43750000000000011</v>
      </c>
    </row>
    <row r="67" spans="1:60" x14ac:dyDescent="0.2">
      <c r="A67" s="37">
        <v>46039</v>
      </c>
      <c r="B67" s="37"/>
      <c r="C67" s="38">
        <v>12.41</v>
      </c>
      <c r="D67" s="13" t="s">
        <v>55</v>
      </c>
      <c r="E67" s="13" t="s">
        <v>1156</v>
      </c>
      <c r="F67" s="13"/>
      <c r="H67" t="s">
        <v>56</v>
      </c>
      <c r="I67" s="13">
        <v>7</v>
      </c>
      <c r="J67" s="13">
        <v>9</v>
      </c>
      <c r="K67" t="s">
        <v>124</v>
      </c>
      <c r="L67" s="38">
        <v>1</v>
      </c>
      <c r="M67" s="38">
        <v>11</v>
      </c>
      <c r="N67" s="38">
        <v>15.18</v>
      </c>
      <c r="O67" s="13" t="s">
        <v>15</v>
      </c>
      <c r="P67" s="13"/>
      <c r="Q67" s="13" t="s">
        <v>4</v>
      </c>
      <c r="R67" s="38">
        <v>14.1874</v>
      </c>
      <c r="S67" s="13" t="s">
        <v>60</v>
      </c>
      <c r="T67" s="39" t="str">
        <f t="shared" ref="T67:T130" si="22">IF(($AA67="W"),ROUND(($L67*$R67),2),"0.00")</f>
        <v>0.00</v>
      </c>
      <c r="U67" s="39">
        <f t="shared" si="13"/>
        <v>-1</v>
      </c>
      <c r="V67" s="39">
        <f t="shared" si="14"/>
        <v>50.347400000000007</v>
      </c>
      <c r="W67" s="39">
        <f t="shared" si="15"/>
        <v>58.5</v>
      </c>
      <c r="X67" s="40">
        <f t="shared" si="16"/>
        <v>0.86063931623931633</v>
      </c>
      <c r="Y67" s="41">
        <f t="shared" si="17"/>
        <v>0.50347400000000009</v>
      </c>
      <c r="Z67" s="42">
        <f t="shared" si="18"/>
        <v>5034.7400000000007</v>
      </c>
      <c r="AA67" s="13" t="s">
        <v>58</v>
      </c>
      <c r="AB67" s="13"/>
      <c r="AC67" s="13"/>
      <c r="AD67" s="13"/>
      <c r="AE67" s="13"/>
      <c r="AF67" s="13"/>
      <c r="AG67" s="13"/>
      <c r="AH67" s="13"/>
      <c r="AI67" s="13"/>
      <c r="AJ67" s="13"/>
      <c r="AK67" s="13"/>
      <c r="AL67" s="13"/>
      <c r="AM67" s="13"/>
      <c r="AN67" s="13"/>
      <c r="AO67" s="13"/>
      <c r="AP67" s="13"/>
      <c r="AQ67" s="13"/>
      <c r="AR67" s="13"/>
      <c r="AS67" s="13"/>
      <c r="AT67" s="38">
        <v>11</v>
      </c>
      <c r="AU67" s="38">
        <v>12</v>
      </c>
      <c r="AV67" s="10">
        <f t="shared" si="7"/>
        <v>14.18</v>
      </c>
      <c r="AW67" s="10">
        <f t="shared" si="8"/>
        <v>14.0456</v>
      </c>
      <c r="AZ67" t="str">
        <f t="shared" si="9"/>
        <v>Yes</v>
      </c>
      <c r="BB67" s="38">
        <f t="shared" si="19"/>
        <v>-1</v>
      </c>
      <c r="BC67" s="38">
        <f t="shared" ref="BC67:BC130" si="23">SUMIFS(
  $BB:$BB,
  $A:$A,$A67,
  $H:$H,$H67,
  $I:$I,$I67
)</f>
        <v>-4.5</v>
      </c>
      <c r="BD67" s="38">
        <f t="shared" si="20"/>
        <v>-4.5</v>
      </c>
      <c r="BE67" s="38">
        <f t="shared" si="21"/>
        <v>-1</v>
      </c>
      <c r="BF67" s="13" cm="1">
        <f t="array" ref="BF67">SUMPRODUCT((1/COUNTIFS($A$3:$A67,$A$3:$A67,$H$3:$H67,$H$3:$H67,$I$3:$I67,$I$3:$I67)))</f>
        <v>15.999999999999998</v>
      </c>
      <c r="BG67" s="13">
        <v>7</v>
      </c>
      <c r="BH67" s="12">
        <f t="shared" si="12"/>
        <v>0.43750000000000006</v>
      </c>
    </row>
    <row r="68" spans="1:60" x14ac:dyDescent="0.2">
      <c r="A68" s="37">
        <v>46039</v>
      </c>
      <c r="B68" s="37"/>
      <c r="C68" s="38">
        <v>12.41</v>
      </c>
      <c r="D68" s="13" t="s">
        <v>55</v>
      </c>
      <c r="E68" s="13" t="s">
        <v>1156</v>
      </c>
      <c r="F68" s="13"/>
      <c r="H68" t="s">
        <v>56</v>
      </c>
      <c r="I68" s="13">
        <v>7</v>
      </c>
      <c r="J68" s="13">
        <v>7</v>
      </c>
      <c r="K68" t="s">
        <v>125</v>
      </c>
      <c r="L68" s="38">
        <v>1</v>
      </c>
      <c r="M68" s="38">
        <v>13</v>
      </c>
      <c r="N68" s="38">
        <v>13.68</v>
      </c>
      <c r="O68" s="13" t="s">
        <v>15</v>
      </c>
      <c r="P68" s="13"/>
      <c r="Q68" s="13" t="s">
        <v>4</v>
      </c>
      <c r="R68" s="38">
        <v>12.792400000000001</v>
      </c>
      <c r="S68" s="13" t="s">
        <v>60</v>
      </c>
      <c r="T68" s="39" t="str">
        <f t="shared" si="22"/>
        <v>0.00</v>
      </c>
      <c r="U68" s="39">
        <f t="shared" si="13"/>
        <v>-1</v>
      </c>
      <c r="V68" s="39">
        <f t="shared" si="14"/>
        <v>49.347400000000007</v>
      </c>
      <c r="W68" s="39">
        <f t="shared" si="15"/>
        <v>59.5</v>
      </c>
      <c r="X68" s="40">
        <f t="shared" si="16"/>
        <v>0.82936806722689094</v>
      </c>
      <c r="Y68" s="41">
        <f t="shared" si="17"/>
        <v>0.49347400000000008</v>
      </c>
      <c r="Z68" s="42">
        <f t="shared" si="18"/>
        <v>4934.7400000000007</v>
      </c>
      <c r="AA68" s="13" t="s">
        <v>58</v>
      </c>
      <c r="AB68" s="13"/>
      <c r="AC68" s="13"/>
      <c r="AD68" s="13"/>
      <c r="AE68" s="13"/>
      <c r="AF68" s="13"/>
      <c r="AG68" s="13"/>
      <c r="AH68" s="13"/>
      <c r="AI68" s="13"/>
      <c r="AJ68" s="13"/>
      <c r="AK68" s="13"/>
      <c r="AL68" s="13"/>
      <c r="AM68" s="13"/>
      <c r="AN68" s="13"/>
      <c r="AO68" s="13"/>
      <c r="AP68" s="13"/>
      <c r="AQ68" s="13"/>
      <c r="AR68" s="13"/>
      <c r="AS68" s="13"/>
      <c r="AT68" s="38">
        <v>13.4</v>
      </c>
      <c r="AU68" s="38">
        <v>13</v>
      </c>
      <c r="AV68" s="10">
        <f t="shared" ref="AV68:AV131" si="24">((N68*(L68))-(L68))</f>
        <v>12.68</v>
      </c>
      <c r="AW68" s="10">
        <f t="shared" ref="AW68:AW131" si="25">0.92*(N68-1)+1</f>
        <v>12.6656</v>
      </c>
      <c r="AZ68" t="str">
        <f t="shared" ref="AZ68:AZ131" si="26">IF(N68&gt;=M68,"Yes","No")</f>
        <v>Yes</v>
      </c>
      <c r="BB68" s="38">
        <f t="shared" si="19"/>
        <v>-1</v>
      </c>
      <c r="BC68" s="38">
        <f t="shared" si="23"/>
        <v>-4.5</v>
      </c>
      <c r="BD68" s="38">
        <f t="shared" si="20"/>
        <v>-4.5</v>
      </c>
      <c r="BE68" s="38">
        <f t="shared" si="21"/>
        <v>-1</v>
      </c>
      <c r="BF68" s="13" cm="1">
        <f t="array" ref="BF68">SUMPRODUCT((1/COUNTIFS($A$3:$A68,$A$3:$A68,$H$3:$H68,$H$3:$H68,$I$3:$I68,$I$3:$I68)))</f>
        <v>15.999999999999996</v>
      </c>
      <c r="BG68" s="13">
        <v>7</v>
      </c>
      <c r="BH68" s="12">
        <f t="shared" ref="BH68:BH131" si="27">BG68/BF68</f>
        <v>0.43750000000000011</v>
      </c>
    </row>
    <row r="69" spans="1:60" x14ac:dyDescent="0.2">
      <c r="A69" s="37">
        <v>46039</v>
      </c>
      <c r="B69" s="37"/>
      <c r="C69" s="38">
        <v>12.41</v>
      </c>
      <c r="D69" s="13" t="s">
        <v>55</v>
      </c>
      <c r="E69" s="13" t="s">
        <v>1156</v>
      </c>
      <c r="F69" s="13"/>
      <c r="H69" t="s">
        <v>56</v>
      </c>
      <c r="I69" s="13">
        <v>7</v>
      </c>
      <c r="J69" s="13">
        <v>11</v>
      </c>
      <c r="K69" t="s">
        <v>126</v>
      </c>
      <c r="L69" s="38">
        <v>1</v>
      </c>
      <c r="M69" s="38">
        <v>29</v>
      </c>
      <c r="N69" s="38">
        <v>65</v>
      </c>
      <c r="O69" s="13" t="s">
        <v>15</v>
      </c>
      <c r="P69" s="13"/>
      <c r="Q69" s="13" t="s">
        <v>4</v>
      </c>
      <c r="R69" s="38">
        <v>60.52</v>
      </c>
      <c r="S69" s="13" t="s">
        <v>60</v>
      </c>
      <c r="T69" s="39" t="str">
        <f t="shared" si="22"/>
        <v>0.00</v>
      </c>
      <c r="U69" s="39">
        <f t="shared" ref="U69:U132" si="28">BE69</f>
        <v>-1</v>
      </c>
      <c r="V69" s="39">
        <f t="shared" ref="V69:V132" si="29">V68+U69</f>
        <v>48.347400000000007</v>
      </c>
      <c r="W69" s="39">
        <f t="shared" ref="W69:W132" si="30">W68+L69</f>
        <v>60.5</v>
      </c>
      <c r="X69" s="40">
        <f t="shared" ref="X69:X132" si="31">SUM(V69/W69)</f>
        <v>0.79913057851239677</v>
      </c>
      <c r="Y69" s="41">
        <f t="shared" ref="Y69:Y132" si="32">V69/100</f>
        <v>0.48347400000000007</v>
      </c>
      <c r="Z69" s="42">
        <f t="shared" ref="Z69:Z132" si="33">V69*100</f>
        <v>4834.7400000000007</v>
      </c>
      <c r="AA69" s="13" t="s">
        <v>58</v>
      </c>
      <c r="AB69" s="13"/>
      <c r="AC69" s="13"/>
      <c r="AD69" s="13"/>
      <c r="AE69" s="13"/>
      <c r="AF69" s="13"/>
      <c r="AG69" s="13"/>
      <c r="AH69" s="13"/>
      <c r="AI69" s="13"/>
      <c r="AJ69" s="13"/>
      <c r="AK69" s="13"/>
      <c r="AL69" s="13"/>
      <c r="AM69" s="13"/>
      <c r="AN69" s="13"/>
      <c r="AO69" s="13"/>
      <c r="AP69" s="13"/>
      <c r="AQ69" s="13"/>
      <c r="AR69" s="13"/>
      <c r="AS69" s="13"/>
      <c r="AT69" s="38">
        <v>51</v>
      </c>
      <c r="AU69" s="38">
        <v>51</v>
      </c>
      <c r="AV69" s="10">
        <f t="shared" si="24"/>
        <v>64</v>
      </c>
      <c r="AW69" s="10">
        <f t="shared" si="25"/>
        <v>59.88</v>
      </c>
      <c r="AZ69" t="str">
        <f t="shared" si="26"/>
        <v>Yes</v>
      </c>
      <c r="BB69" s="38">
        <f t="shared" ref="BB69:BB132" si="34">IF(AA69="W",
   L69*(N69-1),
   -L69
)</f>
        <v>-1</v>
      </c>
      <c r="BC69" s="38">
        <f t="shared" si="23"/>
        <v>-4.5</v>
      </c>
      <c r="BD69" s="38">
        <f t="shared" ref="BD69:BD132" si="35">IF(BC69&gt;0, BC69*0.92, BC69)</f>
        <v>-4.5</v>
      </c>
      <c r="BE69" s="38">
        <f t="shared" ref="BE69:BE132" si="36">IF(
  BC69&gt;0,
  IF(
    AA69="W",
    BB69 - (BC69 - BD69),
    BB69
  ),
  BB69
)</f>
        <v>-1</v>
      </c>
      <c r="BF69" s="13" cm="1">
        <f t="array" ref="BF69">SUMPRODUCT((1/COUNTIFS($A$3:$A69,$A$3:$A69,$H$3:$H69,$H$3:$H69,$I$3:$I69,$I$3:$I69)))</f>
        <v>15.999999999999993</v>
      </c>
      <c r="BG69" s="13">
        <v>7</v>
      </c>
      <c r="BH69" s="12">
        <f t="shared" si="27"/>
        <v>0.43750000000000022</v>
      </c>
    </row>
    <row r="70" spans="1:60" x14ac:dyDescent="0.2">
      <c r="A70" s="37">
        <v>46039</v>
      </c>
      <c r="B70" s="37"/>
      <c r="C70" s="38">
        <v>1.1000000000000001</v>
      </c>
      <c r="D70" s="13" t="s">
        <v>55</v>
      </c>
      <c r="E70" s="13" t="s">
        <v>1156</v>
      </c>
      <c r="F70" s="13"/>
      <c r="H70" t="s">
        <v>56</v>
      </c>
      <c r="I70" s="13">
        <v>8</v>
      </c>
      <c r="J70" s="13">
        <v>2</v>
      </c>
      <c r="K70" s="43" t="s">
        <v>127</v>
      </c>
      <c r="L70" s="38">
        <v>0.5</v>
      </c>
      <c r="M70" s="38">
        <v>2.2599999999999998</v>
      </c>
      <c r="N70" s="38">
        <v>2.84</v>
      </c>
      <c r="O70" s="13" t="s">
        <v>15</v>
      </c>
      <c r="P70" s="13"/>
      <c r="Q70" s="13" t="s">
        <v>4</v>
      </c>
      <c r="R70" s="38">
        <v>2.7111999999999998</v>
      </c>
      <c r="S70" s="13">
        <v>1</v>
      </c>
      <c r="T70" s="39">
        <f t="shared" si="22"/>
        <v>1.36</v>
      </c>
      <c r="U70" s="39">
        <f t="shared" si="28"/>
        <v>0.91999999999999993</v>
      </c>
      <c r="V70" s="39">
        <f t="shared" si="29"/>
        <v>49.267400000000009</v>
      </c>
      <c r="W70" s="39">
        <f t="shared" si="30"/>
        <v>61</v>
      </c>
      <c r="X70" s="40">
        <f t="shared" si="31"/>
        <v>0.80766229508196741</v>
      </c>
      <c r="Y70" s="41">
        <f t="shared" si="32"/>
        <v>0.49267400000000011</v>
      </c>
      <c r="Z70" s="42">
        <f t="shared" si="33"/>
        <v>4926.7400000000007</v>
      </c>
      <c r="AA70" s="13" t="s">
        <v>72</v>
      </c>
      <c r="AB70" s="13"/>
      <c r="AC70" s="13"/>
      <c r="AD70" s="13"/>
      <c r="AE70" s="13"/>
      <c r="AF70" s="13"/>
      <c r="AG70" s="13"/>
      <c r="AH70" s="13"/>
      <c r="AI70" s="13"/>
      <c r="AJ70" s="13"/>
      <c r="AK70" s="13"/>
      <c r="AL70" s="13"/>
      <c r="AM70" s="13"/>
      <c r="AN70" s="13"/>
      <c r="AO70" s="13"/>
      <c r="AP70" s="13"/>
      <c r="AQ70" s="13"/>
      <c r="AR70" s="13"/>
      <c r="AS70" s="13"/>
      <c r="AT70" s="38">
        <v>2.7</v>
      </c>
      <c r="AU70" s="38">
        <v>2.5</v>
      </c>
      <c r="AV70" s="10">
        <f t="shared" si="24"/>
        <v>0.91999999999999993</v>
      </c>
      <c r="AW70" s="10">
        <f t="shared" si="25"/>
        <v>2.6928000000000001</v>
      </c>
      <c r="AZ70" t="str">
        <f t="shared" si="26"/>
        <v>Yes</v>
      </c>
      <c r="BB70" s="38">
        <f t="shared" si="34"/>
        <v>0.91999999999999993</v>
      </c>
      <c r="BC70" s="38">
        <f t="shared" si="23"/>
        <v>-2.08</v>
      </c>
      <c r="BD70" s="38">
        <f t="shared" si="35"/>
        <v>-2.08</v>
      </c>
      <c r="BE70" s="38">
        <f t="shared" si="36"/>
        <v>0.91999999999999993</v>
      </c>
      <c r="BF70" s="13" cm="1">
        <f t="array" ref="BF70">SUMPRODUCT((1/COUNTIFS($A$3:$A70,$A$3:$A70,$H$3:$H70,$H$3:$H70,$I$3:$I70,$I$3:$I70)))</f>
        <v>16.999999999999993</v>
      </c>
      <c r="BG70" s="13">
        <v>8</v>
      </c>
      <c r="BH70" s="12">
        <f t="shared" si="27"/>
        <v>0.47058823529411786</v>
      </c>
    </row>
    <row r="71" spans="1:60" x14ac:dyDescent="0.2">
      <c r="A71" s="37">
        <v>46039</v>
      </c>
      <c r="B71" s="37"/>
      <c r="C71" s="38">
        <v>1.1000000000000001</v>
      </c>
      <c r="D71" s="13" t="s">
        <v>55</v>
      </c>
      <c r="E71" s="13" t="s">
        <v>1156</v>
      </c>
      <c r="F71" s="13"/>
      <c r="H71" t="s">
        <v>56</v>
      </c>
      <c r="I71" s="13">
        <v>8</v>
      </c>
      <c r="J71" s="13">
        <v>9</v>
      </c>
      <c r="K71" t="s">
        <v>128</v>
      </c>
      <c r="L71" s="38">
        <v>1</v>
      </c>
      <c r="M71" s="38">
        <v>18</v>
      </c>
      <c r="N71" s="38">
        <v>32</v>
      </c>
      <c r="O71" s="13" t="s">
        <v>15</v>
      </c>
      <c r="P71" s="13"/>
      <c r="Q71" s="13" t="s">
        <v>4</v>
      </c>
      <c r="R71" s="38">
        <v>29.830000000000002</v>
      </c>
      <c r="S71" s="13" t="s">
        <v>60</v>
      </c>
      <c r="T71" s="39" t="str">
        <f t="shared" si="22"/>
        <v>0.00</v>
      </c>
      <c r="U71" s="39">
        <f t="shared" si="28"/>
        <v>-1</v>
      </c>
      <c r="V71" s="39">
        <f t="shared" si="29"/>
        <v>48.267400000000009</v>
      </c>
      <c r="W71" s="39">
        <f t="shared" si="30"/>
        <v>62</v>
      </c>
      <c r="X71" s="40">
        <f t="shared" si="31"/>
        <v>0.77850645161290333</v>
      </c>
      <c r="Y71" s="41">
        <f t="shared" si="32"/>
        <v>0.4826740000000001</v>
      </c>
      <c r="Z71" s="42">
        <f t="shared" si="33"/>
        <v>4826.7400000000007</v>
      </c>
      <c r="AA71" s="13" t="s">
        <v>58</v>
      </c>
      <c r="AB71" s="13"/>
      <c r="AC71" s="13"/>
      <c r="AD71" s="13"/>
      <c r="AE71" s="13"/>
      <c r="AF71" s="13"/>
      <c r="AG71" s="13"/>
      <c r="AH71" s="13"/>
      <c r="AI71" s="13"/>
      <c r="AJ71" s="13"/>
      <c r="AK71" s="13"/>
      <c r="AL71" s="13"/>
      <c r="AM71" s="13"/>
      <c r="AN71" s="13"/>
      <c r="AO71" s="13"/>
      <c r="AP71" s="13"/>
      <c r="AQ71" s="13"/>
      <c r="AR71" s="13"/>
      <c r="AS71" s="13"/>
      <c r="AT71" s="38">
        <v>23.1</v>
      </c>
      <c r="AU71" s="38">
        <v>26</v>
      </c>
      <c r="AV71" s="10">
        <f t="shared" si="24"/>
        <v>31</v>
      </c>
      <c r="AW71" s="10">
        <f t="shared" si="25"/>
        <v>29.52</v>
      </c>
      <c r="AZ71" t="str">
        <f t="shared" si="26"/>
        <v>Yes</v>
      </c>
      <c r="BB71" s="38">
        <f t="shared" si="34"/>
        <v>-1</v>
      </c>
      <c r="BC71" s="38">
        <f t="shared" si="23"/>
        <v>-2.08</v>
      </c>
      <c r="BD71" s="38">
        <f t="shared" si="35"/>
        <v>-2.08</v>
      </c>
      <c r="BE71" s="38">
        <f t="shared" si="36"/>
        <v>-1</v>
      </c>
      <c r="BF71" s="13" cm="1">
        <f t="array" ref="BF71">SUMPRODUCT((1/COUNTIFS($A$3:$A71,$A$3:$A71,$H$3:$H71,$H$3:$H71,$I$3:$I71,$I$3:$I71)))</f>
        <v>16.999999999999993</v>
      </c>
      <c r="BG71" s="13">
        <v>8</v>
      </c>
      <c r="BH71" s="12">
        <f t="shared" si="27"/>
        <v>0.47058823529411786</v>
      </c>
    </row>
    <row r="72" spans="1:60" x14ac:dyDescent="0.2">
      <c r="A72" s="37">
        <v>46039</v>
      </c>
      <c r="B72" s="37"/>
      <c r="C72" s="38">
        <v>1.1000000000000001</v>
      </c>
      <c r="D72" s="13" t="s">
        <v>55</v>
      </c>
      <c r="E72" s="13" t="s">
        <v>1156</v>
      </c>
      <c r="F72" s="13"/>
      <c r="H72" t="s">
        <v>56</v>
      </c>
      <c r="I72" s="13">
        <v>8</v>
      </c>
      <c r="J72" s="13">
        <v>8</v>
      </c>
      <c r="K72" t="s">
        <v>129</v>
      </c>
      <c r="L72" s="38">
        <v>1</v>
      </c>
      <c r="M72" s="38">
        <v>21</v>
      </c>
      <c r="N72" s="38">
        <v>25</v>
      </c>
      <c r="O72" s="13" t="s">
        <v>15</v>
      </c>
      <c r="P72" s="13"/>
      <c r="Q72" s="13" t="s">
        <v>4</v>
      </c>
      <c r="R72" s="38">
        <v>23.32</v>
      </c>
      <c r="S72" s="13" t="s">
        <v>60</v>
      </c>
      <c r="T72" s="39" t="str">
        <f t="shared" si="22"/>
        <v>0.00</v>
      </c>
      <c r="U72" s="39">
        <f t="shared" si="28"/>
        <v>-1</v>
      </c>
      <c r="V72" s="39">
        <f t="shared" si="29"/>
        <v>47.267400000000009</v>
      </c>
      <c r="W72" s="39">
        <f t="shared" si="30"/>
        <v>63</v>
      </c>
      <c r="X72" s="40">
        <f t="shared" si="31"/>
        <v>0.75027619047619065</v>
      </c>
      <c r="Y72" s="41">
        <f t="shared" si="32"/>
        <v>0.47267400000000009</v>
      </c>
      <c r="Z72" s="42">
        <f t="shared" si="33"/>
        <v>4726.7400000000007</v>
      </c>
      <c r="AA72" s="13" t="s">
        <v>58</v>
      </c>
      <c r="AB72" s="13"/>
      <c r="AC72" s="13"/>
      <c r="AD72" s="13"/>
      <c r="AE72" s="13"/>
      <c r="AF72" s="13"/>
      <c r="AG72" s="13"/>
      <c r="AH72" s="13"/>
      <c r="AI72" s="13"/>
      <c r="AJ72" s="13"/>
      <c r="AK72" s="13"/>
      <c r="AL72" s="13"/>
      <c r="AM72" s="13"/>
      <c r="AN72" s="13"/>
      <c r="AO72" s="13"/>
      <c r="AP72" s="13"/>
      <c r="AQ72" s="13"/>
      <c r="AR72" s="13"/>
      <c r="AS72" s="13"/>
      <c r="AT72" s="38">
        <v>19.2</v>
      </c>
      <c r="AU72" s="38">
        <v>21</v>
      </c>
      <c r="AV72" s="10">
        <f t="shared" si="24"/>
        <v>24</v>
      </c>
      <c r="AW72" s="10">
        <f t="shared" si="25"/>
        <v>23.080000000000002</v>
      </c>
      <c r="AZ72" t="str">
        <f t="shared" si="26"/>
        <v>Yes</v>
      </c>
      <c r="BB72" s="38">
        <f t="shared" si="34"/>
        <v>-1</v>
      </c>
      <c r="BC72" s="38">
        <f t="shared" si="23"/>
        <v>-2.08</v>
      </c>
      <c r="BD72" s="38">
        <f t="shared" si="35"/>
        <v>-2.08</v>
      </c>
      <c r="BE72" s="38">
        <f t="shared" si="36"/>
        <v>-1</v>
      </c>
      <c r="BF72" s="13" cm="1">
        <f t="array" ref="BF72">SUMPRODUCT((1/COUNTIFS($A$3:$A72,$A$3:$A72,$H$3:$H72,$H$3:$H72,$I$3:$I72,$I$3:$I72)))</f>
        <v>16.999999999999989</v>
      </c>
      <c r="BG72" s="13">
        <v>8</v>
      </c>
      <c r="BH72" s="12">
        <f t="shared" si="27"/>
        <v>0.47058823529411792</v>
      </c>
    </row>
    <row r="73" spans="1:60" x14ac:dyDescent="0.2">
      <c r="A73" s="37">
        <v>46039</v>
      </c>
      <c r="B73" s="37"/>
      <c r="C73" s="38">
        <v>1.1000000000000001</v>
      </c>
      <c r="D73" s="13" t="s">
        <v>55</v>
      </c>
      <c r="E73" s="13" t="s">
        <v>1156</v>
      </c>
      <c r="F73" s="13"/>
      <c r="H73" t="s">
        <v>56</v>
      </c>
      <c r="I73" s="13">
        <v>8</v>
      </c>
      <c r="J73" s="13">
        <v>4</v>
      </c>
      <c r="K73" t="s">
        <v>130</v>
      </c>
      <c r="L73" s="38">
        <v>1</v>
      </c>
      <c r="M73" s="38">
        <v>25</v>
      </c>
      <c r="N73" s="38">
        <v>36</v>
      </c>
      <c r="O73" s="13" t="s">
        <v>15</v>
      </c>
      <c r="P73" s="13"/>
      <c r="Q73" s="13" t="s">
        <v>4</v>
      </c>
      <c r="R73" s="38">
        <v>33.550000000000004</v>
      </c>
      <c r="S73" s="13" t="s">
        <v>60</v>
      </c>
      <c r="T73" s="39" t="str">
        <f t="shared" si="22"/>
        <v>0.00</v>
      </c>
      <c r="U73" s="39">
        <f t="shared" si="28"/>
        <v>-1</v>
      </c>
      <c r="V73" s="39">
        <f t="shared" si="29"/>
        <v>46.267400000000009</v>
      </c>
      <c r="W73" s="39">
        <f t="shared" si="30"/>
        <v>64</v>
      </c>
      <c r="X73" s="40">
        <f t="shared" si="31"/>
        <v>0.72292812500000014</v>
      </c>
      <c r="Y73" s="41">
        <f t="shared" si="32"/>
        <v>0.46267400000000009</v>
      </c>
      <c r="Z73" s="42">
        <f t="shared" si="33"/>
        <v>4626.7400000000007</v>
      </c>
      <c r="AA73" s="13" t="s">
        <v>58</v>
      </c>
      <c r="AB73" s="13"/>
      <c r="AC73" s="13"/>
      <c r="AD73" s="13"/>
      <c r="AE73" s="13"/>
      <c r="AF73" s="13"/>
      <c r="AG73" s="13"/>
      <c r="AH73" s="13"/>
      <c r="AI73" s="13"/>
      <c r="AJ73" s="13"/>
      <c r="AK73" s="13"/>
      <c r="AL73" s="13"/>
      <c r="AM73" s="13"/>
      <c r="AN73" s="13"/>
      <c r="AO73" s="13"/>
      <c r="AP73" s="13"/>
      <c r="AQ73" s="13"/>
      <c r="AR73" s="13"/>
      <c r="AS73" s="13"/>
      <c r="AT73" s="38">
        <v>21</v>
      </c>
      <c r="AU73" s="38">
        <v>26</v>
      </c>
      <c r="AV73" s="10">
        <f t="shared" si="24"/>
        <v>35</v>
      </c>
      <c r="AW73" s="10">
        <f t="shared" si="25"/>
        <v>33.200000000000003</v>
      </c>
      <c r="AZ73" t="str">
        <f t="shared" si="26"/>
        <v>Yes</v>
      </c>
      <c r="BB73" s="38">
        <f t="shared" si="34"/>
        <v>-1</v>
      </c>
      <c r="BC73" s="38">
        <f t="shared" si="23"/>
        <v>-2.08</v>
      </c>
      <c r="BD73" s="38">
        <f t="shared" si="35"/>
        <v>-2.08</v>
      </c>
      <c r="BE73" s="38">
        <f t="shared" si="36"/>
        <v>-1</v>
      </c>
      <c r="BF73" s="13" cm="1">
        <f t="array" ref="BF73">SUMPRODUCT((1/COUNTIFS($A$3:$A73,$A$3:$A73,$H$3:$H73,$H$3:$H73,$I$3:$I73,$I$3:$I73)))</f>
        <v>16.999999999999993</v>
      </c>
      <c r="BG73" s="13">
        <v>8</v>
      </c>
      <c r="BH73" s="12">
        <f t="shared" si="27"/>
        <v>0.47058823529411786</v>
      </c>
    </row>
    <row r="74" spans="1:60" x14ac:dyDescent="0.2">
      <c r="A74" s="37">
        <v>46039</v>
      </c>
      <c r="B74" s="37"/>
      <c r="C74" s="38">
        <v>1.42</v>
      </c>
      <c r="D74" s="13" t="s">
        <v>55</v>
      </c>
      <c r="E74" s="13" t="s">
        <v>1156</v>
      </c>
      <c r="F74" s="13"/>
      <c r="H74" t="s">
        <v>56</v>
      </c>
      <c r="I74" s="13">
        <v>9</v>
      </c>
      <c r="J74" s="13">
        <v>1</v>
      </c>
      <c r="K74" s="44" t="s">
        <v>131</v>
      </c>
      <c r="L74" s="38">
        <v>0.5</v>
      </c>
      <c r="M74" s="38">
        <v>4.5650000000000004</v>
      </c>
      <c r="N74" s="38">
        <v>5.7</v>
      </c>
      <c r="O74" s="13" t="s">
        <v>15</v>
      </c>
      <c r="P74" s="13"/>
      <c r="Q74" s="13" t="s">
        <v>4</v>
      </c>
      <c r="R74" s="38">
        <v>4.9037230000000003</v>
      </c>
      <c r="S74" s="13">
        <v>2</v>
      </c>
      <c r="T74" s="39" t="str">
        <f t="shared" si="22"/>
        <v>0.00</v>
      </c>
      <c r="U74" s="39">
        <f t="shared" si="28"/>
        <v>-0.5</v>
      </c>
      <c r="V74" s="39">
        <f t="shared" si="29"/>
        <v>45.767400000000009</v>
      </c>
      <c r="W74" s="39">
        <f t="shared" si="30"/>
        <v>64.5</v>
      </c>
      <c r="X74" s="40">
        <f t="shared" si="31"/>
        <v>0.70957209302325597</v>
      </c>
      <c r="Y74" s="41">
        <f t="shared" si="32"/>
        <v>0.45767400000000008</v>
      </c>
      <c r="Z74" s="42">
        <f t="shared" si="33"/>
        <v>4576.7400000000007</v>
      </c>
      <c r="AA74" s="13" t="s">
        <v>58</v>
      </c>
      <c r="AB74" s="13"/>
      <c r="AC74" s="13"/>
      <c r="AD74" s="13"/>
      <c r="AE74" s="13"/>
      <c r="AF74" s="13"/>
      <c r="AG74" s="13"/>
      <c r="AH74" s="13"/>
      <c r="AI74" s="13"/>
      <c r="AJ74" s="13"/>
      <c r="AK74" s="13"/>
      <c r="AL74" s="13"/>
      <c r="AM74" s="13"/>
      <c r="AN74" s="13"/>
      <c r="AO74" s="13"/>
      <c r="AP74" s="13"/>
      <c r="AQ74" s="13"/>
      <c r="AR74" s="13"/>
      <c r="AS74" s="13"/>
      <c r="AT74" s="38">
        <v>5.0999999999999996</v>
      </c>
      <c r="AU74" s="38">
        <v>5</v>
      </c>
      <c r="AV74" s="10">
        <f t="shared" si="24"/>
        <v>2.35</v>
      </c>
      <c r="AW74" s="10">
        <f t="shared" si="25"/>
        <v>5.3240000000000007</v>
      </c>
      <c r="AZ74" t="str">
        <f t="shared" si="26"/>
        <v>Yes</v>
      </c>
      <c r="BA74">
        <v>8.6999999999999994E-2</v>
      </c>
      <c r="BB74" s="38">
        <f t="shared" si="34"/>
        <v>-0.5</v>
      </c>
      <c r="BC74" s="38">
        <f t="shared" si="23"/>
        <v>0.56499999999999995</v>
      </c>
      <c r="BD74" s="38">
        <f t="shared" si="35"/>
        <v>0.51979999999999993</v>
      </c>
      <c r="BE74" s="38">
        <f t="shared" si="36"/>
        <v>-0.5</v>
      </c>
      <c r="BF74" s="13" cm="1">
        <f t="array" ref="BF74">SUMPRODUCT((1/COUNTIFS($A$3:$A74,$A$3:$A74,$H$3:$H74,$H$3:$H74,$I$3:$I74,$I$3:$I74)))</f>
        <v>17.999999999999993</v>
      </c>
      <c r="BG74" s="13">
        <v>8</v>
      </c>
      <c r="BH74" s="12">
        <f t="shared" si="27"/>
        <v>0.44444444444444464</v>
      </c>
    </row>
    <row r="75" spans="1:60" x14ac:dyDescent="0.2">
      <c r="A75" s="37">
        <v>46039</v>
      </c>
      <c r="B75" s="37"/>
      <c r="C75" s="38">
        <v>1.42</v>
      </c>
      <c r="D75" s="13" t="s">
        <v>55</v>
      </c>
      <c r="E75" s="13" t="s">
        <v>1156</v>
      </c>
      <c r="F75" s="13"/>
      <c r="H75" t="s">
        <v>56</v>
      </c>
      <c r="I75" s="13">
        <v>9</v>
      </c>
      <c r="J75" s="13">
        <v>13</v>
      </c>
      <c r="K75" s="43" t="s">
        <v>132</v>
      </c>
      <c r="L75" s="38">
        <v>0.5</v>
      </c>
      <c r="M75" s="38">
        <v>5.1128</v>
      </c>
      <c r="N75" s="38">
        <v>5.13</v>
      </c>
      <c r="O75" s="13" t="s">
        <v>15</v>
      </c>
      <c r="P75" s="13"/>
      <c r="Q75" s="13" t="s">
        <v>4</v>
      </c>
      <c r="R75" s="38">
        <v>4.8</v>
      </c>
      <c r="S75" s="13">
        <v>1</v>
      </c>
      <c r="T75" s="39">
        <f t="shared" si="22"/>
        <v>2.4</v>
      </c>
      <c r="U75" s="39">
        <f t="shared" si="28"/>
        <v>2.0198</v>
      </c>
      <c r="V75" s="39">
        <f t="shared" si="29"/>
        <v>47.787200000000013</v>
      </c>
      <c r="W75" s="39">
        <f t="shared" si="30"/>
        <v>65</v>
      </c>
      <c r="X75" s="40">
        <f t="shared" si="31"/>
        <v>0.73518769230769254</v>
      </c>
      <c r="Y75" s="41">
        <f t="shared" si="32"/>
        <v>0.47787200000000013</v>
      </c>
      <c r="Z75" s="42">
        <f t="shared" si="33"/>
        <v>4778.7200000000012</v>
      </c>
      <c r="AA75" s="13" t="s">
        <v>72</v>
      </c>
      <c r="AB75" s="13"/>
      <c r="AC75" s="13"/>
      <c r="AD75" s="13"/>
      <c r="AE75" s="13"/>
      <c r="AF75" s="13"/>
      <c r="AG75" s="13"/>
      <c r="AH75" s="13"/>
      <c r="AI75" s="13"/>
      <c r="AJ75" s="13"/>
      <c r="AK75" s="13"/>
      <c r="AL75" s="13"/>
      <c r="AM75" s="13"/>
      <c r="AN75" s="13"/>
      <c r="AO75" s="13"/>
      <c r="AP75" s="13"/>
      <c r="AQ75" s="13"/>
      <c r="AR75" s="13"/>
      <c r="AS75" s="13"/>
      <c r="AT75" s="38">
        <v>4.8</v>
      </c>
      <c r="AU75" s="38">
        <v>5</v>
      </c>
      <c r="AV75" s="10">
        <f t="shared" si="24"/>
        <v>2.0649999999999999</v>
      </c>
      <c r="AW75" s="10">
        <f t="shared" si="25"/>
        <v>4.7995999999999999</v>
      </c>
      <c r="AZ75" t="str">
        <f t="shared" si="26"/>
        <v>Yes</v>
      </c>
      <c r="BA75">
        <v>8.6999999999999994E-2</v>
      </c>
      <c r="BB75" s="38">
        <f t="shared" si="34"/>
        <v>2.0649999999999999</v>
      </c>
      <c r="BC75" s="38">
        <f t="shared" si="23"/>
        <v>0.56499999999999995</v>
      </c>
      <c r="BD75" s="38">
        <f t="shared" si="35"/>
        <v>0.51979999999999993</v>
      </c>
      <c r="BE75" s="38">
        <f t="shared" si="36"/>
        <v>2.0198</v>
      </c>
      <c r="BF75" s="13" cm="1">
        <f t="array" ref="BF75">SUMPRODUCT((1/COUNTIFS($A$3:$A75,$A$3:$A75,$H$3:$H75,$H$3:$H75,$I$3:$I75,$I$3:$I75)))</f>
        <v>17.999999999999993</v>
      </c>
      <c r="BG75" s="13">
        <v>9</v>
      </c>
      <c r="BH75" s="12">
        <f t="shared" si="27"/>
        <v>0.50000000000000022</v>
      </c>
    </row>
    <row r="76" spans="1:60" x14ac:dyDescent="0.2">
      <c r="A76" s="37">
        <v>46039</v>
      </c>
      <c r="B76" s="37"/>
      <c r="C76" s="38">
        <v>1.42</v>
      </c>
      <c r="D76" s="13" t="s">
        <v>55</v>
      </c>
      <c r="E76" s="13" t="s">
        <v>1156</v>
      </c>
      <c r="F76" s="13"/>
      <c r="H76" t="s">
        <v>56</v>
      </c>
      <c r="I76" s="13">
        <v>9</v>
      </c>
      <c r="J76" s="13">
        <v>4</v>
      </c>
      <c r="K76" t="s">
        <v>133</v>
      </c>
      <c r="L76" s="38">
        <v>1</v>
      </c>
      <c r="M76" s="38">
        <v>40.172000000000004</v>
      </c>
      <c r="N76" s="38">
        <v>64.48</v>
      </c>
      <c r="O76" s="13" t="s">
        <v>15</v>
      </c>
      <c r="P76" s="13"/>
      <c r="Q76" s="13" t="s">
        <v>4</v>
      </c>
      <c r="R76" s="38">
        <v>54.813233200000006</v>
      </c>
      <c r="S76" s="13" t="s">
        <v>60</v>
      </c>
      <c r="T76" s="39" t="str">
        <f t="shared" si="22"/>
        <v>0.00</v>
      </c>
      <c r="U76" s="39">
        <f t="shared" si="28"/>
        <v>-1</v>
      </c>
      <c r="V76" s="39">
        <f t="shared" si="29"/>
        <v>46.787200000000013</v>
      </c>
      <c r="W76" s="39">
        <f t="shared" si="30"/>
        <v>66</v>
      </c>
      <c r="X76" s="40">
        <f t="shared" si="31"/>
        <v>0.70889696969696991</v>
      </c>
      <c r="Y76" s="41">
        <f t="shared" si="32"/>
        <v>0.46787200000000012</v>
      </c>
      <c r="Z76" s="42">
        <f t="shared" si="33"/>
        <v>4678.7200000000012</v>
      </c>
      <c r="AA76" s="13" t="s">
        <v>58</v>
      </c>
      <c r="AB76" s="13"/>
      <c r="AC76" s="13"/>
      <c r="AD76" s="13"/>
      <c r="AE76" s="13"/>
      <c r="AF76" s="13"/>
      <c r="AG76" s="13"/>
      <c r="AH76" s="13"/>
      <c r="AI76" s="13"/>
      <c r="AJ76" s="13"/>
      <c r="AK76" s="13"/>
      <c r="AL76" s="13"/>
      <c r="AM76" s="13"/>
      <c r="AN76" s="13"/>
      <c r="AO76" s="13"/>
      <c r="AP76" s="13"/>
      <c r="AQ76" s="13"/>
      <c r="AR76" s="13"/>
      <c r="AS76" s="13"/>
      <c r="AT76" s="38">
        <v>45.2</v>
      </c>
      <c r="AU76" s="38">
        <v>41</v>
      </c>
      <c r="AV76" s="10">
        <f t="shared" si="24"/>
        <v>63.480000000000004</v>
      </c>
      <c r="AW76" s="10">
        <f t="shared" si="25"/>
        <v>59.401600000000009</v>
      </c>
      <c r="AZ76" t="str">
        <f t="shared" si="26"/>
        <v>Yes</v>
      </c>
      <c r="BA76">
        <v>8.6999999999999994E-2</v>
      </c>
      <c r="BB76" s="38">
        <f t="shared" si="34"/>
        <v>-1</v>
      </c>
      <c r="BC76" s="38">
        <f t="shared" si="23"/>
        <v>0.56499999999999995</v>
      </c>
      <c r="BD76" s="38">
        <f t="shared" si="35"/>
        <v>0.51979999999999993</v>
      </c>
      <c r="BE76" s="38">
        <f t="shared" si="36"/>
        <v>-1</v>
      </c>
      <c r="BF76" s="13" cm="1">
        <f t="array" ref="BF76">SUMPRODUCT((1/COUNTIFS($A$3:$A76,$A$3:$A76,$H$3:$H76,$H$3:$H76,$I$3:$I76,$I$3:$I76)))</f>
        <v>17.999999999999989</v>
      </c>
      <c r="BG76" s="13">
        <v>9</v>
      </c>
      <c r="BH76" s="12">
        <f t="shared" si="27"/>
        <v>0.50000000000000033</v>
      </c>
    </row>
    <row r="77" spans="1:60" x14ac:dyDescent="0.2">
      <c r="A77" s="37">
        <v>46039</v>
      </c>
      <c r="B77" s="37"/>
      <c r="C77" s="38">
        <v>2.16</v>
      </c>
      <c r="D77" s="13" t="s">
        <v>55</v>
      </c>
      <c r="E77" s="13" t="s">
        <v>1156</v>
      </c>
      <c r="F77" s="13"/>
      <c r="H77" t="s">
        <v>56</v>
      </c>
      <c r="I77" s="13">
        <v>10</v>
      </c>
      <c r="J77" s="13">
        <v>4</v>
      </c>
      <c r="K77" t="s">
        <v>134</v>
      </c>
      <c r="L77" s="38">
        <v>0.5</v>
      </c>
      <c r="M77" s="38">
        <v>5.2</v>
      </c>
      <c r="N77" s="38">
        <v>6</v>
      </c>
      <c r="O77" s="13" t="s">
        <v>15</v>
      </c>
      <c r="P77" s="13"/>
      <c r="Q77" s="13" t="s">
        <v>4</v>
      </c>
      <c r="R77" s="38">
        <v>5.65</v>
      </c>
      <c r="S77" s="13" t="s">
        <v>60</v>
      </c>
      <c r="T77" s="39" t="str">
        <f t="shared" si="22"/>
        <v>0.00</v>
      </c>
      <c r="U77" s="39">
        <f t="shared" si="28"/>
        <v>-0.5</v>
      </c>
      <c r="V77" s="39">
        <f t="shared" si="29"/>
        <v>46.287200000000013</v>
      </c>
      <c r="W77" s="39">
        <f t="shared" si="30"/>
        <v>66.5</v>
      </c>
      <c r="X77" s="40">
        <f t="shared" si="31"/>
        <v>0.69604812030075203</v>
      </c>
      <c r="Y77" s="41">
        <f t="shared" si="32"/>
        <v>0.46287200000000012</v>
      </c>
      <c r="Z77" s="42">
        <f t="shared" si="33"/>
        <v>4628.7200000000012</v>
      </c>
      <c r="AA77" s="13" t="s">
        <v>58</v>
      </c>
      <c r="AB77" s="13"/>
      <c r="AC77" s="13"/>
      <c r="AD77" s="13"/>
      <c r="AE77" s="13"/>
      <c r="AF77" s="13"/>
      <c r="AG77" s="13"/>
      <c r="AH77" s="13"/>
      <c r="AI77" s="13"/>
      <c r="AJ77" s="13"/>
      <c r="AK77" s="13"/>
      <c r="AL77" s="13"/>
      <c r="AM77" s="13"/>
      <c r="AN77" s="13"/>
      <c r="AO77" s="13"/>
      <c r="AP77" s="13"/>
      <c r="AQ77" s="13"/>
      <c r="AR77" s="13"/>
      <c r="AS77" s="13"/>
      <c r="AT77" s="38">
        <v>5.5</v>
      </c>
      <c r="AU77" s="38">
        <v>6.5</v>
      </c>
      <c r="AV77" s="10">
        <f t="shared" si="24"/>
        <v>2.5</v>
      </c>
      <c r="AW77" s="10">
        <f t="shared" si="25"/>
        <v>5.6000000000000005</v>
      </c>
      <c r="AZ77" t="str">
        <f t="shared" si="26"/>
        <v>Yes</v>
      </c>
      <c r="BB77" s="38">
        <f t="shared" si="34"/>
        <v>-0.5</v>
      </c>
      <c r="BC77" s="38">
        <f t="shared" si="23"/>
        <v>-3.5</v>
      </c>
      <c r="BD77" s="38">
        <f t="shared" si="35"/>
        <v>-3.5</v>
      </c>
      <c r="BE77" s="38">
        <f t="shared" si="36"/>
        <v>-0.5</v>
      </c>
      <c r="BF77" s="13" cm="1">
        <f t="array" ref="BF77">SUMPRODUCT((1/COUNTIFS($A$3:$A77,$A$3:$A77,$H$3:$H77,$H$3:$H77,$I$3:$I77,$I$3:$I77)))</f>
        <v>18.999999999999989</v>
      </c>
      <c r="BG77" s="13">
        <v>9</v>
      </c>
      <c r="BH77" s="12">
        <f t="shared" si="27"/>
        <v>0.47368421052631604</v>
      </c>
    </row>
    <row r="78" spans="1:60" x14ac:dyDescent="0.2">
      <c r="A78" s="37">
        <v>46039</v>
      </c>
      <c r="B78" s="37"/>
      <c r="C78" s="38">
        <v>2.16</v>
      </c>
      <c r="D78" s="13" t="s">
        <v>55</v>
      </c>
      <c r="E78" s="13" t="s">
        <v>1156</v>
      </c>
      <c r="F78" s="13"/>
      <c r="H78" t="s">
        <v>56</v>
      </c>
      <c r="I78" s="13">
        <v>10</v>
      </c>
      <c r="J78" s="13">
        <v>2</v>
      </c>
      <c r="K78" t="s">
        <v>135</v>
      </c>
      <c r="L78" s="38">
        <v>1</v>
      </c>
      <c r="M78" s="38">
        <v>8.4</v>
      </c>
      <c r="N78" s="38">
        <v>18.3</v>
      </c>
      <c r="O78" s="13" t="s">
        <v>15</v>
      </c>
      <c r="P78" s="13"/>
      <c r="Q78" s="13" t="s">
        <v>4</v>
      </c>
      <c r="R78" s="38">
        <v>17.089000000000002</v>
      </c>
      <c r="S78" s="13" t="s">
        <v>60</v>
      </c>
      <c r="T78" s="39" t="str">
        <f t="shared" si="22"/>
        <v>0.00</v>
      </c>
      <c r="U78" s="39">
        <f t="shared" si="28"/>
        <v>-1</v>
      </c>
      <c r="V78" s="39">
        <f t="shared" si="29"/>
        <v>45.287200000000013</v>
      </c>
      <c r="W78" s="39">
        <f t="shared" si="30"/>
        <v>67.5</v>
      </c>
      <c r="X78" s="40">
        <f t="shared" si="31"/>
        <v>0.67092148148148167</v>
      </c>
      <c r="Y78" s="41">
        <f t="shared" si="32"/>
        <v>0.45287200000000011</v>
      </c>
      <c r="Z78" s="42">
        <f t="shared" si="33"/>
        <v>4528.7200000000012</v>
      </c>
      <c r="AA78" s="13" t="s">
        <v>58</v>
      </c>
      <c r="AB78" s="13"/>
      <c r="AC78" s="13"/>
      <c r="AD78" s="13"/>
      <c r="AE78" s="13"/>
      <c r="AF78" s="13"/>
      <c r="AG78" s="13"/>
      <c r="AH78" s="13"/>
      <c r="AI78" s="13"/>
      <c r="AJ78" s="13"/>
      <c r="AK78" s="13"/>
      <c r="AL78" s="13"/>
      <c r="AM78" s="13"/>
      <c r="AN78" s="13"/>
      <c r="AO78" s="13"/>
      <c r="AP78" s="13"/>
      <c r="AQ78" s="13"/>
      <c r="AR78" s="13"/>
      <c r="AS78" s="13"/>
      <c r="AT78" s="38">
        <v>13</v>
      </c>
      <c r="AU78" s="38">
        <v>13</v>
      </c>
      <c r="AV78" s="10">
        <f t="shared" si="24"/>
        <v>17.3</v>
      </c>
      <c r="AW78" s="10">
        <f t="shared" si="25"/>
        <v>16.916000000000004</v>
      </c>
      <c r="AZ78" t="str">
        <f t="shared" si="26"/>
        <v>Yes</v>
      </c>
      <c r="BB78" s="38">
        <f t="shared" si="34"/>
        <v>-1</v>
      </c>
      <c r="BC78" s="38">
        <f t="shared" si="23"/>
        <v>-3.5</v>
      </c>
      <c r="BD78" s="38">
        <f t="shared" si="35"/>
        <v>-3.5</v>
      </c>
      <c r="BE78" s="38">
        <f t="shared" si="36"/>
        <v>-1</v>
      </c>
      <c r="BF78" s="13" cm="1">
        <f t="array" ref="BF78">SUMPRODUCT((1/COUNTIFS($A$3:$A78,$A$3:$A78,$H$3:$H78,$H$3:$H78,$I$3:$I78,$I$3:$I78)))</f>
        <v>18.999999999999989</v>
      </c>
      <c r="BG78" s="13">
        <v>9</v>
      </c>
      <c r="BH78" s="12">
        <f t="shared" si="27"/>
        <v>0.47368421052631604</v>
      </c>
    </row>
    <row r="79" spans="1:60" x14ac:dyDescent="0.2">
      <c r="A79" s="37">
        <v>46039</v>
      </c>
      <c r="B79" s="37"/>
      <c r="C79" s="38">
        <v>2.16</v>
      </c>
      <c r="D79" s="13" t="s">
        <v>55</v>
      </c>
      <c r="E79" s="13" t="s">
        <v>1156</v>
      </c>
      <c r="F79" s="13"/>
      <c r="H79" t="s">
        <v>56</v>
      </c>
      <c r="I79" s="13">
        <v>10</v>
      </c>
      <c r="J79" s="13">
        <v>5</v>
      </c>
      <c r="K79" t="s">
        <v>136</v>
      </c>
      <c r="L79" s="38">
        <v>1</v>
      </c>
      <c r="M79" s="38">
        <v>12</v>
      </c>
      <c r="N79" s="38">
        <v>12.32</v>
      </c>
      <c r="O79" s="13" t="s">
        <v>15</v>
      </c>
      <c r="P79" s="13"/>
      <c r="Q79" s="13" t="s">
        <v>4</v>
      </c>
      <c r="R79" s="38">
        <v>11.527600000000001</v>
      </c>
      <c r="S79" s="13" t="s">
        <v>60</v>
      </c>
      <c r="T79" s="39" t="str">
        <f t="shared" si="22"/>
        <v>0.00</v>
      </c>
      <c r="U79" s="39">
        <f t="shared" si="28"/>
        <v>-1</v>
      </c>
      <c r="V79" s="39">
        <f t="shared" si="29"/>
        <v>44.287200000000013</v>
      </c>
      <c r="W79" s="39">
        <f t="shared" si="30"/>
        <v>68.5</v>
      </c>
      <c r="X79" s="40">
        <f t="shared" si="31"/>
        <v>0.64652846715328482</v>
      </c>
      <c r="Y79" s="41">
        <f t="shared" si="32"/>
        <v>0.44287200000000015</v>
      </c>
      <c r="Z79" s="42">
        <f t="shared" si="33"/>
        <v>4428.7200000000012</v>
      </c>
      <c r="AA79" s="13" t="s">
        <v>58</v>
      </c>
      <c r="AB79" s="13"/>
      <c r="AC79" s="13"/>
      <c r="AD79" s="13"/>
      <c r="AE79" s="13"/>
      <c r="AF79" s="13"/>
      <c r="AG79" s="13"/>
      <c r="AH79" s="13"/>
      <c r="AI79" s="13"/>
      <c r="AJ79" s="13"/>
      <c r="AK79" s="13"/>
      <c r="AL79" s="13"/>
      <c r="AM79" s="13"/>
      <c r="AN79" s="13"/>
      <c r="AO79" s="13"/>
      <c r="AP79" s="13"/>
      <c r="AQ79" s="13"/>
      <c r="AR79" s="13"/>
      <c r="AS79" s="13"/>
      <c r="AT79" s="38">
        <v>11.2</v>
      </c>
      <c r="AU79" s="38">
        <v>12</v>
      </c>
      <c r="AV79" s="10">
        <f t="shared" si="24"/>
        <v>11.32</v>
      </c>
      <c r="AW79" s="10">
        <f t="shared" si="25"/>
        <v>11.414400000000001</v>
      </c>
      <c r="AZ79" t="str">
        <f t="shared" si="26"/>
        <v>Yes</v>
      </c>
      <c r="BB79" s="38">
        <f t="shared" si="34"/>
        <v>-1</v>
      </c>
      <c r="BC79" s="38">
        <f t="shared" si="23"/>
        <v>-3.5</v>
      </c>
      <c r="BD79" s="38">
        <f t="shared" si="35"/>
        <v>-3.5</v>
      </c>
      <c r="BE79" s="38">
        <f t="shared" si="36"/>
        <v>-1</v>
      </c>
      <c r="BF79" s="13" cm="1">
        <f t="array" ref="BF79">SUMPRODUCT((1/COUNTIFS($A$3:$A79,$A$3:$A79,$H$3:$H79,$H$3:$H79,$I$3:$I79,$I$3:$I79)))</f>
        <v>18.999999999999986</v>
      </c>
      <c r="BG79" s="13">
        <v>9</v>
      </c>
      <c r="BH79" s="12">
        <f t="shared" si="27"/>
        <v>0.47368421052631615</v>
      </c>
    </row>
    <row r="80" spans="1:60" x14ac:dyDescent="0.2">
      <c r="A80" s="37">
        <v>46039</v>
      </c>
      <c r="B80" s="37"/>
      <c r="C80" s="38">
        <v>2.16</v>
      </c>
      <c r="D80" s="13" t="s">
        <v>55</v>
      </c>
      <c r="E80" s="13" t="s">
        <v>1156</v>
      </c>
      <c r="F80" s="13"/>
      <c r="H80" t="s">
        <v>56</v>
      </c>
      <c r="I80" s="13">
        <v>10</v>
      </c>
      <c r="J80" s="13">
        <v>10</v>
      </c>
      <c r="K80" t="s">
        <v>137</v>
      </c>
      <c r="L80" s="38">
        <v>1</v>
      </c>
      <c r="M80" s="38">
        <v>22</v>
      </c>
      <c r="N80" s="38">
        <v>27</v>
      </c>
      <c r="O80" s="13" t="s">
        <v>15</v>
      </c>
      <c r="P80" s="13"/>
      <c r="Q80" s="13" t="s">
        <v>4</v>
      </c>
      <c r="R80" s="38">
        <v>25.18</v>
      </c>
      <c r="S80" s="13" t="s">
        <v>60</v>
      </c>
      <c r="T80" s="39" t="str">
        <f t="shared" si="22"/>
        <v>0.00</v>
      </c>
      <c r="U80" s="39">
        <f t="shared" si="28"/>
        <v>-1</v>
      </c>
      <c r="V80" s="39">
        <f t="shared" si="29"/>
        <v>43.287200000000013</v>
      </c>
      <c r="W80" s="39">
        <f t="shared" si="30"/>
        <v>69.5</v>
      </c>
      <c r="X80" s="40">
        <f t="shared" si="31"/>
        <v>0.6228374100719426</v>
      </c>
      <c r="Y80" s="41">
        <f t="shared" si="32"/>
        <v>0.43287200000000015</v>
      </c>
      <c r="Z80" s="42">
        <f t="shared" si="33"/>
        <v>4328.7200000000012</v>
      </c>
      <c r="AA80" s="13" t="s">
        <v>58</v>
      </c>
      <c r="AB80" s="13"/>
      <c r="AC80" s="13"/>
      <c r="AD80" s="13"/>
      <c r="AE80" s="13"/>
      <c r="AF80" s="13"/>
      <c r="AG80" s="13"/>
      <c r="AH80" s="13"/>
      <c r="AI80" s="13"/>
      <c r="AJ80" s="13"/>
      <c r="AK80" s="13"/>
      <c r="AL80" s="13"/>
      <c r="AM80" s="13"/>
      <c r="AN80" s="13"/>
      <c r="AO80" s="13"/>
      <c r="AP80" s="13"/>
      <c r="AQ80" s="13"/>
      <c r="AR80" s="13"/>
      <c r="AS80" s="13"/>
      <c r="AT80" s="38">
        <v>19.600000000000001</v>
      </c>
      <c r="AU80" s="38">
        <v>19</v>
      </c>
      <c r="AV80" s="10">
        <f t="shared" si="24"/>
        <v>26</v>
      </c>
      <c r="AW80" s="10">
        <f t="shared" si="25"/>
        <v>24.92</v>
      </c>
      <c r="AZ80" t="str">
        <f t="shared" si="26"/>
        <v>Yes</v>
      </c>
      <c r="BB80" s="38">
        <f t="shared" si="34"/>
        <v>-1</v>
      </c>
      <c r="BC80" s="38">
        <f t="shared" si="23"/>
        <v>-3.5</v>
      </c>
      <c r="BD80" s="38">
        <f t="shared" si="35"/>
        <v>-3.5</v>
      </c>
      <c r="BE80" s="38">
        <f t="shared" si="36"/>
        <v>-1</v>
      </c>
      <c r="BF80" s="13" cm="1">
        <f t="array" ref="BF80">SUMPRODUCT((1/COUNTIFS($A$3:$A80,$A$3:$A80,$H$3:$H80,$H$3:$H80,$I$3:$I80,$I$3:$I80)))</f>
        <v>18.999999999999989</v>
      </c>
      <c r="BG80" s="13">
        <v>9</v>
      </c>
      <c r="BH80" s="12">
        <f t="shared" si="27"/>
        <v>0.47368421052631604</v>
      </c>
    </row>
    <row r="81" spans="1:60" x14ac:dyDescent="0.2">
      <c r="A81" s="37">
        <v>46046</v>
      </c>
      <c r="B81" s="37"/>
      <c r="C81" s="38">
        <v>10.41</v>
      </c>
      <c r="D81" s="13" t="s">
        <v>55</v>
      </c>
      <c r="E81" s="13" t="s">
        <v>1156</v>
      </c>
      <c r="F81" s="13"/>
      <c r="H81" t="s">
        <v>138</v>
      </c>
      <c r="I81" s="13">
        <v>1</v>
      </c>
      <c r="J81" s="13">
        <v>6</v>
      </c>
      <c r="K81" s="44" t="s">
        <v>120</v>
      </c>
      <c r="L81" s="38">
        <v>0.5</v>
      </c>
      <c r="M81" s="38">
        <v>2.3199999999999998</v>
      </c>
      <c r="N81" s="38">
        <v>2.5</v>
      </c>
      <c r="O81" s="13" t="s">
        <v>15</v>
      </c>
      <c r="P81" s="13"/>
      <c r="Q81" s="13" t="s">
        <v>4</v>
      </c>
      <c r="R81" s="38">
        <v>2.38</v>
      </c>
      <c r="S81" s="13">
        <v>2</v>
      </c>
      <c r="T81" s="39" t="str">
        <f t="shared" si="22"/>
        <v>0.00</v>
      </c>
      <c r="U81" s="39">
        <f t="shared" si="28"/>
        <v>-0.5</v>
      </c>
      <c r="V81" s="39">
        <f t="shared" si="29"/>
        <v>42.787200000000013</v>
      </c>
      <c r="W81" s="39">
        <f t="shared" si="30"/>
        <v>70</v>
      </c>
      <c r="X81" s="40">
        <f t="shared" si="31"/>
        <v>0.6112457142857145</v>
      </c>
      <c r="Y81" s="41">
        <f t="shared" si="32"/>
        <v>0.42787200000000014</v>
      </c>
      <c r="Z81" s="42">
        <f t="shared" si="33"/>
        <v>4278.7200000000012</v>
      </c>
      <c r="AA81" s="13" t="s">
        <v>58</v>
      </c>
      <c r="AB81" s="13"/>
      <c r="AC81" s="13"/>
      <c r="AD81" s="13"/>
      <c r="AE81" s="13"/>
      <c r="AF81" s="13"/>
      <c r="AG81" s="13"/>
      <c r="AH81" s="13"/>
      <c r="AI81" s="13"/>
      <c r="AJ81" s="13"/>
      <c r="AK81" s="13"/>
      <c r="AL81" s="13"/>
      <c r="AM81" s="13"/>
      <c r="AN81" s="13"/>
      <c r="AO81" s="13"/>
      <c r="AP81" s="13"/>
      <c r="AQ81" s="13"/>
      <c r="AR81" s="13"/>
      <c r="AS81" s="13"/>
      <c r="AT81" s="38">
        <v>2.6</v>
      </c>
      <c r="AU81" s="38">
        <v>2.7</v>
      </c>
      <c r="AV81" s="10">
        <f t="shared" si="24"/>
        <v>0.75</v>
      </c>
      <c r="AW81" s="10">
        <f t="shared" si="25"/>
        <v>2.38</v>
      </c>
      <c r="AZ81" t="str">
        <f t="shared" si="26"/>
        <v>Yes</v>
      </c>
      <c r="BB81" s="38">
        <f t="shared" si="34"/>
        <v>-0.5</v>
      </c>
      <c r="BC81" s="38">
        <f t="shared" si="23"/>
        <v>-0.5</v>
      </c>
      <c r="BD81" s="38">
        <f t="shared" si="35"/>
        <v>-0.5</v>
      </c>
      <c r="BE81" s="38">
        <f t="shared" si="36"/>
        <v>-0.5</v>
      </c>
      <c r="BF81" s="13" cm="1">
        <f t="array" ref="BF81">SUMPRODUCT((1/COUNTIFS($A$3:$A81,$A$3:$A81,$H$3:$H81,$H$3:$H81,$I$3:$I81,$I$3:$I81)))</f>
        <v>19.999999999999989</v>
      </c>
      <c r="BG81" s="13">
        <v>9</v>
      </c>
      <c r="BH81" s="12">
        <f t="shared" si="27"/>
        <v>0.45000000000000023</v>
      </c>
    </row>
    <row r="82" spans="1:60" x14ac:dyDescent="0.2">
      <c r="A82" s="37">
        <v>46046</v>
      </c>
      <c r="B82" s="37"/>
      <c r="C82" s="38">
        <v>10.52</v>
      </c>
      <c r="D82" s="13" t="s">
        <v>55</v>
      </c>
      <c r="E82" s="13" t="s">
        <v>1156</v>
      </c>
      <c r="F82" s="13"/>
      <c r="H82" t="s">
        <v>138</v>
      </c>
      <c r="I82" s="13">
        <v>4</v>
      </c>
      <c r="J82" s="13">
        <v>1</v>
      </c>
      <c r="K82" t="s">
        <v>139</v>
      </c>
      <c r="L82" s="38">
        <v>0.5</v>
      </c>
      <c r="M82" s="38">
        <v>6.8</v>
      </c>
      <c r="N82" s="38">
        <v>7.6</v>
      </c>
      <c r="O82" s="13" t="s">
        <v>15</v>
      </c>
      <c r="P82" s="13"/>
      <c r="Q82" s="13" t="s">
        <v>4</v>
      </c>
      <c r="R82" s="38">
        <v>7.0720000000000001</v>
      </c>
      <c r="S82" s="13" t="s">
        <v>60</v>
      </c>
      <c r="T82" s="39" t="str">
        <f t="shared" si="22"/>
        <v>0.00</v>
      </c>
      <c r="U82" s="39">
        <f t="shared" si="28"/>
        <v>-0.5</v>
      </c>
      <c r="V82" s="39">
        <f t="shared" si="29"/>
        <v>42.287200000000013</v>
      </c>
      <c r="W82" s="39">
        <f t="shared" si="30"/>
        <v>70.5</v>
      </c>
      <c r="X82" s="40">
        <f t="shared" si="31"/>
        <v>0.59981843971631221</v>
      </c>
      <c r="Y82" s="41">
        <f t="shared" si="32"/>
        <v>0.42287200000000014</v>
      </c>
      <c r="Z82" s="42">
        <f t="shared" si="33"/>
        <v>4228.7200000000012</v>
      </c>
      <c r="AA82" s="13" t="s">
        <v>58</v>
      </c>
      <c r="AB82" s="13"/>
      <c r="AC82" s="13"/>
      <c r="AD82" s="13"/>
      <c r="AE82" s="13"/>
      <c r="AF82" s="13"/>
      <c r="AG82" s="13"/>
      <c r="AH82" s="13"/>
      <c r="AI82" s="13"/>
      <c r="AJ82" s="13"/>
      <c r="AK82" s="13"/>
      <c r="AL82" s="13"/>
      <c r="AM82" s="13"/>
      <c r="AN82" s="13"/>
      <c r="AO82" s="13"/>
      <c r="AP82" s="13"/>
      <c r="AQ82" s="13"/>
      <c r="AR82" s="13"/>
      <c r="AS82" s="13"/>
      <c r="AT82" s="38">
        <v>7</v>
      </c>
      <c r="AU82" s="38">
        <v>7</v>
      </c>
      <c r="AV82" s="10">
        <f t="shared" si="24"/>
        <v>3.3</v>
      </c>
      <c r="AW82" s="10">
        <f t="shared" si="25"/>
        <v>7.0720000000000001</v>
      </c>
      <c r="AZ82" t="str">
        <f t="shared" si="26"/>
        <v>Yes</v>
      </c>
      <c r="BB82" s="38">
        <f t="shared" si="34"/>
        <v>-0.5</v>
      </c>
      <c r="BC82" s="38">
        <f t="shared" si="23"/>
        <v>-3.5</v>
      </c>
      <c r="BD82" s="38">
        <f t="shared" si="35"/>
        <v>-3.5</v>
      </c>
      <c r="BE82" s="38">
        <f t="shared" si="36"/>
        <v>-0.5</v>
      </c>
      <c r="BF82" s="13" cm="1">
        <f t="array" ref="BF82">SUMPRODUCT((1/COUNTIFS($A$3:$A82,$A$3:$A82,$H$3:$H82,$H$3:$H82,$I$3:$I82,$I$3:$I82)))</f>
        <v>20.999999999999989</v>
      </c>
      <c r="BG82" s="13">
        <v>9</v>
      </c>
      <c r="BH82" s="12">
        <f t="shared" si="27"/>
        <v>0.42857142857142877</v>
      </c>
    </row>
    <row r="83" spans="1:60" x14ac:dyDescent="0.2">
      <c r="A83" s="37">
        <v>46046</v>
      </c>
      <c r="B83" s="37"/>
      <c r="C83" s="38">
        <v>10.52</v>
      </c>
      <c r="D83" s="13" t="s">
        <v>55</v>
      </c>
      <c r="E83" s="13" t="s">
        <v>1156</v>
      </c>
      <c r="F83" s="13"/>
      <c r="H83" t="s">
        <v>138</v>
      </c>
      <c r="I83" s="13">
        <v>4</v>
      </c>
      <c r="J83" s="13">
        <v>6</v>
      </c>
      <c r="K83" t="s">
        <v>140</v>
      </c>
      <c r="L83" s="38">
        <v>1</v>
      </c>
      <c r="M83" s="38">
        <v>11</v>
      </c>
      <c r="N83" s="38">
        <v>45.61</v>
      </c>
      <c r="O83" s="13" t="s">
        <v>15</v>
      </c>
      <c r="P83" s="13"/>
      <c r="Q83" s="13" t="s">
        <v>4</v>
      </c>
      <c r="R83" s="38">
        <v>42.041200000000003</v>
      </c>
      <c r="S83" s="13" t="s">
        <v>60</v>
      </c>
      <c r="T83" s="39" t="str">
        <f t="shared" si="22"/>
        <v>0.00</v>
      </c>
      <c r="U83" s="39">
        <f t="shared" si="28"/>
        <v>-1</v>
      </c>
      <c r="V83" s="39">
        <f t="shared" si="29"/>
        <v>41.287200000000013</v>
      </c>
      <c r="W83" s="39">
        <f t="shared" si="30"/>
        <v>71.5</v>
      </c>
      <c r="X83" s="40">
        <f t="shared" si="31"/>
        <v>0.57744335664335678</v>
      </c>
      <c r="Y83" s="41">
        <f t="shared" si="32"/>
        <v>0.41287200000000013</v>
      </c>
      <c r="Z83" s="42">
        <f t="shared" si="33"/>
        <v>4128.7200000000012</v>
      </c>
      <c r="AA83" s="13" t="s">
        <v>58</v>
      </c>
      <c r="AB83" s="13"/>
      <c r="AC83" s="13"/>
      <c r="AD83" s="13"/>
      <c r="AE83" s="13"/>
      <c r="AF83" s="13"/>
      <c r="AG83" s="13"/>
      <c r="AH83" s="13"/>
      <c r="AI83" s="13"/>
      <c r="AJ83" s="13"/>
      <c r="AK83" s="13"/>
      <c r="AL83" s="13"/>
      <c r="AM83" s="13"/>
      <c r="AN83" s="13"/>
      <c r="AO83" s="13"/>
      <c r="AP83" s="13"/>
      <c r="AQ83" s="13"/>
      <c r="AR83" s="13"/>
      <c r="AS83" s="13"/>
      <c r="AT83" s="38">
        <v>26</v>
      </c>
      <c r="AU83" s="38">
        <v>26</v>
      </c>
      <c r="AV83" s="10">
        <f t="shared" si="24"/>
        <v>44.61</v>
      </c>
      <c r="AW83" s="10">
        <f t="shared" si="25"/>
        <v>42.041200000000003</v>
      </c>
      <c r="AZ83" t="str">
        <f t="shared" si="26"/>
        <v>Yes</v>
      </c>
      <c r="BB83" s="38">
        <f t="shared" si="34"/>
        <v>-1</v>
      </c>
      <c r="BC83" s="38">
        <f t="shared" si="23"/>
        <v>-3.5</v>
      </c>
      <c r="BD83" s="38">
        <f t="shared" si="35"/>
        <v>-3.5</v>
      </c>
      <c r="BE83" s="38">
        <f t="shared" si="36"/>
        <v>-1</v>
      </c>
      <c r="BF83" s="13" cm="1">
        <f t="array" ref="BF83">SUMPRODUCT((1/COUNTIFS($A$3:$A83,$A$3:$A83,$H$3:$H83,$H$3:$H83,$I$3:$I83,$I$3:$I83)))</f>
        <v>20.999999999999989</v>
      </c>
      <c r="BG83" s="13">
        <v>9</v>
      </c>
      <c r="BH83" s="12">
        <f t="shared" si="27"/>
        <v>0.42857142857142877</v>
      </c>
    </row>
    <row r="84" spans="1:60" x14ac:dyDescent="0.2">
      <c r="A84" s="37">
        <v>46046</v>
      </c>
      <c r="B84" s="37"/>
      <c r="C84" s="38">
        <v>10.52</v>
      </c>
      <c r="D84" s="13" t="s">
        <v>55</v>
      </c>
      <c r="E84" s="13" t="s">
        <v>1156</v>
      </c>
      <c r="F84" s="13"/>
      <c r="H84" t="s">
        <v>138</v>
      </c>
      <c r="I84" s="13">
        <v>4</v>
      </c>
      <c r="J84" s="13">
        <v>2</v>
      </c>
      <c r="K84" t="s">
        <v>141</v>
      </c>
      <c r="L84" s="38">
        <v>1</v>
      </c>
      <c r="M84" s="38">
        <v>23</v>
      </c>
      <c r="N84" s="38">
        <v>53.29</v>
      </c>
      <c r="O84" s="13" t="s">
        <v>15</v>
      </c>
      <c r="P84" s="13"/>
      <c r="Q84" s="13" t="s">
        <v>4</v>
      </c>
      <c r="R84" s="38">
        <v>49.1068</v>
      </c>
      <c r="S84" s="13" t="s">
        <v>60</v>
      </c>
      <c r="T84" s="39" t="str">
        <f t="shared" si="22"/>
        <v>0.00</v>
      </c>
      <c r="U84" s="39">
        <f t="shared" si="28"/>
        <v>-1</v>
      </c>
      <c r="V84" s="39">
        <f t="shared" si="29"/>
        <v>40.287200000000013</v>
      </c>
      <c r="W84" s="39">
        <f t="shared" si="30"/>
        <v>72.5</v>
      </c>
      <c r="X84" s="40">
        <f t="shared" si="31"/>
        <v>0.55568551724137949</v>
      </c>
      <c r="Y84" s="41">
        <f t="shared" si="32"/>
        <v>0.40287200000000012</v>
      </c>
      <c r="Z84" s="42">
        <f t="shared" si="33"/>
        <v>4028.7200000000012</v>
      </c>
      <c r="AA84" s="13" t="s">
        <v>58</v>
      </c>
      <c r="AB84" s="13"/>
      <c r="AC84" s="13"/>
      <c r="AD84" s="13"/>
      <c r="AE84" s="13"/>
      <c r="AF84" s="13"/>
      <c r="AG84" s="13"/>
      <c r="AH84" s="13"/>
      <c r="AI84" s="13"/>
      <c r="AJ84" s="13"/>
      <c r="AK84" s="13"/>
      <c r="AL84" s="13"/>
      <c r="AM84" s="13"/>
      <c r="AN84" s="13"/>
      <c r="AO84" s="13"/>
      <c r="AP84" s="13"/>
      <c r="AQ84" s="13"/>
      <c r="AR84" s="13"/>
      <c r="AS84" s="13"/>
      <c r="AT84" s="38">
        <v>31.4</v>
      </c>
      <c r="AU84" s="38">
        <v>41</v>
      </c>
      <c r="AV84" s="10">
        <f t="shared" si="24"/>
        <v>52.29</v>
      </c>
      <c r="AW84" s="10">
        <f t="shared" si="25"/>
        <v>49.1068</v>
      </c>
      <c r="AZ84" t="str">
        <f t="shared" si="26"/>
        <v>Yes</v>
      </c>
      <c r="BB84" s="38">
        <f t="shared" si="34"/>
        <v>-1</v>
      </c>
      <c r="BC84" s="38">
        <f t="shared" si="23"/>
        <v>-3.5</v>
      </c>
      <c r="BD84" s="38">
        <f t="shared" si="35"/>
        <v>-3.5</v>
      </c>
      <c r="BE84" s="38">
        <f t="shared" si="36"/>
        <v>-1</v>
      </c>
      <c r="BF84" s="13" cm="1">
        <f t="array" ref="BF84">SUMPRODUCT((1/COUNTIFS($A$3:$A84,$A$3:$A84,$H$3:$H84,$H$3:$H84,$I$3:$I84,$I$3:$I84)))</f>
        <v>20.999999999999986</v>
      </c>
      <c r="BG84" s="13">
        <v>9</v>
      </c>
      <c r="BH84" s="12">
        <f t="shared" si="27"/>
        <v>0.42857142857142888</v>
      </c>
    </row>
    <row r="85" spans="1:60" x14ac:dyDescent="0.2">
      <c r="A85" s="37">
        <v>46046</v>
      </c>
      <c r="B85" s="37"/>
      <c r="C85" s="38">
        <v>10.52</v>
      </c>
      <c r="D85" s="13" t="s">
        <v>55</v>
      </c>
      <c r="E85" s="13" t="s">
        <v>1156</v>
      </c>
      <c r="F85" s="13"/>
      <c r="H85" t="s">
        <v>138</v>
      </c>
      <c r="I85" s="13">
        <v>4</v>
      </c>
      <c r="J85" s="13">
        <v>4</v>
      </c>
      <c r="K85" s="46" t="s">
        <v>142</v>
      </c>
      <c r="L85" s="38">
        <v>1</v>
      </c>
      <c r="M85" s="38">
        <v>26</v>
      </c>
      <c r="N85" s="38">
        <v>64.11</v>
      </c>
      <c r="O85" s="13" t="s">
        <v>15</v>
      </c>
      <c r="P85" s="13"/>
      <c r="Q85" s="13" t="s">
        <v>4</v>
      </c>
      <c r="R85" s="38">
        <v>59.061199999999999</v>
      </c>
      <c r="S85" s="13">
        <v>4</v>
      </c>
      <c r="T85" s="39" t="str">
        <f t="shared" si="22"/>
        <v>0.00</v>
      </c>
      <c r="U85" s="39">
        <f t="shared" si="28"/>
        <v>-1</v>
      </c>
      <c r="V85" s="39">
        <f t="shared" si="29"/>
        <v>39.287200000000013</v>
      </c>
      <c r="W85" s="39">
        <f t="shared" si="30"/>
        <v>73.5</v>
      </c>
      <c r="X85" s="40">
        <f t="shared" si="31"/>
        <v>0.53451972789115665</v>
      </c>
      <c r="Y85" s="41">
        <f t="shared" si="32"/>
        <v>0.39287200000000011</v>
      </c>
      <c r="Z85" s="42">
        <f t="shared" si="33"/>
        <v>3928.7200000000012</v>
      </c>
      <c r="AA85" s="13" t="s">
        <v>58</v>
      </c>
      <c r="AB85" s="13"/>
      <c r="AC85" s="13"/>
      <c r="AD85" s="13"/>
      <c r="AE85" s="13"/>
      <c r="AF85" s="13"/>
      <c r="AG85" s="13"/>
      <c r="AH85" s="13"/>
      <c r="AI85" s="13"/>
      <c r="AJ85" s="13"/>
      <c r="AK85" s="13"/>
      <c r="AL85" s="13"/>
      <c r="AM85" s="13"/>
      <c r="AN85" s="13"/>
      <c r="AO85" s="13"/>
      <c r="AP85" s="13"/>
      <c r="AQ85" s="13"/>
      <c r="AR85" s="13"/>
      <c r="AS85" s="13"/>
      <c r="AT85" s="38">
        <v>41</v>
      </c>
      <c r="AU85" s="38">
        <v>41</v>
      </c>
      <c r="AV85" s="10">
        <f t="shared" si="24"/>
        <v>63.11</v>
      </c>
      <c r="AW85" s="10">
        <f t="shared" si="25"/>
        <v>59.061199999999999</v>
      </c>
      <c r="AZ85" t="str">
        <f t="shared" si="26"/>
        <v>Yes</v>
      </c>
      <c r="BB85" s="38">
        <f t="shared" si="34"/>
        <v>-1</v>
      </c>
      <c r="BC85" s="38">
        <f t="shared" si="23"/>
        <v>-3.5</v>
      </c>
      <c r="BD85" s="38">
        <f t="shared" si="35"/>
        <v>-3.5</v>
      </c>
      <c r="BE85" s="38">
        <f t="shared" si="36"/>
        <v>-1</v>
      </c>
      <c r="BF85" s="13" cm="1">
        <f t="array" ref="BF85">SUMPRODUCT((1/COUNTIFS($A$3:$A85,$A$3:$A85,$H$3:$H85,$H$3:$H85,$I$3:$I85,$I$3:$I85)))</f>
        <v>20.999999999999989</v>
      </c>
      <c r="BG85" s="13">
        <v>9</v>
      </c>
      <c r="BH85" s="12">
        <f t="shared" si="27"/>
        <v>0.42857142857142877</v>
      </c>
    </row>
    <row r="86" spans="1:60" x14ac:dyDescent="0.2">
      <c r="A86" s="37">
        <v>46046</v>
      </c>
      <c r="B86" s="37"/>
      <c r="C86" s="38">
        <v>11</v>
      </c>
      <c r="D86" s="13" t="s">
        <v>55</v>
      </c>
      <c r="E86" s="13" t="s">
        <v>1156</v>
      </c>
      <c r="F86" s="13"/>
      <c r="H86" t="s">
        <v>138</v>
      </c>
      <c r="I86" s="13">
        <v>5</v>
      </c>
      <c r="J86" s="13">
        <v>2</v>
      </c>
      <c r="K86" s="44" t="s">
        <v>143</v>
      </c>
      <c r="L86" s="38">
        <v>0.5</v>
      </c>
      <c r="M86" s="38">
        <v>5.3</v>
      </c>
      <c r="N86" s="38">
        <v>8.4700000000000006</v>
      </c>
      <c r="O86" s="13" t="s">
        <v>15</v>
      </c>
      <c r="P86" s="13"/>
      <c r="Q86" s="13" t="s">
        <v>4</v>
      </c>
      <c r="R86" s="38">
        <v>7.8724000000000007</v>
      </c>
      <c r="S86" s="13">
        <v>2</v>
      </c>
      <c r="T86" s="39" t="str">
        <f t="shared" si="22"/>
        <v>0.00</v>
      </c>
      <c r="U86" s="39">
        <f t="shared" si="28"/>
        <v>-0.5</v>
      </c>
      <c r="V86" s="39">
        <f t="shared" si="29"/>
        <v>38.787200000000013</v>
      </c>
      <c r="W86" s="39">
        <f t="shared" si="30"/>
        <v>74</v>
      </c>
      <c r="X86" s="40">
        <f t="shared" si="31"/>
        <v>0.52415135135135149</v>
      </c>
      <c r="Y86" s="41">
        <f t="shared" si="32"/>
        <v>0.38787200000000011</v>
      </c>
      <c r="Z86" s="42">
        <f t="shared" si="33"/>
        <v>3878.7200000000012</v>
      </c>
      <c r="AA86" s="13" t="s">
        <v>58</v>
      </c>
      <c r="AB86" s="13"/>
      <c r="AC86" s="13"/>
      <c r="AD86" s="13"/>
      <c r="AE86" s="13"/>
      <c r="AF86" s="13"/>
      <c r="AG86" s="13"/>
      <c r="AH86" s="13"/>
      <c r="AI86" s="13"/>
      <c r="AJ86" s="13"/>
      <c r="AK86" s="13"/>
      <c r="AL86" s="13"/>
      <c r="AM86" s="13"/>
      <c r="AN86" s="13"/>
      <c r="AO86" s="13"/>
      <c r="AP86" s="13"/>
      <c r="AQ86" s="13"/>
      <c r="AR86" s="13"/>
      <c r="AS86" s="13"/>
      <c r="AT86" s="38">
        <v>7</v>
      </c>
      <c r="AU86" s="38">
        <v>7</v>
      </c>
      <c r="AV86" s="10">
        <f t="shared" si="24"/>
        <v>3.7350000000000003</v>
      </c>
      <c r="AW86" s="10">
        <f t="shared" si="25"/>
        <v>7.8724000000000007</v>
      </c>
      <c r="AZ86" t="str">
        <f t="shared" si="26"/>
        <v>Yes</v>
      </c>
      <c r="BB86" s="38">
        <f t="shared" si="34"/>
        <v>-0.5</v>
      </c>
      <c r="BC86" s="38">
        <f t="shared" si="23"/>
        <v>-2</v>
      </c>
      <c r="BD86" s="38">
        <f t="shared" si="35"/>
        <v>-2</v>
      </c>
      <c r="BE86" s="38">
        <f t="shared" si="36"/>
        <v>-0.5</v>
      </c>
      <c r="BF86" s="13" cm="1">
        <f t="array" ref="BF86">SUMPRODUCT((1/COUNTIFS($A$3:$A86,$A$3:$A86,$H$3:$H86,$H$3:$H86,$I$3:$I86,$I$3:$I86)))</f>
        <v>21.999999999999989</v>
      </c>
      <c r="BG86" s="13">
        <v>9</v>
      </c>
      <c r="BH86" s="12">
        <f t="shared" si="27"/>
        <v>0.40909090909090928</v>
      </c>
    </row>
    <row r="87" spans="1:60" x14ac:dyDescent="0.2">
      <c r="A87" s="37">
        <v>46046</v>
      </c>
      <c r="B87" s="37"/>
      <c r="C87" s="38">
        <v>11</v>
      </c>
      <c r="D87" s="13" t="s">
        <v>55</v>
      </c>
      <c r="E87" s="13" t="s">
        <v>1156</v>
      </c>
      <c r="F87" s="13"/>
      <c r="H87" t="s">
        <v>138</v>
      </c>
      <c r="I87" s="13">
        <v>5</v>
      </c>
      <c r="J87" s="13">
        <v>1</v>
      </c>
      <c r="K87" t="s">
        <v>144</v>
      </c>
      <c r="L87" s="38">
        <v>0.5</v>
      </c>
      <c r="M87" s="38">
        <v>6.2</v>
      </c>
      <c r="N87" s="38">
        <v>9.14</v>
      </c>
      <c r="O87" s="13" t="s">
        <v>15</v>
      </c>
      <c r="P87" s="13"/>
      <c r="Q87" s="13" t="s">
        <v>4</v>
      </c>
      <c r="R87" s="38">
        <v>8.4888000000000012</v>
      </c>
      <c r="S87" s="13" t="s">
        <v>60</v>
      </c>
      <c r="T87" s="39" t="str">
        <f t="shared" si="22"/>
        <v>0.00</v>
      </c>
      <c r="U87" s="39">
        <f t="shared" si="28"/>
        <v>-0.5</v>
      </c>
      <c r="V87" s="39">
        <f t="shared" si="29"/>
        <v>38.287200000000013</v>
      </c>
      <c r="W87" s="39">
        <f t="shared" si="30"/>
        <v>74.5</v>
      </c>
      <c r="X87" s="40">
        <f t="shared" si="31"/>
        <v>0.51392214765100686</v>
      </c>
      <c r="Y87" s="41">
        <f t="shared" si="32"/>
        <v>0.3828720000000001</v>
      </c>
      <c r="Z87" s="42">
        <f t="shared" si="33"/>
        <v>3828.7200000000012</v>
      </c>
      <c r="AA87" s="13" t="s">
        <v>58</v>
      </c>
      <c r="AB87" s="13"/>
      <c r="AC87" s="13"/>
      <c r="AD87" s="13"/>
      <c r="AE87" s="13"/>
      <c r="AF87" s="13"/>
      <c r="AG87" s="13"/>
      <c r="AH87" s="13"/>
      <c r="AI87" s="13"/>
      <c r="AJ87" s="13"/>
      <c r="AK87" s="13"/>
      <c r="AL87" s="13"/>
      <c r="AM87" s="13"/>
      <c r="AN87" s="13"/>
      <c r="AO87" s="13"/>
      <c r="AP87" s="13"/>
      <c r="AQ87" s="13"/>
      <c r="AR87" s="13"/>
      <c r="AS87" s="13"/>
      <c r="AT87" s="38">
        <v>7.6</v>
      </c>
      <c r="AU87" s="38">
        <v>8</v>
      </c>
      <c r="AV87" s="10">
        <f t="shared" si="24"/>
        <v>4.07</v>
      </c>
      <c r="AW87" s="10">
        <f t="shared" si="25"/>
        <v>8.4888000000000012</v>
      </c>
      <c r="AZ87" t="str">
        <f t="shared" si="26"/>
        <v>Yes</v>
      </c>
      <c r="BB87" s="38">
        <f t="shared" si="34"/>
        <v>-0.5</v>
      </c>
      <c r="BC87" s="38">
        <f t="shared" si="23"/>
        <v>-2</v>
      </c>
      <c r="BD87" s="38">
        <f t="shared" si="35"/>
        <v>-2</v>
      </c>
      <c r="BE87" s="38">
        <f t="shared" si="36"/>
        <v>-0.5</v>
      </c>
      <c r="BF87" s="13" cm="1">
        <f t="array" ref="BF87">SUMPRODUCT((1/COUNTIFS($A$3:$A87,$A$3:$A87,$H$3:$H87,$H$3:$H87,$I$3:$I87,$I$3:$I87)))</f>
        <v>21.999999999999989</v>
      </c>
      <c r="BG87" s="13">
        <v>9</v>
      </c>
      <c r="BH87" s="12">
        <f t="shared" si="27"/>
        <v>0.40909090909090928</v>
      </c>
    </row>
    <row r="88" spans="1:60" x14ac:dyDescent="0.2">
      <c r="A88" s="37">
        <v>46046</v>
      </c>
      <c r="B88" s="37"/>
      <c r="C88" s="38">
        <v>11</v>
      </c>
      <c r="D88" s="13" t="s">
        <v>55</v>
      </c>
      <c r="E88" s="13" t="s">
        <v>1156</v>
      </c>
      <c r="F88" s="13"/>
      <c r="H88" t="s">
        <v>138</v>
      </c>
      <c r="I88" s="13">
        <v>5</v>
      </c>
      <c r="J88" s="13">
        <v>7</v>
      </c>
      <c r="K88" t="s">
        <v>145</v>
      </c>
      <c r="L88" s="38">
        <v>1</v>
      </c>
      <c r="M88" s="38">
        <v>34</v>
      </c>
      <c r="N88" s="38">
        <v>53.28</v>
      </c>
      <c r="O88" s="13" t="s">
        <v>15</v>
      </c>
      <c r="P88" s="13"/>
      <c r="Q88" s="13" t="s">
        <v>4</v>
      </c>
      <c r="R88" s="38">
        <v>49.0976</v>
      </c>
      <c r="S88" s="13" t="s">
        <v>60</v>
      </c>
      <c r="T88" s="39" t="str">
        <f t="shared" si="22"/>
        <v>0.00</v>
      </c>
      <c r="U88" s="39">
        <f t="shared" si="28"/>
        <v>-1</v>
      </c>
      <c r="V88" s="39">
        <f t="shared" si="29"/>
        <v>37.287200000000013</v>
      </c>
      <c r="W88" s="39">
        <f t="shared" si="30"/>
        <v>75.5</v>
      </c>
      <c r="X88" s="40">
        <f t="shared" si="31"/>
        <v>0.49387019867549686</v>
      </c>
      <c r="Y88" s="41">
        <f t="shared" si="32"/>
        <v>0.37287200000000015</v>
      </c>
      <c r="Z88" s="42">
        <f t="shared" si="33"/>
        <v>3728.7200000000012</v>
      </c>
      <c r="AA88" s="13" t="s">
        <v>58</v>
      </c>
      <c r="AB88" s="13"/>
      <c r="AC88" s="13"/>
      <c r="AD88" s="13"/>
      <c r="AE88" s="13"/>
      <c r="AF88" s="13"/>
      <c r="AG88" s="13"/>
      <c r="AH88" s="13"/>
      <c r="AI88" s="13"/>
      <c r="AJ88" s="13"/>
      <c r="AK88" s="13"/>
      <c r="AL88" s="13"/>
      <c r="AM88" s="13"/>
      <c r="AN88" s="13"/>
      <c r="AO88" s="13"/>
      <c r="AP88" s="13"/>
      <c r="AQ88" s="13"/>
      <c r="AR88" s="13"/>
      <c r="AS88" s="13"/>
      <c r="AT88" s="38">
        <v>31</v>
      </c>
      <c r="AU88" s="38">
        <v>41</v>
      </c>
      <c r="AV88" s="10">
        <f t="shared" si="24"/>
        <v>52.28</v>
      </c>
      <c r="AW88" s="10">
        <f t="shared" si="25"/>
        <v>49.0976</v>
      </c>
      <c r="AZ88" t="str">
        <f t="shared" si="26"/>
        <v>Yes</v>
      </c>
      <c r="BB88" s="38">
        <f t="shared" si="34"/>
        <v>-1</v>
      </c>
      <c r="BC88" s="38">
        <f t="shared" si="23"/>
        <v>-2</v>
      </c>
      <c r="BD88" s="38">
        <f t="shared" si="35"/>
        <v>-2</v>
      </c>
      <c r="BE88" s="38">
        <f t="shared" si="36"/>
        <v>-1</v>
      </c>
      <c r="BF88" s="13" cm="1">
        <f t="array" ref="BF88">SUMPRODUCT((1/COUNTIFS($A$3:$A88,$A$3:$A88,$H$3:$H88,$H$3:$H88,$I$3:$I88,$I$3:$I88)))</f>
        <v>21.999999999999986</v>
      </c>
      <c r="BG88" s="13">
        <v>9</v>
      </c>
      <c r="BH88" s="12">
        <f t="shared" si="27"/>
        <v>0.40909090909090934</v>
      </c>
    </row>
    <row r="89" spans="1:60" x14ac:dyDescent="0.2">
      <c r="A89" s="37">
        <v>46046</v>
      </c>
      <c r="B89" s="37"/>
      <c r="C89" s="38">
        <v>11.38</v>
      </c>
      <c r="D89" s="13" t="s">
        <v>55</v>
      </c>
      <c r="E89" s="13" t="s">
        <v>1156</v>
      </c>
      <c r="F89" s="13"/>
      <c r="H89" t="s">
        <v>138</v>
      </c>
      <c r="I89" s="13">
        <v>6</v>
      </c>
      <c r="J89" s="13">
        <v>6</v>
      </c>
      <c r="K89" s="43" t="s">
        <v>146</v>
      </c>
      <c r="L89" s="38">
        <v>0.5</v>
      </c>
      <c r="M89" s="38">
        <v>3.15</v>
      </c>
      <c r="N89" s="38">
        <v>4.9000000000000004</v>
      </c>
      <c r="O89" s="13" t="s">
        <v>15</v>
      </c>
      <c r="P89" s="13"/>
      <c r="Q89" s="13" t="s">
        <v>4</v>
      </c>
      <c r="R89" s="38">
        <v>4.588000000000001</v>
      </c>
      <c r="S89" s="13">
        <v>1</v>
      </c>
      <c r="T89" s="39">
        <f t="shared" si="22"/>
        <v>2.29</v>
      </c>
      <c r="U89" s="39">
        <f t="shared" si="28"/>
        <v>1.9500000000000002</v>
      </c>
      <c r="V89" s="39">
        <f t="shared" si="29"/>
        <v>39.237200000000016</v>
      </c>
      <c r="W89" s="39">
        <f t="shared" si="30"/>
        <v>76</v>
      </c>
      <c r="X89" s="40">
        <f t="shared" si="31"/>
        <v>0.51627894736842128</v>
      </c>
      <c r="Y89" s="41">
        <f t="shared" si="32"/>
        <v>0.39237200000000017</v>
      </c>
      <c r="Z89" s="42">
        <f t="shared" si="33"/>
        <v>3923.7200000000016</v>
      </c>
      <c r="AA89" s="13" t="s">
        <v>72</v>
      </c>
      <c r="AB89" s="13"/>
      <c r="AC89" s="13"/>
      <c r="AD89" s="13"/>
      <c r="AE89" s="13"/>
      <c r="AF89" s="13"/>
      <c r="AG89" s="13"/>
      <c r="AH89" s="13"/>
      <c r="AI89" s="13"/>
      <c r="AJ89" s="13"/>
      <c r="AK89" s="13"/>
      <c r="AL89" s="13"/>
      <c r="AM89" s="13"/>
      <c r="AN89" s="13"/>
      <c r="AO89" s="13"/>
      <c r="AP89" s="13"/>
      <c r="AQ89" s="13"/>
      <c r="AR89" s="13"/>
      <c r="AS89" s="13"/>
      <c r="AT89" s="38">
        <v>4.4000000000000004</v>
      </c>
      <c r="AU89" s="38">
        <v>4.4000000000000004</v>
      </c>
      <c r="AV89" s="10">
        <f t="shared" si="24"/>
        <v>1.9500000000000002</v>
      </c>
      <c r="AW89" s="10">
        <f t="shared" si="25"/>
        <v>4.588000000000001</v>
      </c>
      <c r="AZ89" t="str">
        <f t="shared" si="26"/>
        <v>Yes</v>
      </c>
      <c r="BB89" s="38">
        <f t="shared" si="34"/>
        <v>1.9500000000000002</v>
      </c>
      <c r="BC89" s="38">
        <f t="shared" si="23"/>
        <v>-1.0499999999999998</v>
      </c>
      <c r="BD89" s="38">
        <f t="shared" si="35"/>
        <v>-1.0499999999999998</v>
      </c>
      <c r="BE89" s="38">
        <f t="shared" si="36"/>
        <v>1.9500000000000002</v>
      </c>
      <c r="BF89" s="13" cm="1">
        <f t="array" ref="BF89">SUMPRODUCT((1/COUNTIFS($A$3:$A89,$A$3:$A89,$H$3:$H89,$H$3:$H89,$I$3:$I89,$I$3:$I89)))</f>
        <v>22.999999999999986</v>
      </c>
      <c r="BG89" s="13">
        <v>10</v>
      </c>
      <c r="BH89" s="12">
        <f t="shared" si="27"/>
        <v>0.43478260869565244</v>
      </c>
    </row>
    <row r="90" spans="1:60" x14ac:dyDescent="0.2">
      <c r="A90" s="37">
        <v>46046</v>
      </c>
      <c r="B90" s="37"/>
      <c r="C90" s="38">
        <v>11.38</v>
      </c>
      <c r="D90" s="13" t="s">
        <v>55</v>
      </c>
      <c r="E90" s="13" t="s">
        <v>1156</v>
      </c>
      <c r="F90" s="13"/>
      <c r="H90" t="s">
        <v>138</v>
      </c>
      <c r="I90" s="13">
        <v>6</v>
      </c>
      <c r="J90" s="13">
        <v>1</v>
      </c>
      <c r="K90" t="s">
        <v>147</v>
      </c>
      <c r="L90" s="38">
        <v>1</v>
      </c>
      <c r="M90" s="38">
        <v>14</v>
      </c>
      <c r="N90" s="38">
        <v>19.079999999999998</v>
      </c>
      <c r="O90" s="13" t="s">
        <v>15</v>
      </c>
      <c r="P90" s="13"/>
      <c r="Q90" s="13" t="s">
        <v>4</v>
      </c>
      <c r="R90" s="38">
        <v>17.633599999999998</v>
      </c>
      <c r="S90" s="13" t="s">
        <v>60</v>
      </c>
      <c r="T90" s="39" t="str">
        <f t="shared" si="22"/>
        <v>0.00</v>
      </c>
      <c r="U90" s="39">
        <f t="shared" si="28"/>
        <v>-1</v>
      </c>
      <c r="V90" s="39">
        <f t="shared" si="29"/>
        <v>38.237200000000016</v>
      </c>
      <c r="W90" s="39">
        <f t="shared" si="30"/>
        <v>77</v>
      </c>
      <c r="X90" s="40">
        <f t="shared" si="31"/>
        <v>0.49658701298701319</v>
      </c>
      <c r="Y90" s="41">
        <f t="shared" si="32"/>
        <v>0.38237200000000016</v>
      </c>
      <c r="Z90" s="42">
        <f t="shared" si="33"/>
        <v>3823.7200000000016</v>
      </c>
      <c r="AA90" s="13" t="s">
        <v>58</v>
      </c>
      <c r="AB90" s="13"/>
      <c r="AC90" s="13"/>
      <c r="AD90" s="13"/>
      <c r="AE90" s="13"/>
      <c r="AF90" s="13"/>
      <c r="AG90" s="13"/>
      <c r="AH90" s="13"/>
      <c r="AI90" s="13"/>
      <c r="AJ90" s="13"/>
      <c r="AK90" s="13"/>
      <c r="AL90" s="13"/>
      <c r="AM90" s="13"/>
      <c r="AN90" s="13"/>
      <c r="AO90" s="13"/>
      <c r="AP90" s="13"/>
      <c r="AQ90" s="13"/>
      <c r="AR90" s="13"/>
      <c r="AS90" s="13"/>
      <c r="AT90" s="38">
        <v>13</v>
      </c>
      <c r="AU90" s="38">
        <v>14</v>
      </c>
      <c r="AV90" s="10">
        <f t="shared" si="24"/>
        <v>18.079999999999998</v>
      </c>
      <c r="AW90" s="10">
        <f t="shared" si="25"/>
        <v>17.633599999999998</v>
      </c>
      <c r="AZ90" t="str">
        <f t="shared" si="26"/>
        <v>Yes</v>
      </c>
      <c r="BB90" s="38">
        <f t="shared" si="34"/>
        <v>-1</v>
      </c>
      <c r="BC90" s="38">
        <f t="shared" si="23"/>
        <v>-1.0499999999999998</v>
      </c>
      <c r="BD90" s="38">
        <f t="shared" si="35"/>
        <v>-1.0499999999999998</v>
      </c>
      <c r="BE90" s="38">
        <f t="shared" si="36"/>
        <v>-1</v>
      </c>
      <c r="BF90" s="13" cm="1">
        <f t="array" ref="BF90">SUMPRODUCT((1/COUNTIFS($A$3:$A90,$A$3:$A90,$H$3:$H90,$H$3:$H90,$I$3:$I90,$I$3:$I90)))</f>
        <v>22.999999999999986</v>
      </c>
      <c r="BG90" s="13">
        <v>10</v>
      </c>
      <c r="BH90" s="12">
        <f t="shared" si="27"/>
        <v>0.43478260869565244</v>
      </c>
    </row>
    <row r="91" spans="1:60" x14ac:dyDescent="0.2">
      <c r="A91" s="37">
        <v>46046</v>
      </c>
      <c r="B91" s="37"/>
      <c r="C91" s="38">
        <v>11.38</v>
      </c>
      <c r="D91" s="13" t="s">
        <v>55</v>
      </c>
      <c r="E91" s="13" t="s">
        <v>1156</v>
      </c>
      <c r="F91" s="13"/>
      <c r="H91" t="s">
        <v>138</v>
      </c>
      <c r="I91" s="13">
        <v>6</v>
      </c>
      <c r="J91" s="13">
        <v>3</v>
      </c>
      <c r="K91" t="s">
        <v>148</v>
      </c>
      <c r="L91" s="38">
        <v>1</v>
      </c>
      <c r="M91" s="38">
        <v>15</v>
      </c>
      <c r="N91" s="38">
        <v>17.5</v>
      </c>
      <c r="O91" s="13" t="s">
        <v>15</v>
      </c>
      <c r="P91" s="13"/>
      <c r="Q91" s="13" t="s">
        <v>4</v>
      </c>
      <c r="R91" s="38">
        <v>16.18</v>
      </c>
      <c r="S91" s="13" t="s">
        <v>60</v>
      </c>
      <c r="T91" s="39" t="str">
        <f t="shared" si="22"/>
        <v>0.00</v>
      </c>
      <c r="U91" s="39">
        <f t="shared" si="28"/>
        <v>-1</v>
      </c>
      <c r="V91" s="39">
        <f t="shared" si="29"/>
        <v>37.237200000000016</v>
      </c>
      <c r="W91" s="39">
        <f t="shared" si="30"/>
        <v>78</v>
      </c>
      <c r="X91" s="40">
        <f t="shared" si="31"/>
        <v>0.47740000000000021</v>
      </c>
      <c r="Y91" s="41">
        <f t="shared" si="32"/>
        <v>0.37237200000000015</v>
      </c>
      <c r="Z91" s="42">
        <f t="shared" si="33"/>
        <v>3723.7200000000016</v>
      </c>
      <c r="AA91" s="13" t="s">
        <v>58</v>
      </c>
      <c r="AB91" s="13"/>
      <c r="AC91" s="13"/>
      <c r="AD91" s="13"/>
      <c r="AE91" s="13"/>
      <c r="AF91" s="13"/>
      <c r="AG91" s="13"/>
      <c r="AH91" s="13"/>
      <c r="AI91" s="13"/>
      <c r="AJ91" s="13"/>
      <c r="AK91" s="13"/>
      <c r="AL91" s="13"/>
      <c r="AM91" s="13"/>
      <c r="AN91" s="13"/>
      <c r="AO91" s="13"/>
      <c r="AP91" s="13"/>
      <c r="AQ91" s="13"/>
      <c r="AR91" s="13"/>
      <c r="AS91" s="13"/>
      <c r="AT91" s="38">
        <v>13</v>
      </c>
      <c r="AU91" s="38">
        <v>13</v>
      </c>
      <c r="AV91" s="10">
        <f t="shared" si="24"/>
        <v>16.5</v>
      </c>
      <c r="AW91" s="10">
        <f t="shared" si="25"/>
        <v>16.18</v>
      </c>
      <c r="AZ91" t="str">
        <f t="shared" si="26"/>
        <v>Yes</v>
      </c>
      <c r="BB91" s="38">
        <f t="shared" si="34"/>
        <v>-1</v>
      </c>
      <c r="BC91" s="38">
        <f t="shared" si="23"/>
        <v>-1.0499999999999998</v>
      </c>
      <c r="BD91" s="38">
        <f t="shared" si="35"/>
        <v>-1.0499999999999998</v>
      </c>
      <c r="BE91" s="38">
        <f t="shared" si="36"/>
        <v>-1</v>
      </c>
      <c r="BF91" s="13" cm="1">
        <f t="array" ref="BF91">SUMPRODUCT((1/COUNTIFS($A$3:$A91,$A$3:$A91,$H$3:$H91,$H$3:$H91,$I$3:$I91,$I$3:$I91)))</f>
        <v>22.999999999999982</v>
      </c>
      <c r="BG91" s="13">
        <v>10</v>
      </c>
      <c r="BH91" s="12">
        <f t="shared" si="27"/>
        <v>0.43478260869565249</v>
      </c>
    </row>
    <row r="92" spans="1:60" x14ac:dyDescent="0.2">
      <c r="A92" s="37">
        <v>46046</v>
      </c>
      <c r="B92" s="37"/>
      <c r="C92" s="38">
        <v>11.38</v>
      </c>
      <c r="D92" s="13" t="s">
        <v>55</v>
      </c>
      <c r="E92" s="13" t="s">
        <v>1156</v>
      </c>
      <c r="F92" s="13"/>
      <c r="H92" t="s">
        <v>138</v>
      </c>
      <c r="I92" s="13">
        <v>6</v>
      </c>
      <c r="J92" s="13">
        <v>10</v>
      </c>
      <c r="K92" t="s">
        <v>80</v>
      </c>
      <c r="L92" s="38">
        <v>1</v>
      </c>
      <c r="M92" s="38">
        <v>15</v>
      </c>
      <c r="N92" s="38">
        <v>24</v>
      </c>
      <c r="O92" s="13" t="s">
        <v>15</v>
      </c>
      <c r="P92" s="13"/>
      <c r="Q92" s="13" t="s">
        <v>4</v>
      </c>
      <c r="R92" s="38">
        <v>22.16</v>
      </c>
      <c r="S92" s="13" t="s">
        <v>60</v>
      </c>
      <c r="T92" s="39" t="str">
        <f t="shared" si="22"/>
        <v>0.00</v>
      </c>
      <c r="U92" s="39">
        <f t="shared" si="28"/>
        <v>-1</v>
      </c>
      <c r="V92" s="39">
        <f t="shared" si="29"/>
        <v>36.237200000000016</v>
      </c>
      <c r="W92" s="39">
        <f t="shared" si="30"/>
        <v>79</v>
      </c>
      <c r="X92" s="40">
        <f t="shared" si="31"/>
        <v>0.45869873417721541</v>
      </c>
      <c r="Y92" s="41">
        <f t="shared" si="32"/>
        <v>0.36237200000000014</v>
      </c>
      <c r="Z92" s="42">
        <f t="shared" si="33"/>
        <v>3623.7200000000016</v>
      </c>
      <c r="AA92" s="13" t="s">
        <v>58</v>
      </c>
      <c r="AB92" s="13"/>
      <c r="AC92" s="13"/>
      <c r="AD92" s="13"/>
      <c r="AE92" s="13"/>
      <c r="AF92" s="13"/>
      <c r="AG92" s="13"/>
      <c r="AH92" s="13"/>
      <c r="AI92" s="13"/>
      <c r="AJ92" s="13"/>
      <c r="AK92" s="13"/>
      <c r="AL92" s="13"/>
      <c r="AM92" s="13"/>
      <c r="AN92" s="13"/>
      <c r="AO92" s="13"/>
      <c r="AP92" s="13"/>
      <c r="AQ92" s="13"/>
      <c r="AR92" s="13"/>
      <c r="AS92" s="13"/>
      <c r="AT92" s="38">
        <v>18.899999999999999</v>
      </c>
      <c r="AU92" s="38">
        <v>17</v>
      </c>
      <c r="AV92" s="10">
        <f t="shared" si="24"/>
        <v>23</v>
      </c>
      <c r="AW92" s="10">
        <f t="shared" si="25"/>
        <v>22.16</v>
      </c>
      <c r="AZ92" t="str">
        <f t="shared" si="26"/>
        <v>Yes</v>
      </c>
      <c r="BB92" s="38">
        <f t="shared" si="34"/>
        <v>-1</v>
      </c>
      <c r="BC92" s="38">
        <f t="shared" si="23"/>
        <v>-1.0499999999999998</v>
      </c>
      <c r="BD92" s="38">
        <f t="shared" si="35"/>
        <v>-1.0499999999999998</v>
      </c>
      <c r="BE92" s="38">
        <f t="shared" si="36"/>
        <v>-1</v>
      </c>
      <c r="BF92" s="13" cm="1">
        <f t="array" ref="BF92">SUMPRODUCT((1/COUNTIFS($A$3:$A92,$A$3:$A92,$H$3:$H92,$H$3:$H92,$I$3:$I92,$I$3:$I92)))</f>
        <v>22.999999999999986</v>
      </c>
      <c r="BG92" s="13">
        <v>10</v>
      </c>
      <c r="BH92" s="12">
        <f t="shared" si="27"/>
        <v>0.43478260869565244</v>
      </c>
    </row>
    <row r="93" spans="1:60" x14ac:dyDescent="0.2">
      <c r="A93" s="37">
        <v>46046</v>
      </c>
      <c r="B93" s="37"/>
      <c r="C93" s="38">
        <v>11.48</v>
      </c>
      <c r="D93" s="13" t="s">
        <v>55</v>
      </c>
      <c r="E93" s="13" t="s">
        <v>1156</v>
      </c>
      <c r="F93" s="13"/>
      <c r="H93" t="s">
        <v>138</v>
      </c>
      <c r="I93" s="13">
        <v>7</v>
      </c>
      <c r="J93" s="13">
        <v>2</v>
      </c>
      <c r="K93" s="43" t="s">
        <v>149</v>
      </c>
      <c r="L93" s="38">
        <v>1</v>
      </c>
      <c r="M93" s="38">
        <v>8.8000000000000007</v>
      </c>
      <c r="N93" s="38">
        <v>13.38</v>
      </c>
      <c r="O93" s="13" t="s">
        <v>15</v>
      </c>
      <c r="P93" s="13"/>
      <c r="Q93" s="13" t="s">
        <v>4</v>
      </c>
      <c r="R93" s="38">
        <v>12.389600000000002</v>
      </c>
      <c r="S93" s="13">
        <v>1</v>
      </c>
      <c r="T93" s="39">
        <f t="shared" si="22"/>
        <v>12.39</v>
      </c>
      <c r="U93" s="39">
        <f t="shared" si="28"/>
        <v>11.389600000000002</v>
      </c>
      <c r="V93" s="39">
        <f t="shared" si="29"/>
        <v>47.626800000000017</v>
      </c>
      <c r="W93" s="39">
        <f t="shared" si="30"/>
        <v>80</v>
      </c>
      <c r="X93" s="40">
        <f t="shared" si="31"/>
        <v>0.59533500000000017</v>
      </c>
      <c r="Y93" s="41">
        <f t="shared" si="32"/>
        <v>0.47626800000000019</v>
      </c>
      <c r="Z93" s="42">
        <f t="shared" si="33"/>
        <v>4762.6800000000021</v>
      </c>
      <c r="AA93" s="13" t="s">
        <v>72</v>
      </c>
      <c r="AB93" s="13"/>
      <c r="AC93" s="13"/>
      <c r="AD93" s="13"/>
      <c r="AE93" s="13"/>
      <c r="AF93" s="13"/>
      <c r="AG93" s="13"/>
      <c r="AH93" s="13"/>
      <c r="AI93" s="13"/>
      <c r="AJ93" s="13"/>
      <c r="AK93" s="13"/>
      <c r="AL93" s="13"/>
      <c r="AM93" s="13"/>
      <c r="AN93" s="13"/>
      <c r="AO93" s="13"/>
      <c r="AP93" s="13"/>
      <c r="AQ93" s="13"/>
      <c r="AR93" s="13"/>
      <c r="AS93" s="13"/>
      <c r="AT93" s="38">
        <v>11</v>
      </c>
      <c r="AU93" s="38">
        <v>12</v>
      </c>
      <c r="AV93" s="10">
        <f t="shared" si="24"/>
        <v>12.38</v>
      </c>
      <c r="AW93" s="10">
        <f t="shared" si="25"/>
        <v>12.389600000000002</v>
      </c>
      <c r="AZ93" t="str">
        <f t="shared" si="26"/>
        <v>Yes</v>
      </c>
      <c r="BB93" s="38">
        <f t="shared" si="34"/>
        <v>12.38</v>
      </c>
      <c r="BC93" s="38">
        <f t="shared" si="23"/>
        <v>12.38</v>
      </c>
      <c r="BD93" s="38">
        <f t="shared" si="35"/>
        <v>11.389600000000002</v>
      </c>
      <c r="BE93" s="38">
        <f t="shared" si="36"/>
        <v>11.389600000000002</v>
      </c>
      <c r="BF93" s="13" cm="1">
        <f t="array" ref="BF93">SUMPRODUCT((1/COUNTIFS($A$3:$A93,$A$3:$A93,$H$3:$H93,$H$3:$H93,$I$3:$I93,$I$3:$I93)))</f>
        <v>23.999999999999986</v>
      </c>
      <c r="BG93" s="13">
        <v>11</v>
      </c>
      <c r="BH93" s="12">
        <f t="shared" si="27"/>
        <v>0.45833333333333359</v>
      </c>
    </row>
    <row r="94" spans="1:60" x14ac:dyDescent="0.2">
      <c r="A94" s="37">
        <v>46046</v>
      </c>
      <c r="B94" s="37"/>
      <c r="C94" s="38">
        <v>12.08</v>
      </c>
      <c r="D94" s="13" t="s">
        <v>55</v>
      </c>
      <c r="E94" s="13" t="s">
        <v>1156</v>
      </c>
      <c r="F94" s="13"/>
      <c r="H94" t="s">
        <v>138</v>
      </c>
      <c r="I94" s="13">
        <v>8</v>
      </c>
      <c r="J94" s="13">
        <v>3</v>
      </c>
      <c r="K94" t="s">
        <v>150</v>
      </c>
      <c r="L94" s="38">
        <v>0.5</v>
      </c>
      <c r="M94" s="38">
        <v>5.8422000000000001</v>
      </c>
      <c r="N94" s="38">
        <v>17</v>
      </c>
      <c r="O94" s="13" t="s">
        <v>15</v>
      </c>
      <c r="P94" s="13"/>
      <c r="Q94" s="13" t="s">
        <v>4</v>
      </c>
      <c r="R94" s="38">
        <v>15.72</v>
      </c>
      <c r="S94" s="13" t="s">
        <v>60</v>
      </c>
      <c r="T94" s="39" t="str">
        <f t="shared" si="22"/>
        <v>0.00</v>
      </c>
      <c r="U94" s="39">
        <f t="shared" si="28"/>
        <v>-0.5</v>
      </c>
      <c r="V94" s="39">
        <f t="shared" si="29"/>
        <v>47.126800000000017</v>
      </c>
      <c r="W94" s="39">
        <f t="shared" si="30"/>
        <v>80.5</v>
      </c>
      <c r="X94" s="40">
        <f t="shared" si="31"/>
        <v>0.58542608695652198</v>
      </c>
      <c r="Y94" s="41">
        <f t="shared" si="32"/>
        <v>0.47126800000000019</v>
      </c>
      <c r="Z94" s="42">
        <f t="shared" si="33"/>
        <v>4712.6800000000021</v>
      </c>
      <c r="AA94" s="13" t="s">
        <v>58</v>
      </c>
      <c r="AB94" s="13"/>
      <c r="AC94" s="13"/>
      <c r="AD94" s="13"/>
      <c r="AE94" s="13"/>
      <c r="AF94" s="13"/>
      <c r="AG94" s="13"/>
      <c r="AH94" s="13"/>
      <c r="AI94" s="13"/>
      <c r="AJ94" s="13"/>
      <c r="AK94" s="13"/>
      <c r="AL94" s="13"/>
      <c r="AM94" s="13"/>
      <c r="AN94" s="13"/>
      <c r="AO94" s="13"/>
      <c r="AP94" s="13"/>
      <c r="AQ94" s="13"/>
      <c r="AR94" s="13"/>
      <c r="AS94" s="13"/>
      <c r="AT94" s="38">
        <v>13</v>
      </c>
      <c r="AU94" s="38">
        <v>13</v>
      </c>
      <c r="AV94" s="10">
        <f t="shared" si="24"/>
        <v>8</v>
      </c>
      <c r="AW94" s="10">
        <f t="shared" si="25"/>
        <v>15.72</v>
      </c>
      <c r="AZ94" t="str">
        <f t="shared" si="26"/>
        <v>Yes</v>
      </c>
      <c r="BA94">
        <v>2.63E-2</v>
      </c>
      <c r="BB94" s="38">
        <f t="shared" si="34"/>
        <v>-0.5</v>
      </c>
      <c r="BC94" s="38">
        <f t="shared" si="23"/>
        <v>-1.5</v>
      </c>
      <c r="BD94" s="38">
        <f t="shared" si="35"/>
        <v>-1.5</v>
      </c>
      <c r="BE94" s="38">
        <f t="shared" si="36"/>
        <v>-0.5</v>
      </c>
      <c r="BF94" s="13" cm="1">
        <f t="array" ref="BF94">SUMPRODUCT((1/COUNTIFS($A$3:$A94,$A$3:$A94,$H$3:$H94,$H$3:$H94,$I$3:$I94,$I$3:$I94)))</f>
        <v>24.999999999999986</v>
      </c>
      <c r="BG94" s="13">
        <v>11</v>
      </c>
      <c r="BH94" s="12">
        <f t="shared" si="27"/>
        <v>0.44000000000000022</v>
      </c>
    </row>
    <row r="95" spans="1:60" x14ac:dyDescent="0.2">
      <c r="A95" s="37">
        <v>46046</v>
      </c>
      <c r="B95" s="37"/>
      <c r="C95" s="38">
        <v>12.08</v>
      </c>
      <c r="D95" s="13" t="s">
        <v>55</v>
      </c>
      <c r="E95" s="13" t="s">
        <v>1156</v>
      </c>
      <c r="F95" s="13"/>
      <c r="H95" t="s">
        <v>138</v>
      </c>
      <c r="I95" s="13">
        <v>8</v>
      </c>
      <c r="J95" s="13">
        <v>10</v>
      </c>
      <c r="K95" t="s">
        <v>151</v>
      </c>
      <c r="L95" s="38">
        <v>1</v>
      </c>
      <c r="M95" s="38">
        <v>11.19755</v>
      </c>
      <c r="N95" s="38">
        <v>18.440000000000001</v>
      </c>
      <c r="O95" s="13" t="s">
        <v>15</v>
      </c>
      <c r="P95" s="13"/>
      <c r="Q95" s="13" t="s">
        <v>4</v>
      </c>
      <c r="R95" s="38">
        <v>17.044800000000002</v>
      </c>
      <c r="S95" s="13" t="s">
        <v>60</v>
      </c>
      <c r="T95" s="39" t="str">
        <f t="shared" si="22"/>
        <v>0.00</v>
      </c>
      <c r="U95" s="39">
        <f t="shared" si="28"/>
        <v>-1</v>
      </c>
      <c r="V95" s="39">
        <f t="shared" si="29"/>
        <v>46.126800000000017</v>
      </c>
      <c r="W95" s="39">
        <f t="shared" si="30"/>
        <v>81.5</v>
      </c>
      <c r="X95" s="40">
        <f t="shared" si="31"/>
        <v>0.56597300613496948</v>
      </c>
      <c r="Y95" s="41">
        <f t="shared" si="32"/>
        <v>0.46126800000000018</v>
      </c>
      <c r="Z95" s="42">
        <f t="shared" si="33"/>
        <v>4612.6800000000021</v>
      </c>
      <c r="AA95" s="13" t="s">
        <v>58</v>
      </c>
      <c r="AB95" s="13"/>
      <c r="AC95" s="13"/>
      <c r="AD95" s="13"/>
      <c r="AE95" s="13"/>
      <c r="AF95" s="13"/>
      <c r="AG95" s="13"/>
      <c r="AH95" s="13"/>
      <c r="AI95" s="13"/>
      <c r="AJ95" s="13"/>
      <c r="AK95" s="13"/>
      <c r="AL95" s="13"/>
      <c r="AM95" s="13"/>
      <c r="AN95" s="13"/>
      <c r="AO95" s="13"/>
      <c r="AP95" s="13"/>
      <c r="AQ95" s="13"/>
      <c r="AR95" s="13"/>
      <c r="AS95" s="13"/>
      <c r="AT95" s="38">
        <v>13</v>
      </c>
      <c r="AU95" s="38">
        <v>15</v>
      </c>
      <c r="AV95" s="10">
        <f t="shared" si="24"/>
        <v>17.440000000000001</v>
      </c>
      <c r="AW95" s="10">
        <f t="shared" si="25"/>
        <v>17.044800000000002</v>
      </c>
      <c r="AZ95" t="str">
        <f t="shared" si="26"/>
        <v>Yes</v>
      </c>
      <c r="BA95">
        <v>2.63E-2</v>
      </c>
      <c r="BB95" s="38">
        <f t="shared" si="34"/>
        <v>-1</v>
      </c>
      <c r="BC95" s="38">
        <f t="shared" si="23"/>
        <v>-1.5</v>
      </c>
      <c r="BD95" s="38">
        <f t="shared" si="35"/>
        <v>-1.5</v>
      </c>
      <c r="BE95" s="38">
        <f t="shared" si="36"/>
        <v>-1</v>
      </c>
      <c r="BF95" s="13" cm="1">
        <f t="array" ref="BF95">SUMPRODUCT((1/COUNTIFS($A$3:$A95,$A$3:$A95,$H$3:$H95,$H$3:$H95,$I$3:$I95,$I$3:$I95)))</f>
        <v>24.999999999999986</v>
      </c>
      <c r="BG95" s="13">
        <v>11</v>
      </c>
      <c r="BH95" s="12">
        <f t="shared" si="27"/>
        <v>0.44000000000000022</v>
      </c>
    </row>
    <row r="96" spans="1:60" x14ac:dyDescent="0.2">
      <c r="A96" s="37">
        <v>46046</v>
      </c>
      <c r="B96" s="37"/>
      <c r="C96" s="38">
        <v>12.17</v>
      </c>
      <c r="D96" s="13" t="s">
        <v>55</v>
      </c>
      <c r="E96" s="13" t="s">
        <v>1156</v>
      </c>
      <c r="F96" s="13"/>
      <c r="H96" t="s">
        <v>138</v>
      </c>
      <c r="I96" s="13">
        <v>9</v>
      </c>
      <c r="J96" s="13">
        <v>8</v>
      </c>
      <c r="K96" t="s">
        <v>152</v>
      </c>
      <c r="L96" s="38">
        <v>1</v>
      </c>
      <c r="M96" s="38">
        <v>8.4</v>
      </c>
      <c r="N96" s="38">
        <v>15.62</v>
      </c>
      <c r="O96" s="13" t="s">
        <v>15</v>
      </c>
      <c r="P96" s="13"/>
      <c r="Q96" s="13" t="s">
        <v>4</v>
      </c>
      <c r="R96" s="38">
        <v>14.4504</v>
      </c>
      <c r="S96" s="13" t="s">
        <v>60</v>
      </c>
      <c r="T96" s="39" t="str">
        <f t="shared" si="22"/>
        <v>0.00</v>
      </c>
      <c r="U96" s="39">
        <f t="shared" si="28"/>
        <v>-1</v>
      </c>
      <c r="V96" s="39">
        <f t="shared" si="29"/>
        <v>45.126800000000017</v>
      </c>
      <c r="W96" s="39">
        <f t="shared" si="30"/>
        <v>82.5</v>
      </c>
      <c r="X96" s="40">
        <f t="shared" si="31"/>
        <v>0.54699151515151534</v>
      </c>
      <c r="Y96" s="41">
        <f t="shared" si="32"/>
        <v>0.45126800000000017</v>
      </c>
      <c r="Z96" s="42">
        <f t="shared" si="33"/>
        <v>4512.6800000000021</v>
      </c>
      <c r="AA96" s="13" t="s">
        <v>58</v>
      </c>
      <c r="AB96" s="13"/>
      <c r="AC96" s="13"/>
      <c r="AD96" s="13"/>
      <c r="AE96" s="13"/>
      <c r="AF96" s="13"/>
      <c r="AG96" s="13"/>
      <c r="AH96" s="13"/>
      <c r="AI96" s="13"/>
      <c r="AJ96" s="13"/>
      <c r="AK96" s="13"/>
      <c r="AL96" s="13"/>
      <c r="AM96" s="13"/>
      <c r="AN96" s="13"/>
      <c r="AO96" s="13"/>
      <c r="AP96" s="13"/>
      <c r="AQ96" s="13"/>
      <c r="AR96" s="13"/>
      <c r="AS96" s="13"/>
      <c r="AT96" s="38">
        <v>13</v>
      </c>
      <c r="AU96" s="38">
        <v>13</v>
      </c>
      <c r="AV96" s="10">
        <f t="shared" si="24"/>
        <v>14.62</v>
      </c>
      <c r="AW96" s="10">
        <f t="shared" si="25"/>
        <v>14.4504</v>
      </c>
      <c r="AZ96" t="str">
        <f t="shared" si="26"/>
        <v>Yes</v>
      </c>
      <c r="BB96" s="38">
        <f t="shared" si="34"/>
        <v>-1</v>
      </c>
      <c r="BC96" s="38">
        <f t="shared" si="23"/>
        <v>-3</v>
      </c>
      <c r="BD96" s="38">
        <f t="shared" si="35"/>
        <v>-3</v>
      </c>
      <c r="BE96" s="38">
        <f t="shared" si="36"/>
        <v>-1</v>
      </c>
      <c r="BF96" s="13" cm="1">
        <f t="array" ref="BF96">SUMPRODUCT((1/COUNTIFS($A$3:$A96,$A$3:$A96,$H$3:$H96,$H$3:$H96,$I$3:$I96,$I$3:$I96)))</f>
        <v>25.999999999999986</v>
      </c>
      <c r="BG96" s="13">
        <v>11</v>
      </c>
      <c r="BH96" s="12">
        <f t="shared" si="27"/>
        <v>0.42307692307692329</v>
      </c>
    </row>
    <row r="97" spans="1:60" x14ac:dyDescent="0.2">
      <c r="A97" s="37">
        <v>46046</v>
      </c>
      <c r="B97" s="37"/>
      <c r="C97" s="38">
        <v>12.17</v>
      </c>
      <c r="D97" s="13" t="s">
        <v>55</v>
      </c>
      <c r="E97" s="13" t="s">
        <v>1156</v>
      </c>
      <c r="F97" s="13"/>
      <c r="H97" t="s">
        <v>138</v>
      </c>
      <c r="I97" s="13">
        <v>9</v>
      </c>
      <c r="J97" s="13">
        <v>10</v>
      </c>
      <c r="K97" s="44" t="s">
        <v>153</v>
      </c>
      <c r="L97" s="38">
        <v>1</v>
      </c>
      <c r="M97" s="38">
        <v>8.8000000000000007</v>
      </c>
      <c r="N97" s="38">
        <v>10.87</v>
      </c>
      <c r="O97" s="13" t="s">
        <v>15</v>
      </c>
      <c r="P97" s="13"/>
      <c r="Q97" s="13" t="s">
        <v>4</v>
      </c>
      <c r="R97" s="38">
        <v>10.080399999999999</v>
      </c>
      <c r="S97" s="13">
        <v>2</v>
      </c>
      <c r="T97" s="39" t="str">
        <f t="shared" si="22"/>
        <v>0.00</v>
      </c>
      <c r="U97" s="39">
        <f t="shared" si="28"/>
        <v>-1</v>
      </c>
      <c r="V97" s="39">
        <f t="shared" si="29"/>
        <v>44.126800000000017</v>
      </c>
      <c r="W97" s="39">
        <f t="shared" si="30"/>
        <v>83.5</v>
      </c>
      <c r="X97" s="40">
        <f t="shared" si="31"/>
        <v>0.52846467065868286</v>
      </c>
      <c r="Y97" s="41">
        <f t="shared" si="32"/>
        <v>0.44126800000000016</v>
      </c>
      <c r="Z97" s="42">
        <f t="shared" si="33"/>
        <v>4412.6800000000021</v>
      </c>
      <c r="AA97" s="13" t="s">
        <v>58</v>
      </c>
      <c r="AB97" s="13"/>
      <c r="AC97" s="13"/>
      <c r="AD97" s="13"/>
      <c r="AE97" s="13"/>
      <c r="AF97" s="13"/>
      <c r="AG97" s="13"/>
      <c r="AH97" s="13"/>
      <c r="AI97" s="13"/>
      <c r="AJ97" s="13"/>
      <c r="AK97" s="13"/>
      <c r="AL97" s="13"/>
      <c r="AM97" s="13"/>
      <c r="AN97" s="13"/>
      <c r="AO97" s="13"/>
      <c r="AP97" s="13"/>
      <c r="AQ97" s="13"/>
      <c r="AR97" s="13"/>
      <c r="AS97" s="13"/>
      <c r="AT97" s="38">
        <v>9.5</v>
      </c>
      <c r="AU97" s="38">
        <v>9.5</v>
      </c>
      <c r="AV97" s="10">
        <f t="shared" si="24"/>
        <v>9.8699999999999992</v>
      </c>
      <c r="AW97" s="10">
        <f t="shared" si="25"/>
        <v>10.080399999999999</v>
      </c>
      <c r="AZ97" t="str">
        <f t="shared" si="26"/>
        <v>Yes</v>
      </c>
      <c r="BB97" s="38">
        <f t="shared" si="34"/>
        <v>-1</v>
      </c>
      <c r="BC97" s="38">
        <f t="shared" si="23"/>
        <v>-3</v>
      </c>
      <c r="BD97" s="38">
        <f t="shared" si="35"/>
        <v>-3</v>
      </c>
      <c r="BE97" s="38">
        <f t="shared" si="36"/>
        <v>-1</v>
      </c>
      <c r="BF97" s="13" cm="1">
        <f t="array" ref="BF97">SUMPRODUCT((1/COUNTIFS($A$3:$A97,$A$3:$A97,$H$3:$H97,$H$3:$H97,$I$3:$I97,$I$3:$I97)))</f>
        <v>25.999999999999986</v>
      </c>
      <c r="BG97" s="13">
        <v>11</v>
      </c>
      <c r="BH97" s="12">
        <f t="shared" si="27"/>
        <v>0.42307692307692329</v>
      </c>
    </row>
    <row r="98" spans="1:60" x14ac:dyDescent="0.2">
      <c r="A98" s="37">
        <v>46046</v>
      </c>
      <c r="B98" s="37"/>
      <c r="C98" s="38">
        <v>12.17</v>
      </c>
      <c r="D98" s="13" t="s">
        <v>55</v>
      </c>
      <c r="E98" s="13" t="s">
        <v>1156</v>
      </c>
      <c r="F98" s="13"/>
      <c r="H98" t="s">
        <v>138</v>
      </c>
      <c r="I98" s="13">
        <v>9</v>
      </c>
      <c r="J98" s="13">
        <v>9</v>
      </c>
      <c r="K98" t="s">
        <v>154</v>
      </c>
      <c r="L98" s="38">
        <v>1</v>
      </c>
      <c r="M98" s="38">
        <v>17</v>
      </c>
      <c r="N98" s="38">
        <v>30.91</v>
      </c>
      <c r="O98" s="13" t="s">
        <v>15</v>
      </c>
      <c r="P98" s="13"/>
      <c r="Q98" s="13" t="s">
        <v>4</v>
      </c>
      <c r="R98" s="38">
        <v>28.517200000000003</v>
      </c>
      <c r="S98" s="13" t="s">
        <v>60</v>
      </c>
      <c r="T98" s="39" t="str">
        <f t="shared" si="22"/>
        <v>0.00</v>
      </c>
      <c r="U98" s="39">
        <f t="shared" si="28"/>
        <v>-1</v>
      </c>
      <c r="V98" s="39">
        <f t="shared" si="29"/>
        <v>43.126800000000017</v>
      </c>
      <c r="W98" s="39">
        <f t="shared" si="30"/>
        <v>84.5</v>
      </c>
      <c r="X98" s="40">
        <f t="shared" si="31"/>
        <v>0.51037633136094696</v>
      </c>
      <c r="Y98" s="41">
        <f t="shared" si="32"/>
        <v>0.43126800000000015</v>
      </c>
      <c r="Z98" s="42">
        <f t="shared" si="33"/>
        <v>4312.6800000000021</v>
      </c>
      <c r="AA98" s="13" t="s">
        <v>58</v>
      </c>
      <c r="AB98" s="13"/>
      <c r="AC98" s="13"/>
      <c r="AD98" s="13"/>
      <c r="AE98" s="13"/>
      <c r="AF98" s="13"/>
      <c r="AG98" s="13"/>
      <c r="AH98" s="13"/>
      <c r="AI98" s="13"/>
      <c r="AJ98" s="13"/>
      <c r="AK98" s="13"/>
      <c r="AL98" s="13"/>
      <c r="AM98" s="13"/>
      <c r="AN98" s="13"/>
      <c r="AO98" s="13"/>
      <c r="AP98" s="13"/>
      <c r="AQ98" s="13"/>
      <c r="AR98" s="13"/>
      <c r="AS98" s="13"/>
      <c r="AT98" s="38">
        <v>21.1</v>
      </c>
      <c r="AU98" s="38">
        <v>21</v>
      </c>
      <c r="AV98" s="10">
        <f t="shared" si="24"/>
        <v>29.91</v>
      </c>
      <c r="AW98" s="10">
        <f t="shared" si="25"/>
        <v>28.517200000000003</v>
      </c>
      <c r="AZ98" t="str">
        <f t="shared" si="26"/>
        <v>Yes</v>
      </c>
      <c r="BB98" s="38">
        <f t="shared" si="34"/>
        <v>-1</v>
      </c>
      <c r="BC98" s="38">
        <f t="shared" si="23"/>
        <v>-3</v>
      </c>
      <c r="BD98" s="38">
        <f t="shared" si="35"/>
        <v>-3</v>
      </c>
      <c r="BE98" s="38">
        <f t="shared" si="36"/>
        <v>-1</v>
      </c>
      <c r="BF98" s="13" cm="1">
        <f t="array" ref="BF98">SUMPRODUCT((1/COUNTIFS($A$3:$A98,$A$3:$A98,$H$3:$H98,$H$3:$H98,$I$3:$I98,$I$3:$I98)))</f>
        <v>25.999999999999982</v>
      </c>
      <c r="BG98" s="13">
        <v>11</v>
      </c>
      <c r="BH98" s="12">
        <f t="shared" si="27"/>
        <v>0.42307692307692335</v>
      </c>
    </row>
    <row r="99" spans="1:60" x14ac:dyDescent="0.2">
      <c r="A99" s="37">
        <v>46046</v>
      </c>
      <c r="B99" s="37"/>
      <c r="C99" s="38">
        <v>12.4</v>
      </c>
      <c r="D99" s="13" t="s">
        <v>55</v>
      </c>
      <c r="E99" s="13" t="s">
        <v>1156</v>
      </c>
      <c r="F99" s="13"/>
      <c r="H99" t="s">
        <v>138</v>
      </c>
      <c r="I99" s="13">
        <v>10</v>
      </c>
      <c r="J99" s="13">
        <v>6</v>
      </c>
      <c r="K99" s="43" t="s">
        <v>155</v>
      </c>
      <c r="L99" s="38">
        <v>1</v>
      </c>
      <c r="M99" s="38">
        <v>12.5</v>
      </c>
      <c r="N99" s="38">
        <v>28.73</v>
      </c>
      <c r="O99" s="13" t="s">
        <v>15</v>
      </c>
      <c r="P99" s="13"/>
      <c r="Q99" s="13" t="s">
        <v>4</v>
      </c>
      <c r="R99" s="38">
        <v>26.511600000000001</v>
      </c>
      <c r="S99" s="13">
        <v>1</v>
      </c>
      <c r="T99" s="39">
        <f t="shared" si="22"/>
        <v>26.51</v>
      </c>
      <c r="U99" s="39">
        <f t="shared" si="28"/>
        <v>25.591600000000003</v>
      </c>
      <c r="V99" s="39">
        <f t="shared" si="29"/>
        <v>68.718400000000017</v>
      </c>
      <c r="W99" s="39">
        <f t="shared" si="30"/>
        <v>85.5</v>
      </c>
      <c r="X99" s="40">
        <f t="shared" si="31"/>
        <v>0.80372397660818728</v>
      </c>
      <c r="Y99" s="41">
        <f t="shared" si="32"/>
        <v>0.68718400000000013</v>
      </c>
      <c r="Z99" s="42">
        <f t="shared" si="33"/>
        <v>6871.840000000002</v>
      </c>
      <c r="AA99" s="13" t="s">
        <v>72</v>
      </c>
      <c r="AB99" s="13"/>
      <c r="AC99" s="13"/>
      <c r="AD99" s="13"/>
      <c r="AE99" s="13"/>
      <c r="AF99" s="13"/>
      <c r="AG99" s="13"/>
      <c r="AH99" s="13"/>
      <c r="AI99" s="13"/>
      <c r="AJ99" s="13"/>
      <c r="AK99" s="13"/>
      <c r="AL99" s="13"/>
      <c r="AM99" s="13"/>
      <c r="AN99" s="13"/>
      <c r="AO99" s="13"/>
      <c r="AP99" s="13"/>
      <c r="AQ99" s="13"/>
      <c r="AR99" s="13"/>
      <c r="AS99" s="13"/>
      <c r="AT99" s="38">
        <v>19</v>
      </c>
      <c r="AU99" s="38">
        <v>20</v>
      </c>
      <c r="AV99" s="10">
        <f t="shared" si="24"/>
        <v>27.73</v>
      </c>
      <c r="AW99" s="10">
        <f t="shared" si="25"/>
        <v>26.511600000000001</v>
      </c>
      <c r="AZ99" t="str">
        <f t="shared" si="26"/>
        <v>Yes</v>
      </c>
      <c r="BB99" s="38">
        <f t="shared" si="34"/>
        <v>27.73</v>
      </c>
      <c r="BC99" s="38">
        <f t="shared" si="23"/>
        <v>26.73</v>
      </c>
      <c r="BD99" s="38">
        <f t="shared" si="35"/>
        <v>24.591600000000003</v>
      </c>
      <c r="BE99" s="38">
        <f t="shared" si="36"/>
        <v>25.591600000000003</v>
      </c>
      <c r="BF99" s="13" cm="1">
        <f t="array" ref="BF99">SUMPRODUCT((1/COUNTIFS($A$3:$A99,$A$3:$A99,$H$3:$H99,$H$3:$H99,$I$3:$I99,$I$3:$I99)))</f>
        <v>26.999999999999982</v>
      </c>
      <c r="BG99" s="13">
        <v>12</v>
      </c>
      <c r="BH99" s="12">
        <f t="shared" si="27"/>
        <v>0.44444444444444475</v>
      </c>
    </row>
    <row r="100" spans="1:60" x14ac:dyDescent="0.2">
      <c r="A100" s="37">
        <v>46046</v>
      </c>
      <c r="B100" s="37"/>
      <c r="C100" s="38">
        <v>12.4</v>
      </c>
      <c r="D100" s="13" t="s">
        <v>55</v>
      </c>
      <c r="E100" s="13" t="s">
        <v>1156</v>
      </c>
      <c r="F100" s="13"/>
      <c r="H100" t="s">
        <v>138</v>
      </c>
      <c r="I100" s="13">
        <v>10</v>
      </c>
      <c r="J100" s="13">
        <v>1</v>
      </c>
      <c r="K100" s="44" t="s">
        <v>156</v>
      </c>
      <c r="L100" s="38">
        <v>1</v>
      </c>
      <c r="M100" s="38">
        <v>17.5</v>
      </c>
      <c r="N100" s="38">
        <v>21.41</v>
      </c>
      <c r="O100" s="13" t="s">
        <v>15</v>
      </c>
      <c r="P100" s="13"/>
      <c r="Q100" s="13" t="s">
        <v>4</v>
      </c>
      <c r="R100" s="38">
        <v>19.777200000000001</v>
      </c>
      <c r="S100" s="13">
        <v>2</v>
      </c>
      <c r="T100" s="39" t="str">
        <f t="shared" si="22"/>
        <v>0.00</v>
      </c>
      <c r="U100" s="39">
        <f t="shared" si="28"/>
        <v>-1</v>
      </c>
      <c r="V100" s="39">
        <f t="shared" si="29"/>
        <v>67.718400000000017</v>
      </c>
      <c r="W100" s="39">
        <f t="shared" si="30"/>
        <v>86.5</v>
      </c>
      <c r="X100" s="40">
        <f t="shared" si="31"/>
        <v>0.78287167630057819</v>
      </c>
      <c r="Y100" s="41">
        <f t="shared" si="32"/>
        <v>0.67718400000000012</v>
      </c>
      <c r="Z100" s="42">
        <f t="shared" si="33"/>
        <v>6771.840000000002</v>
      </c>
      <c r="AA100" s="13" t="s">
        <v>58</v>
      </c>
      <c r="AB100" s="13"/>
      <c r="AC100" s="13"/>
      <c r="AD100" s="13"/>
      <c r="AE100" s="13"/>
      <c r="AF100" s="13"/>
      <c r="AG100" s="13"/>
      <c r="AH100" s="13"/>
      <c r="AI100" s="13"/>
      <c r="AJ100" s="13"/>
      <c r="AK100" s="13"/>
      <c r="AL100" s="13"/>
      <c r="AM100" s="13"/>
      <c r="AN100" s="13"/>
      <c r="AO100" s="13"/>
      <c r="AP100" s="13"/>
      <c r="AQ100" s="13"/>
      <c r="AR100" s="13"/>
      <c r="AS100" s="13"/>
      <c r="AT100" s="38">
        <v>16.7</v>
      </c>
      <c r="AU100" s="38">
        <v>17</v>
      </c>
      <c r="AV100" s="10">
        <f t="shared" si="24"/>
        <v>20.41</v>
      </c>
      <c r="AW100" s="10">
        <f t="shared" si="25"/>
        <v>19.777200000000001</v>
      </c>
      <c r="AZ100" t="str">
        <f t="shared" si="26"/>
        <v>Yes</v>
      </c>
      <c r="BB100" s="38">
        <f t="shared" si="34"/>
        <v>-1</v>
      </c>
      <c r="BC100" s="38">
        <f t="shared" si="23"/>
        <v>26.73</v>
      </c>
      <c r="BD100" s="38">
        <f t="shared" si="35"/>
        <v>24.591600000000003</v>
      </c>
      <c r="BE100" s="38">
        <f t="shared" si="36"/>
        <v>-1</v>
      </c>
      <c r="BF100" s="13" cm="1">
        <f t="array" ref="BF100">SUMPRODUCT((1/COUNTIFS($A$3:$A100,$A$3:$A100,$H$3:$H100,$H$3:$H100,$I$3:$I100,$I$3:$I100)))</f>
        <v>26.999999999999982</v>
      </c>
      <c r="BG100" s="13">
        <v>12</v>
      </c>
      <c r="BH100" s="12">
        <f t="shared" si="27"/>
        <v>0.44444444444444475</v>
      </c>
    </row>
    <row r="101" spans="1:60" x14ac:dyDescent="0.2">
      <c r="A101" s="37">
        <v>46053</v>
      </c>
      <c r="B101" s="37"/>
      <c r="C101" s="38">
        <v>11.15</v>
      </c>
      <c r="D101" s="13" t="s">
        <v>55</v>
      </c>
      <c r="E101" s="13" t="s">
        <v>1156</v>
      </c>
      <c r="F101" s="13"/>
      <c r="H101" t="s">
        <v>138</v>
      </c>
      <c r="I101" s="13">
        <v>1</v>
      </c>
      <c r="J101" s="13">
        <v>6</v>
      </c>
      <c r="K101" s="44" t="s">
        <v>157</v>
      </c>
      <c r="L101" s="38">
        <v>0.5</v>
      </c>
      <c r="M101" s="38">
        <v>3</v>
      </c>
      <c r="N101" s="38">
        <v>3</v>
      </c>
      <c r="O101" s="13" t="s">
        <v>15</v>
      </c>
      <c r="P101" s="13"/>
      <c r="Q101" s="13" t="s">
        <v>4</v>
      </c>
      <c r="R101" s="38">
        <v>2.84</v>
      </c>
      <c r="S101" s="13">
        <v>2</v>
      </c>
      <c r="T101" s="39" t="str">
        <f t="shared" si="22"/>
        <v>0.00</v>
      </c>
      <c r="U101" s="39">
        <f t="shared" si="28"/>
        <v>-0.5</v>
      </c>
      <c r="V101" s="39">
        <f t="shared" si="29"/>
        <v>67.218400000000017</v>
      </c>
      <c r="W101" s="39">
        <f t="shared" si="30"/>
        <v>87</v>
      </c>
      <c r="X101" s="40">
        <f t="shared" si="31"/>
        <v>0.77262528735632208</v>
      </c>
      <c r="Y101" s="41">
        <f t="shared" si="32"/>
        <v>0.67218400000000011</v>
      </c>
      <c r="Z101" s="42">
        <f t="shared" si="33"/>
        <v>6721.840000000002</v>
      </c>
      <c r="AA101" s="13" t="s">
        <v>58</v>
      </c>
      <c r="AB101" s="13"/>
      <c r="AC101" s="13"/>
      <c r="AD101" s="13"/>
      <c r="AE101" s="13"/>
      <c r="AF101" s="13"/>
      <c r="AG101" s="13"/>
      <c r="AH101" s="13"/>
      <c r="AI101" s="13"/>
      <c r="AJ101" s="13"/>
      <c r="AK101" s="13"/>
      <c r="AL101" s="13"/>
      <c r="AM101" s="13"/>
      <c r="AN101" s="13"/>
      <c r="AO101" s="13"/>
      <c r="AP101" s="13"/>
      <c r="AQ101" s="13"/>
      <c r="AR101" s="13"/>
      <c r="AS101" s="13"/>
      <c r="AT101" s="38">
        <v>2.8</v>
      </c>
      <c r="AU101" s="38">
        <v>2.8</v>
      </c>
      <c r="AV101" s="10">
        <f t="shared" si="24"/>
        <v>1</v>
      </c>
      <c r="AW101" s="10">
        <f t="shared" si="25"/>
        <v>2.84</v>
      </c>
      <c r="AZ101" t="str">
        <f t="shared" si="26"/>
        <v>Yes</v>
      </c>
      <c r="BB101" s="38">
        <f t="shared" si="34"/>
        <v>-0.5</v>
      </c>
      <c r="BC101" s="38">
        <f t="shared" si="23"/>
        <v>-1.665</v>
      </c>
      <c r="BD101" s="38">
        <f t="shared" si="35"/>
        <v>-1.665</v>
      </c>
      <c r="BE101" s="38">
        <f t="shared" si="36"/>
        <v>-0.5</v>
      </c>
      <c r="BF101" s="13" cm="1">
        <f t="array" ref="BF101">SUMPRODUCT((1/COUNTIFS($A$3:$A101,$A$3:$A101,$H$3:$H101,$H$3:$H101,$I$3:$I101,$I$3:$I101)))</f>
        <v>27.999999999999982</v>
      </c>
      <c r="BG101" s="13">
        <v>12</v>
      </c>
      <c r="BH101" s="12">
        <f t="shared" si="27"/>
        <v>0.42857142857142883</v>
      </c>
    </row>
    <row r="102" spans="1:60" x14ac:dyDescent="0.2">
      <c r="A102" s="37">
        <v>46053</v>
      </c>
      <c r="B102" s="37"/>
      <c r="C102" s="38">
        <v>11.15</v>
      </c>
      <c r="D102" s="13" t="s">
        <v>55</v>
      </c>
      <c r="E102" s="13" t="s">
        <v>1156</v>
      </c>
      <c r="F102" s="13"/>
      <c r="H102" t="s">
        <v>138</v>
      </c>
      <c r="I102" s="13">
        <v>1</v>
      </c>
      <c r="J102" s="13">
        <v>3</v>
      </c>
      <c r="K102" s="43" t="s">
        <v>129</v>
      </c>
      <c r="L102" s="38">
        <v>0.5</v>
      </c>
      <c r="M102" s="38">
        <v>4.4000000000000004</v>
      </c>
      <c r="N102" s="38">
        <v>4.67</v>
      </c>
      <c r="O102" s="13" t="s">
        <v>15</v>
      </c>
      <c r="P102" s="13"/>
      <c r="Q102" s="13" t="s">
        <v>4</v>
      </c>
      <c r="R102" s="38">
        <v>4.3764000000000003</v>
      </c>
      <c r="S102" s="13">
        <v>1</v>
      </c>
      <c r="T102" s="39">
        <f t="shared" si="22"/>
        <v>2.19</v>
      </c>
      <c r="U102" s="39">
        <f t="shared" si="28"/>
        <v>1.835</v>
      </c>
      <c r="V102" s="39">
        <f t="shared" si="29"/>
        <v>69.053400000000011</v>
      </c>
      <c r="W102" s="39">
        <f t="shared" si="30"/>
        <v>87.5</v>
      </c>
      <c r="X102" s="40">
        <f t="shared" si="31"/>
        <v>0.78918171428571438</v>
      </c>
      <c r="Y102" s="41">
        <f t="shared" si="32"/>
        <v>0.69053400000000009</v>
      </c>
      <c r="Z102" s="42">
        <f t="shared" si="33"/>
        <v>6905.3400000000011</v>
      </c>
      <c r="AA102" s="13" t="s">
        <v>72</v>
      </c>
      <c r="AB102" s="13"/>
      <c r="AC102" s="13"/>
      <c r="AD102" s="13"/>
      <c r="AE102" s="13"/>
      <c r="AF102" s="13"/>
      <c r="AG102" s="13"/>
      <c r="AH102" s="13"/>
      <c r="AI102" s="13"/>
      <c r="AJ102" s="13"/>
      <c r="AK102" s="13"/>
      <c r="AL102" s="13"/>
      <c r="AM102" s="13"/>
      <c r="AN102" s="13"/>
      <c r="AO102" s="13"/>
      <c r="AP102" s="13"/>
      <c r="AQ102" s="13"/>
      <c r="AR102" s="13"/>
      <c r="AS102" s="13"/>
      <c r="AT102" s="38">
        <v>4.0999999999999996</v>
      </c>
      <c r="AU102" s="38">
        <v>4.4000000000000004</v>
      </c>
      <c r="AV102" s="10">
        <f t="shared" si="24"/>
        <v>1.835</v>
      </c>
      <c r="AW102" s="10">
        <f t="shared" si="25"/>
        <v>4.3764000000000003</v>
      </c>
      <c r="AZ102" t="str">
        <f t="shared" si="26"/>
        <v>Yes</v>
      </c>
      <c r="BB102" s="38">
        <f t="shared" si="34"/>
        <v>1.835</v>
      </c>
      <c r="BC102" s="38">
        <f t="shared" si="23"/>
        <v>-1.665</v>
      </c>
      <c r="BD102" s="38">
        <f t="shared" si="35"/>
        <v>-1.665</v>
      </c>
      <c r="BE102" s="38">
        <f t="shared" si="36"/>
        <v>1.835</v>
      </c>
      <c r="BF102" s="13" cm="1">
        <f t="array" ref="BF102">SUMPRODUCT((1/COUNTIFS($A$3:$A102,$A$3:$A102,$H$3:$H102,$H$3:$H102,$I$3:$I102,$I$3:$I102)))</f>
        <v>27.999999999999982</v>
      </c>
      <c r="BG102" s="13">
        <v>13</v>
      </c>
      <c r="BH102" s="12">
        <f t="shared" si="27"/>
        <v>0.46428571428571458</v>
      </c>
    </row>
    <row r="103" spans="1:60" x14ac:dyDescent="0.2">
      <c r="A103" s="37">
        <v>46053</v>
      </c>
      <c r="B103" s="37"/>
      <c r="C103" s="38">
        <v>11.15</v>
      </c>
      <c r="D103" s="13" t="s">
        <v>55</v>
      </c>
      <c r="E103" s="13" t="s">
        <v>1156</v>
      </c>
      <c r="F103" s="13"/>
      <c r="H103" t="s">
        <v>138</v>
      </c>
      <c r="I103" s="13">
        <v>1</v>
      </c>
      <c r="J103" s="13">
        <v>1</v>
      </c>
      <c r="K103" t="s">
        <v>130</v>
      </c>
      <c r="L103" s="38">
        <v>1</v>
      </c>
      <c r="M103" s="38">
        <v>10</v>
      </c>
      <c r="N103" s="38">
        <v>11.31</v>
      </c>
      <c r="O103" s="13" t="s">
        <v>15</v>
      </c>
      <c r="P103" s="13"/>
      <c r="Q103" s="13" t="s">
        <v>4</v>
      </c>
      <c r="R103" s="38">
        <v>10.485200000000001</v>
      </c>
      <c r="S103" s="13" t="s">
        <v>60</v>
      </c>
      <c r="T103" s="39" t="str">
        <f t="shared" si="22"/>
        <v>0.00</v>
      </c>
      <c r="U103" s="39">
        <f t="shared" si="28"/>
        <v>-1</v>
      </c>
      <c r="V103" s="39">
        <f t="shared" si="29"/>
        <v>68.053400000000011</v>
      </c>
      <c r="W103" s="39">
        <f t="shared" si="30"/>
        <v>88.5</v>
      </c>
      <c r="X103" s="40">
        <f t="shared" si="31"/>
        <v>0.76896497175141254</v>
      </c>
      <c r="Y103" s="41">
        <f t="shared" si="32"/>
        <v>0.68053400000000008</v>
      </c>
      <c r="Z103" s="42">
        <f t="shared" si="33"/>
        <v>6805.3400000000011</v>
      </c>
      <c r="AA103" s="13" t="s">
        <v>58</v>
      </c>
      <c r="AB103" s="13"/>
      <c r="AC103" s="13"/>
      <c r="AD103" s="13"/>
      <c r="AE103" s="13"/>
      <c r="AF103" s="13"/>
      <c r="AG103" s="13"/>
      <c r="AH103" s="13"/>
      <c r="AI103" s="13"/>
      <c r="AJ103" s="13"/>
      <c r="AK103" s="13"/>
      <c r="AL103" s="13"/>
      <c r="AM103" s="13"/>
      <c r="AN103" s="13"/>
      <c r="AO103" s="13"/>
      <c r="AP103" s="13"/>
      <c r="AQ103" s="13"/>
      <c r="AR103" s="13"/>
      <c r="AS103" s="13"/>
      <c r="AT103" s="38">
        <v>8.5</v>
      </c>
      <c r="AU103" s="38">
        <v>8.5</v>
      </c>
      <c r="AV103" s="10">
        <f t="shared" si="24"/>
        <v>10.31</v>
      </c>
      <c r="AW103" s="10">
        <f t="shared" si="25"/>
        <v>10.485200000000001</v>
      </c>
      <c r="AZ103" t="str">
        <f t="shared" si="26"/>
        <v>Yes</v>
      </c>
      <c r="BB103" s="38">
        <f t="shared" si="34"/>
        <v>-1</v>
      </c>
      <c r="BC103" s="38">
        <f t="shared" si="23"/>
        <v>-1.665</v>
      </c>
      <c r="BD103" s="38">
        <f t="shared" si="35"/>
        <v>-1.665</v>
      </c>
      <c r="BE103" s="38">
        <f t="shared" si="36"/>
        <v>-1</v>
      </c>
      <c r="BF103" s="13" cm="1">
        <f t="array" ref="BF103">SUMPRODUCT((1/COUNTIFS($A$3:$A103,$A$3:$A103,$H$3:$H103,$H$3:$H103,$I$3:$I103,$I$3:$I103)))</f>
        <v>27.999999999999979</v>
      </c>
      <c r="BG103" s="13">
        <v>13</v>
      </c>
      <c r="BH103" s="12">
        <f t="shared" si="27"/>
        <v>0.46428571428571463</v>
      </c>
    </row>
    <row r="104" spans="1:60" x14ac:dyDescent="0.2">
      <c r="A104" s="37">
        <v>46053</v>
      </c>
      <c r="B104" s="37"/>
      <c r="C104" s="38">
        <v>11.15</v>
      </c>
      <c r="D104" s="13" t="s">
        <v>55</v>
      </c>
      <c r="E104" s="13" t="s">
        <v>1156</v>
      </c>
      <c r="F104" s="13"/>
      <c r="H104" t="s">
        <v>138</v>
      </c>
      <c r="I104" s="13">
        <v>1</v>
      </c>
      <c r="J104" s="13">
        <v>5</v>
      </c>
      <c r="K104" s="45" t="s">
        <v>158</v>
      </c>
      <c r="L104" s="38">
        <v>1</v>
      </c>
      <c r="M104" s="38">
        <v>12.5</v>
      </c>
      <c r="N104" s="38">
        <v>18.170000000000002</v>
      </c>
      <c r="O104" s="13" t="s">
        <v>15</v>
      </c>
      <c r="P104" s="13"/>
      <c r="Q104" s="13" t="s">
        <v>4</v>
      </c>
      <c r="R104" s="38">
        <v>16.796400000000002</v>
      </c>
      <c r="S104" s="13">
        <v>3</v>
      </c>
      <c r="T104" s="39" t="str">
        <f t="shared" si="22"/>
        <v>0.00</v>
      </c>
      <c r="U104" s="39">
        <f t="shared" si="28"/>
        <v>-1</v>
      </c>
      <c r="V104" s="39">
        <f t="shared" si="29"/>
        <v>67.053400000000011</v>
      </c>
      <c r="W104" s="39">
        <f t="shared" si="30"/>
        <v>89.5</v>
      </c>
      <c r="X104" s="40">
        <f t="shared" si="31"/>
        <v>0.74920000000000009</v>
      </c>
      <c r="Y104" s="41">
        <f t="shared" si="32"/>
        <v>0.67053400000000007</v>
      </c>
      <c r="Z104" s="42">
        <f t="shared" si="33"/>
        <v>6705.3400000000011</v>
      </c>
      <c r="AA104" s="13" t="s">
        <v>58</v>
      </c>
      <c r="AB104" s="13"/>
      <c r="AC104" s="13"/>
      <c r="AD104" s="13"/>
      <c r="AE104" s="13"/>
      <c r="AF104" s="13"/>
      <c r="AG104" s="13"/>
      <c r="AH104" s="13"/>
      <c r="AI104" s="13"/>
      <c r="AJ104" s="13"/>
      <c r="AK104" s="13"/>
      <c r="AL104" s="13"/>
      <c r="AM104" s="13"/>
      <c r="AN104" s="13"/>
      <c r="AO104" s="13"/>
      <c r="AP104" s="13"/>
      <c r="AQ104" s="13"/>
      <c r="AR104" s="13"/>
      <c r="AS104" s="13"/>
      <c r="AT104" s="38">
        <v>15</v>
      </c>
      <c r="AU104" s="38">
        <v>15</v>
      </c>
      <c r="AV104" s="10">
        <f t="shared" si="24"/>
        <v>17.170000000000002</v>
      </c>
      <c r="AW104" s="10">
        <f t="shared" si="25"/>
        <v>16.796400000000002</v>
      </c>
      <c r="AZ104" t="str">
        <f t="shared" si="26"/>
        <v>Yes</v>
      </c>
      <c r="BB104" s="38">
        <f t="shared" si="34"/>
        <v>-1</v>
      </c>
      <c r="BC104" s="38">
        <f t="shared" si="23"/>
        <v>-1.665</v>
      </c>
      <c r="BD104" s="38">
        <f t="shared" si="35"/>
        <v>-1.665</v>
      </c>
      <c r="BE104" s="38">
        <f t="shared" si="36"/>
        <v>-1</v>
      </c>
      <c r="BF104" s="13" cm="1">
        <f t="array" ref="BF104">SUMPRODUCT((1/COUNTIFS($A$3:$A104,$A$3:$A104,$H$3:$H104,$H$3:$H104,$I$3:$I104,$I$3:$I104)))</f>
        <v>27.999999999999982</v>
      </c>
      <c r="BG104" s="13">
        <v>13</v>
      </c>
      <c r="BH104" s="12">
        <f t="shared" si="27"/>
        <v>0.46428571428571458</v>
      </c>
    </row>
    <row r="105" spans="1:60" x14ac:dyDescent="0.2">
      <c r="A105" s="37">
        <v>46053</v>
      </c>
      <c r="B105" s="37"/>
      <c r="C105" s="38">
        <v>11.15</v>
      </c>
      <c r="D105" s="13" t="s">
        <v>55</v>
      </c>
      <c r="E105" s="13" t="s">
        <v>1156</v>
      </c>
      <c r="F105" s="13"/>
      <c r="H105" t="s">
        <v>138</v>
      </c>
      <c r="I105" s="13">
        <v>1</v>
      </c>
      <c r="J105" s="13">
        <v>4</v>
      </c>
      <c r="K105" t="s">
        <v>159</v>
      </c>
      <c r="L105" s="38">
        <v>1</v>
      </c>
      <c r="M105" s="38">
        <v>14.5</v>
      </c>
      <c r="N105" s="38">
        <v>16.87</v>
      </c>
      <c r="O105" s="13" t="s">
        <v>15</v>
      </c>
      <c r="P105" s="13"/>
      <c r="Q105" s="13" t="s">
        <v>4</v>
      </c>
      <c r="R105" s="38">
        <v>15.600400000000002</v>
      </c>
      <c r="S105" s="13" t="s">
        <v>60</v>
      </c>
      <c r="T105" s="39" t="str">
        <f t="shared" si="22"/>
        <v>0.00</v>
      </c>
      <c r="U105" s="39">
        <f t="shared" si="28"/>
        <v>-1</v>
      </c>
      <c r="V105" s="39">
        <f t="shared" si="29"/>
        <v>66.053400000000011</v>
      </c>
      <c r="W105" s="39">
        <f t="shared" si="30"/>
        <v>90.5</v>
      </c>
      <c r="X105" s="40">
        <f t="shared" si="31"/>
        <v>0.72987182320442001</v>
      </c>
      <c r="Y105" s="41">
        <f t="shared" si="32"/>
        <v>0.66053400000000007</v>
      </c>
      <c r="Z105" s="42">
        <f t="shared" si="33"/>
        <v>6605.3400000000011</v>
      </c>
      <c r="AA105" s="13" t="s">
        <v>58</v>
      </c>
      <c r="AB105" s="13"/>
      <c r="AC105" s="13"/>
      <c r="AD105" s="13"/>
      <c r="AE105" s="13"/>
      <c r="AF105" s="13"/>
      <c r="AG105" s="13"/>
      <c r="AH105" s="13"/>
      <c r="AI105" s="13"/>
      <c r="AJ105" s="13"/>
      <c r="AK105" s="13"/>
      <c r="AL105" s="13"/>
      <c r="AM105" s="13"/>
      <c r="AN105" s="13"/>
      <c r="AO105" s="13"/>
      <c r="AP105" s="13"/>
      <c r="AQ105" s="13"/>
      <c r="AR105" s="13"/>
      <c r="AS105" s="13"/>
      <c r="AT105" s="38">
        <v>13.6</v>
      </c>
      <c r="AU105" s="38">
        <v>15</v>
      </c>
      <c r="AV105" s="10">
        <f t="shared" si="24"/>
        <v>15.870000000000001</v>
      </c>
      <c r="AW105" s="10">
        <f t="shared" si="25"/>
        <v>15.600400000000002</v>
      </c>
      <c r="AZ105" t="str">
        <f t="shared" si="26"/>
        <v>Yes</v>
      </c>
      <c r="BB105" s="38">
        <f t="shared" si="34"/>
        <v>-1</v>
      </c>
      <c r="BC105" s="38">
        <f t="shared" si="23"/>
        <v>-1.665</v>
      </c>
      <c r="BD105" s="38">
        <f t="shared" si="35"/>
        <v>-1.665</v>
      </c>
      <c r="BE105" s="38">
        <f t="shared" si="36"/>
        <v>-1</v>
      </c>
      <c r="BF105" s="13" cm="1">
        <f t="array" ref="BF105">SUMPRODUCT((1/COUNTIFS($A$3:$A105,$A$3:$A105,$H$3:$H105,$H$3:$H105,$I$3:$I105,$I$3:$I105)))</f>
        <v>27.999999999999979</v>
      </c>
      <c r="BG105" s="13">
        <v>13</v>
      </c>
      <c r="BH105" s="12">
        <f t="shared" si="27"/>
        <v>0.46428571428571463</v>
      </c>
    </row>
    <row r="106" spans="1:60" x14ac:dyDescent="0.2">
      <c r="A106" s="37">
        <v>46053</v>
      </c>
      <c r="B106" s="37"/>
      <c r="C106" s="38">
        <v>11.24</v>
      </c>
      <c r="D106" s="13" t="s">
        <v>55</v>
      </c>
      <c r="E106" s="13" t="s">
        <v>1156</v>
      </c>
      <c r="F106" s="13"/>
      <c r="H106" t="s">
        <v>138</v>
      </c>
      <c r="I106" s="13">
        <v>2</v>
      </c>
      <c r="J106" s="13">
        <v>2</v>
      </c>
      <c r="K106" s="43" t="s">
        <v>160</v>
      </c>
      <c r="L106" s="38">
        <v>0.5</v>
      </c>
      <c r="M106" s="38">
        <v>5.5</v>
      </c>
      <c r="N106" s="38">
        <v>6.78</v>
      </c>
      <c r="O106" s="13" t="s">
        <v>15</v>
      </c>
      <c r="P106" s="13"/>
      <c r="Q106" s="13" t="s">
        <v>4</v>
      </c>
      <c r="R106" s="38">
        <v>6.3176000000000005</v>
      </c>
      <c r="S106" s="13">
        <v>1</v>
      </c>
      <c r="T106" s="39">
        <f t="shared" si="22"/>
        <v>3.16</v>
      </c>
      <c r="U106" s="39">
        <f t="shared" si="28"/>
        <v>2.8188000000000004</v>
      </c>
      <c r="V106" s="39">
        <f t="shared" si="29"/>
        <v>68.872200000000007</v>
      </c>
      <c r="W106" s="39">
        <f t="shared" si="30"/>
        <v>91</v>
      </c>
      <c r="X106" s="40">
        <f t="shared" si="31"/>
        <v>0.75683736263736268</v>
      </c>
      <c r="Y106" s="41">
        <f t="shared" si="32"/>
        <v>0.68872200000000006</v>
      </c>
      <c r="Z106" s="42">
        <f t="shared" si="33"/>
        <v>6887.22</v>
      </c>
      <c r="AA106" s="13" t="s">
        <v>72</v>
      </c>
      <c r="AB106" s="13"/>
      <c r="AC106" s="13"/>
      <c r="AD106" s="13"/>
      <c r="AE106" s="13"/>
      <c r="AF106" s="13"/>
      <c r="AG106" s="13"/>
      <c r="AH106" s="13"/>
      <c r="AI106" s="13"/>
      <c r="AJ106" s="13"/>
      <c r="AK106" s="13"/>
      <c r="AL106" s="13"/>
      <c r="AM106" s="13"/>
      <c r="AN106" s="13"/>
      <c r="AO106" s="13"/>
      <c r="AP106" s="13"/>
      <c r="AQ106" s="13"/>
      <c r="AR106" s="13"/>
      <c r="AS106" s="13"/>
      <c r="AT106" s="38">
        <v>6.5</v>
      </c>
      <c r="AU106" s="38">
        <v>5.5</v>
      </c>
      <c r="AV106" s="10">
        <f t="shared" si="24"/>
        <v>2.89</v>
      </c>
      <c r="AW106" s="10">
        <f t="shared" si="25"/>
        <v>6.3176000000000005</v>
      </c>
      <c r="AZ106" t="str">
        <f t="shared" si="26"/>
        <v>Yes</v>
      </c>
      <c r="BB106" s="38">
        <f t="shared" si="34"/>
        <v>2.89</v>
      </c>
      <c r="BC106" s="38">
        <f t="shared" si="23"/>
        <v>0.89000000000000012</v>
      </c>
      <c r="BD106" s="38">
        <f t="shared" si="35"/>
        <v>0.81880000000000019</v>
      </c>
      <c r="BE106" s="38">
        <f t="shared" si="36"/>
        <v>2.8188000000000004</v>
      </c>
      <c r="BF106" s="13" cm="1">
        <f t="array" ref="BF106">SUMPRODUCT((1/COUNTIFS($A$3:$A106,$A$3:$A106,$H$3:$H106,$H$3:$H106,$I$3:$I106,$I$3:$I106)))</f>
        <v>28.999999999999979</v>
      </c>
      <c r="BG106" s="13">
        <v>14</v>
      </c>
      <c r="BH106" s="12">
        <f t="shared" si="27"/>
        <v>0.48275862068965553</v>
      </c>
    </row>
    <row r="107" spans="1:60" x14ac:dyDescent="0.2">
      <c r="A107" s="37">
        <v>46053</v>
      </c>
      <c r="B107" s="37"/>
      <c r="C107" s="38">
        <v>11.24</v>
      </c>
      <c r="D107" s="13" t="s">
        <v>55</v>
      </c>
      <c r="E107" s="13" t="s">
        <v>1156</v>
      </c>
      <c r="F107" s="13"/>
      <c r="H107" t="s">
        <v>138</v>
      </c>
      <c r="I107" s="13">
        <v>2</v>
      </c>
      <c r="J107" s="13">
        <v>10</v>
      </c>
      <c r="K107" t="s">
        <v>161</v>
      </c>
      <c r="L107" s="38">
        <v>1</v>
      </c>
      <c r="M107" s="38">
        <v>16</v>
      </c>
      <c r="N107" s="38">
        <v>26.41</v>
      </c>
      <c r="O107" s="13" t="s">
        <v>15</v>
      </c>
      <c r="P107" s="13"/>
      <c r="Q107" s="13" t="s">
        <v>4</v>
      </c>
      <c r="R107" s="38">
        <v>24.377200000000002</v>
      </c>
      <c r="S107" s="13" t="s">
        <v>60</v>
      </c>
      <c r="T107" s="39" t="str">
        <f t="shared" si="22"/>
        <v>0.00</v>
      </c>
      <c r="U107" s="39">
        <f t="shared" si="28"/>
        <v>-1</v>
      </c>
      <c r="V107" s="39">
        <f t="shared" si="29"/>
        <v>67.872200000000007</v>
      </c>
      <c r="W107" s="39">
        <f t="shared" si="30"/>
        <v>92</v>
      </c>
      <c r="X107" s="40">
        <f t="shared" si="31"/>
        <v>0.73774130434782614</v>
      </c>
      <c r="Y107" s="41">
        <f t="shared" si="32"/>
        <v>0.67872200000000005</v>
      </c>
      <c r="Z107" s="42">
        <f t="shared" si="33"/>
        <v>6787.22</v>
      </c>
      <c r="AA107" s="13" t="s">
        <v>58</v>
      </c>
      <c r="AB107" s="13"/>
      <c r="AC107" s="13"/>
      <c r="AD107" s="13"/>
      <c r="AE107" s="13"/>
      <c r="AF107" s="13"/>
      <c r="AG107" s="13"/>
      <c r="AH107" s="13"/>
      <c r="AI107" s="13"/>
      <c r="AJ107" s="13"/>
      <c r="AK107" s="13"/>
      <c r="AL107" s="13"/>
      <c r="AM107" s="13"/>
      <c r="AN107" s="13"/>
      <c r="AO107" s="13"/>
      <c r="AP107" s="13"/>
      <c r="AQ107" s="13"/>
      <c r="AR107" s="13"/>
      <c r="AS107" s="13"/>
      <c r="AT107" s="38">
        <v>22.8</v>
      </c>
      <c r="AU107" s="38">
        <v>21</v>
      </c>
      <c r="AV107" s="10">
        <f t="shared" si="24"/>
        <v>25.41</v>
      </c>
      <c r="AW107" s="10">
        <f t="shared" si="25"/>
        <v>24.377200000000002</v>
      </c>
      <c r="AZ107" t="str">
        <f t="shared" si="26"/>
        <v>Yes</v>
      </c>
      <c r="BB107" s="38">
        <f t="shared" si="34"/>
        <v>-1</v>
      </c>
      <c r="BC107" s="38">
        <f t="shared" si="23"/>
        <v>0.89000000000000012</v>
      </c>
      <c r="BD107" s="38">
        <f t="shared" si="35"/>
        <v>0.81880000000000019</v>
      </c>
      <c r="BE107" s="38">
        <f t="shared" si="36"/>
        <v>-1</v>
      </c>
      <c r="BF107" s="13" cm="1">
        <f t="array" ref="BF107">SUMPRODUCT((1/COUNTIFS($A$3:$A107,$A$3:$A107,$H$3:$H107,$H$3:$H107,$I$3:$I107,$I$3:$I107)))</f>
        <v>28.999999999999979</v>
      </c>
      <c r="BG107" s="13">
        <v>14</v>
      </c>
      <c r="BH107" s="12">
        <f t="shared" si="27"/>
        <v>0.48275862068965553</v>
      </c>
    </row>
    <row r="108" spans="1:60" x14ac:dyDescent="0.2">
      <c r="A108" s="37">
        <v>46053</v>
      </c>
      <c r="B108" s="37"/>
      <c r="C108" s="38">
        <v>11.24</v>
      </c>
      <c r="D108" s="13" t="s">
        <v>55</v>
      </c>
      <c r="E108" s="13" t="s">
        <v>1156</v>
      </c>
      <c r="F108" s="13"/>
      <c r="H108" t="s">
        <v>138</v>
      </c>
      <c r="I108" s="13">
        <v>2</v>
      </c>
      <c r="J108" s="13">
        <v>8</v>
      </c>
      <c r="K108" t="s">
        <v>162</v>
      </c>
      <c r="L108" s="38">
        <v>1</v>
      </c>
      <c r="M108" s="38">
        <v>16.5</v>
      </c>
      <c r="N108" s="38">
        <v>45.25</v>
      </c>
      <c r="O108" s="13" t="s">
        <v>15</v>
      </c>
      <c r="P108" s="13"/>
      <c r="Q108" s="13" t="s">
        <v>4</v>
      </c>
      <c r="R108" s="38">
        <v>41.71</v>
      </c>
      <c r="S108" s="13" t="s">
        <v>60</v>
      </c>
      <c r="T108" s="39" t="str">
        <f t="shared" si="22"/>
        <v>0.00</v>
      </c>
      <c r="U108" s="39">
        <f t="shared" si="28"/>
        <v>-1</v>
      </c>
      <c r="V108" s="39">
        <f t="shared" si="29"/>
        <v>66.872200000000007</v>
      </c>
      <c r="W108" s="39">
        <f t="shared" si="30"/>
        <v>93</v>
      </c>
      <c r="X108" s="40">
        <f t="shared" si="31"/>
        <v>0.71905591397849467</v>
      </c>
      <c r="Y108" s="41">
        <f t="shared" si="32"/>
        <v>0.66872200000000004</v>
      </c>
      <c r="Z108" s="42">
        <f t="shared" si="33"/>
        <v>6687.22</v>
      </c>
      <c r="AA108" s="13" t="s">
        <v>58</v>
      </c>
      <c r="AB108" s="13"/>
      <c r="AC108" s="13"/>
      <c r="AD108" s="13"/>
      <c r="AE108" s="13"/>
      <c r="AF108" s="13"/>
      <c r="AG108" s="13"/>
      <c r="AH108" s="13"/>
      <c r="AI108" s="13"/>
      <c r="AJ108" s="13"/>
      <c r="AK108" s="13"/>
      <c r="AL108" s="13"/>
      <c r="AM108" s="13"/>
      <c r="AN108" s="13"/>
      <c r="AO108" s="13"/>
      <c r="AP108" s="13"/>
      <c r="AQ108" s="13"/>
      <c r="AR108" s="13"/>
      <c r="AS108" s="13"/>
      <c r="AT108" s="38">
        <v>26</v>
      </c>
      <c r="AU108" s="38">
        <v>26</v>
      </c>
      <c r="AV108" s="10">
        <f t="shared" si="24"/>
        <v>44.25</v>
      </c>
      <c r="AW108" s="10">
        <f t="shared" si="25"/>
        <v>41.71</v>
      </c>
      <c r="AZ108" t="str">
        <f t="shared" si="26"/>
        <v>Yes</v>
      </c>
      <c r="BB108" s="38">
        <f t="shared" si="34"/>
        <v>-1</v>
      </c>
      <c r="BC108" s="38">
        <f t="shared" si="23"/>
        <v>0.89000000000000012</v>
      </c>
      <c r="BD108" s="38">
        <f t="shared" si="35"/>
        <v>0.81880000000000019</v>
      </c>
      <c r="BE108" s="38">
        <f t="shared" si="36"/>
        <v>-1</v>
      </c>
      <c r="BF108" s="13" cm="1">
        <f t="array" ref="BF108">SUMPRODUCT((1/COUNTIFS($A$3:$A108,$A$3:$A108,$H$3:$H108,$H$3:$H108,$I$3:$I108,$I$3:$I108)))</f>
        <v>28.999999999999975</v>
      </c>
      <c r="BG108" s="13">
        <v>14</v>
      </c>
      <c r="BH108" s="12">
        <f t="shared" si="27"/>
        <v>0.48275862068965558</v>
      </c>
    </row>
    <row r="109" spans="1:60" x14ac:dyDescent="0.2">
      <c r="A109" s="37">
        <v>46053</v>
      </c>
      <c r="B109" s="37"/>
      <c r="C109" s="38">
        <v>11.35</v>
      </c>
      <c r="D109" s="13" t="s">
        <v>55</v>
      </c>
      <c r="E109" s="13" t="s">
        <v>1156</v>
      </c>
      <c r="F109" s="13"/>
      <c r="H109" t="s">
        <v>138</v>
      </c>
      <c r="I109" s="13">
        <v>3</v>
      </c>
      <c r="J109" s="13">
        <v>1</v>
      </c>
      <c r="K109" t="s">
        <v>163</v>
      </c>
      <c r="L109" s="38">
        <v>1</v>
      </c>
      <c r="M109" s="38">
        <v>11.5</v>
      </c>
      <c r="N109" s="38">
        <v>18.11</v>
      </c>
      <c r="O109" s="13" t="s">
        <v>15</v>
      </c>
      <c r="P109" s="13"/>
      <c r="Q109" s="13" t="s">
        <v>4</v>
      </c>
      <c r="R109" s="38">
        <v>16.741199999999999</v>
      </c>
      <c r="S109" s="13" t="s">
        <v>60</v>
      </c>
      <c r="T109" s="39" t="str">
        <f t="shared" si="22"/>
        <v>0.00</v>
      </c>
      <c r="U109" s="39">
        <f t="shared" si="28"/>
        <v>-1</v>
      </c>
      <c r="V109" s="39">
        <f t="shared" si="29"/>
        <v>65.872200000000007</v>
      </c>
      <c r="W109" s="39">
        <f t="shared" si="30"/>
        <v>94</v>
      </c>
      <c r="X109" s="40">
        <f t="shared" si="31"/>
        <v>0.700768085106383</v>
      </c>
      <c r="Y109" s="41">
        <f t="shared" si="32"/>
        <v>0.65872200000000003</v>
      </c>
      <c r="Z109" s="42">
        <f t="shared" si="33"/>
        <v>6587.22</v>
      </c>
      <c r="AA109" s="13" t="s">
        <v>58</v>
      </c>
      <c r="AB109" s="13"/>
      <c r="AC109" s="13"/>
      <c r="AD109" s="13"/>
      <c r="AE109" s="13"/>
      <c r="AF109" s="13"/>
      <c r="AG109" s="13"/>
      <c r="AH109" s="13"/>
      <c r="AI109" s="13"/>
      <c r="AJ109" s="13"/>
      <c r="AK109" s="13"/>
      <c r="AL109" s="13"/>
      <c r="AM109" s="13"/>
      <c r="AN109" s="13"/>
      <c r="AO109" s="13"/>
      <c r="AP109" s="13"/>
      <c r="AQ109" s="13"/>
      <c r="AR109" s="13"/>
      <c r="AS109" s="13"/>
      <c r="AT109" s="38">
        <v>16.100000000000001</v>
      </c>
      <c r="AU109" s="38">
        <v>15</v>
      </c>
      <c r="AV109" s="10">
        <f t="shared" si="24"/>
        <v>17.11</v>
      </c>
      <c r="AW109" s="10">
        <f t="shared" si="25"/>
        <v>16.741199999999999</v>
      </c>
      <c r="AZ109" t="str">
        <f t="shared" si="26"/>
        <v>Yes</v>
      </c>
      <c r="BB109" s="38">
        <f t="shared" si="34"/>
        <v>-1</v>
      </c>
      <c r="BC109" s="38">
        <f t="shared" si="23"/>
        <v>-3</v>
      </c>
      <c r="BD109" s="38">
        <f t="shared" si="35"/>
        <v>-3</v>
      </c>
      <c r="BE109" s="38">
        <f t="shared" si="36"/>
        <v>-1</v>
      </c>
      <c r="BF109" s="13" cm="1">
        <f t="array" ref="BF109">SUMPRODUCT((1/COUNTIFS($A$3:$A109,$A$3:$A109,$H$3:$H109,$H$3:$H109,$I$3:$I109,$I$3:$I109)))</f>
        <v>29.999999999999975</v>
      </c>
      <c r="BG109" s="13">
        <v>14</v>
      </c>
      <c r="BH109" s="12">
        <f t="shared" si="27"/>
        <v>0.46666666666666706</v>
      </c>
    </row>
    <row r="110" spans="1:60" x14ac:dyDescent="0.2">
      <c r="A110" s="37">
        <v>46053</v>
      </c>
      <c r="B110" s="37"/>
      <c r="C110" s="38">
        <v>11.35</v>
      </c>
      <c r="D110" s="13" t="s">
        <v>55</v>
      </c>
      <c r="E110" s="13" t="s">
        <v>1156</v>
      </c>
      <c r="F110" s="13"/>
      <c r="H110" t="s">
        <v>138</v>
      </c>
      <c r="I110" s="13">
        <v>3</v>
      </c>
      <c r="J110" s="13">
        <v>8</v>
      </c>
      <c r="K110" t="s">
        <v>164</v>
      </c>
      <c r="L110" s="38">
        <v>1</v>
      </c>
      <c r="M110" s="38">
        <v>12</v>
      </c>
      <c r="N110" s="38">
        <v>19.010000000000002</v>
      </c>
      <c r="O110" s="13" t="s">
        <v>15</v>
      </c>
      <c r="P110" s="13"/>
      <c r="Q110" s="13" t="s">
        <v>4</v>
      </c>
      <c r="R110" s="38">
        <v>17.569200000000002</v>
      </c>
      <c r="S110" s="13" t="s">
        <v>60</v>
      </c>
      <c r="T110" s="39" t="str">
        <f t="shared" si="22"/>
        <v>0.00</v>
      </c>
      <c r="U110" s="39">
        <f t="shared" si="28"/>
        <v>-1</v>
      </c>
      <c r="V110" s="39">
        <f t="shared" si="29"/>
        <v>64.872200000000007</v>
      </c>
      <c r="W110" s="39">
        <f t="shared" si="30"/>
        <v>95</v>
      </c>
      <c r="X110" s="40">
        <f t="shared" si="31"/>
        <v>0.68286526315789475</v>
      </c>
      <c r="Y110" s="41">
        <f t="shared" si="32"/>
        <v>0.64872200000000002</v>
      </c>
      <c r="Z110" s="42">
        <f t="shared" si="33"/>
        <v>6487.22</v>
      </c>
      <c r="AA110" s="13" t="s">
        <v>58</v>
      </c>
      <c r="AB110" s="13"/>
      <c r="AC110" s="13"/>
      <c r="AD110" s="13"/>
      <c r="AE110" s="13"/>
      <c r="AF110" s="13"/>
      <c r="AG110" s="13"/>
      <c r="AH110" s="13"/>
      <c r="AI110" s="13"/>
      <c r="AJ110" s="13"/>
      <c r="AK110" s="13"/>
      <c r="AL110" s="13"/>
      <c r="AM110" s="13"/>
      <c r="AN110" s="13"/>
      <c r="AO110" s="13"/>
      <c r="AP110" s="13"/>
      <c r="AQ110" s="13"/>
      <c r="AR110" s="13"/>
      <c r="AS110" s="13"/>
      <c r="AT110" s="38">
        <v>16.100000000000001</v>
      </c>
      <c r="AU110" s="38">
        <v>16</v>
      </c>
      <c r="AV110" s="10">
        <f t="shared" si="24"/>
        <v>18.010000000000002</v>
      </c>
      <c r="AW110" s="10">
        <f t="shared" si="25"/>
        <v>17.569200000000002</v>
      </c>
      <c r="AZ110" t="str">
        <f t="shared" si="26"/>
        <v>Yes</v>
      </c>
      <c r="BB110" s="38">
        <f t="shared" si="34"/>
        <v>-1</v>
      </c>
      <c r="BC110" s="38">
        <f t="shared" si="23"/>
        <v>-3</v>
      </c>
      <c r="BD110" s="38">
        <f t="shared" si="35"/>
        <v>-3</v>
      </c>
      <c r="BE110" s="38">
        <f t="shared" si="36"/>
        <v>-1</v>
      </c>
      <c r="BF110" s="13" cm="1">
        <f t="array" ref="BF110">SUMPRODUCT((1/COUNTIFS($A$3:$A110,$A$3:$A110,$H$3:$H110,$H$3:$H110,$I$3:$I110,$I$3:$I110)))</f>
        <v>29.999999999999975</v>
      </c>
      <c r="BG110" s="13">
        <v>14</v>
      </c>
      <c r="BH110" s="12">
        <f t="shared" si="27"/>
        <v>0.46666666666666706</v>
      </c>
    </row>
    <row r="111" spans="1:60" x14ac:dyDescent="0.2">
      <c r="A111" s="37">
        <v>46053</v>
      </c>
      <c r="B111" s="37"/>
      <c r="C111" s="38">
        <v>11.35</v>
      </c>
      <c r="D111" s="13" t="s">
        <v>55</v>
      </c>
      <c r="E111" s="13" t="s">
        <v>1156</v>
      </c>
      <c r="F111" s="13"/>
      <c r="H111" t="s">
        <v>138</v>
      </c>
      <c r="I111" s="13">
        <v>3</v>
      </c>
      <c r="J111" s="13">
        <v>3</v>
      </c>
      <c r="K111" t="s">
        <v>165</v>
      </c>
      <c r="L111" s="38">
        <v>1</v>
      </c>
      <c r="M111" s="38">
        <v>20</v>
      </c>
      <c r="N111" s="38">
        <v>26</v>
      </c>
      <c r="O111" s="13" t="s">
        <v>15</v>
      </c>
      <c r="P111" s="13"/>
      <c r="Q111" s="13" t="s">
        <v>4</v>
      </c>
      <c r="R111" s="38">
        <v>24</v>
      </c>
      <c r="S111" s="13" t="s">
        <v>60</v>
      </c>
      <c r="T111" s="39" t="str">
        <f t="shared" si="22"/>
        <v>0.00</v>
      </c>
      <c r="U111" s="39">
        <f t="shared" si="28"/>
        <v>-1</v>
      </c>
      <c r="V111" s="39">
        <f t="shared" si="29"/>
        <v>63.872200000000007</v>
      </c>
      <c r="W111" s="39">
        <f t="shared" si="30"/>
        <v>96</v>
      </c>
      <c r="X111" s="40">
        <f t="shared" si="31"/>
        <v>0.66533541666666673</v>
      </c>
      <c r="Y111" s="41">
        <f t="shared" si="32"/>
        <v>0.63872200000000001</v>
      </c>
      <c r="Z111" s="42">
        <f t="shared" si="33"/>
        <v>6387.22</v>
      </c>
      <c r="AA111" s="13" t="s">
        <v>58</v>
      </c>
      <c r="AB111" s="13"/>
      <c r="AC111" s="13"/>
      <c r="AD111" s="13"/>
      <c r="AE111" s="13"/>
      <c r="AF111" s="13"/>
      <c r="AG111" s="13"/>
      <c r="AH111" s="13"/>
      <c r="AI111" s="13"/>
      <c r="AJ111" s="13"/>
      <c r="AK111" s="13"/>
      <c r="AL111" s="13"/>
      <c r="AM111" s="13"/>
      <c r="AN111" s="13"/>
      <c r="AO111" s="13"/>
      <c r="AP111" s="13"/>
      <c r="AQ111" s="13"/>
      <c r="AR111" s="13"/>
      <c r="AS111" s="13"/>
      <c r="AT111" s="38">
        <v>22.3</v>
      </c>
      <c r="AU111" s="38">
        <v>21</v>
      </c>
      <c r="AV111" s="10">
        <f t="shared" si="24"/>
        <v>25</v>
      </c>
      <c r="AW111" s="10">
        <f t="shared" si="25"/>
        <v>24</v>
      </c>
      <c r="AZ111" t="str">
        <f t="shared" si="26"/>
        <v>Yes</v>
      </c>
      <c r="BB111" s="38">
        <f t="shared" si="34"/>
        <v>-1</v>
      </c>
      <c r="BC111" s="38">
        <f t="shared" si="23"/>
        <v>-3</v>
      </c>
      <c r="BD111" s="38">
        <f t="shared" si="35"/>
        <v>-3</v>
      </c>
      <c r="BE111" s="38">
        <f t="shared" si="36"/>
        <v>-1</v>
      </c>
      <c r="BF111" s="13" cm="1">
        <f t="array" ref="BF111">SUMPRODUCT((1/COUNTIFS($A$3:$A111,$A$3:$A111,$H$3:$H111,$H$3:$H111,$I$3:$I111,$I$3:$I111)))</f>
        <v>29.999999999999972</v>
      </c>
      <c r="BG111" s="13">
        <v>14</v>
      </c>
      <c r="BH111" s="12">
        <f t="shared" si="27"/>
        <v>0.46666666666666712</v>
      </c>
    </row>
    <row r="112" spans="1:60" x14ac:dyDescent="0.2">
      <c r="A112" s="37">
        <v>46053</v>
      </c>
      <c r="B112" s="37"/>
      <c r="C112" s="38">
        <v>11.44</v>
      </c>
      <c r="D112" s="13" t="s">
        <v>55</v>
      </c>
      <c r="E112" s="13" t="s">
        <v>1156</v>
      </c>
      <c r="F112" s="13"/>
      <c r="H112" t="s">
        <v>138</v>
      </c>
      <c r="I112" s="13">
        <v>4</v>
      </c>
      <c r="J112" s="13">
        <v>8</v>
      </c>
      <c r="K112" s="45" t="s">
        <v>61</v>
      </c>
      <c r="L112" s="38">
        <v>0.5</v>
      </c>
      <c r="M112" s="38">
        <v>4.2</v>
      </c>
      <c r="N112" s="38">
        <v>4.45</v>
      </c>
      <c r="O112" s="13" t="s">
        <v>15</v>
      </c>
      <c r="P112" s="13"/>
      <c r="Q112" s="13" t="s">
        <v>4</v>
      </c>
      <c r="R112" s="38">
        <v>4.1740000000000004</v>
      </c>
      <c r="S112" s="13">
        <v>3</v>
      </c>
      <c r="T112" s="39" t="str">
        <f t="shared" si="22"/>
        <v>0.00</v>
      </c>
      <c r="U112" s="39">
        <f t="shared" si="28"/>
        <v>-0.5</v>
      </c>
      <c r="V112" s="39">
        <f t="shared" si="29"/>
        <v>63.372200000000007</v>
      </c>
      <c r="W112" s="39">
        <f t="shared" si="30"/>
        <v>96.5</v>
      </c>
      <c r="X112" s="40">
        <f t="shared" si="31"/>
        <v>0.65670673575129546</v>
      </c>
      <c r="Y112" s="41">
        <f t="shared" si="32"/>
        <v>0.63372200000000012</v>
      </c>
      <c r="Z112" s="42">
        <f t="shared" si="33"/>
        <v>6337.22</v>
      </c>
      <c r="AA112" s="13" t="s">
        <v>58</v>
      </c>
      <c r="AB112" s="13"/>
      <c r="AC112" s="13"/>
      <c r="AD112" s="13"/>
      <c r="AE112" s="13"/>
      <c r="AF112" s="13"/>
      <c r="AG112" s="13"/>
      <c r="AH112" s="13"/>
      <c r="AI112" s="13"/>
      <c r="AJ112" s="13"/>
      <c r="AK112" s="13"/>
      <c r="AL112" s="13"/>
      <c r="AM112" s="13"/>
      <c r="AN112" s="13"/>
      <c r="AO112" s="13"/>
      <c r="AP112" s="13"/>
      <c r="AQ112" s="13"/>
      <c r="AR112" s="13"/>
      <c r="AS112" s="13"/>
      <c r="AT112" s="38">
        <v>4.0999999999999996</v>
      </c>
      <c r="AU112" s="38">
        <v>4.4000000000000004</v>
      </c>
      <c r="AV112" s="10">
        <f t="shared" si="24"/>
        <v>1.7250000000000001</v>
      </c>
      <c r="AW112" s="10">
        <f t="shared" si="25"/>
        <v>4.1740000000000004</v>
      </c>
      <c r="AZ112" t="str">
        <f t="shared" si="26"/>
        <v>Yes</v>
      </c>
      <c r="BB112" s="38">
        <f t="shared" si="34"/>
        <v>-0.5</v>
      </c>
      <c r="BC112" s="38">
        <f t="shared" si="23"/>
        <v>-3.5</v>
      </c>
      <c r="BD112" s="38">
        <f t="shared" si="35"/>
        <v>-3.5</v>
      </c>
      <c r="BE112" s="38">
        <f t="shared" si="36"/>
        <v>-0.5</v>
      </c>
      <c r="BF112" s="13" cm="1">
        <f t="array" ref="BF112">SUMPRODUCT((1/COUNTIFS($A$3:$A112,$A$3:$A112,$H$3:$H112,$H$3:$H112,$I$3:$I112,$I$3:$I112)))</f>
        <v>30.999999999999972</v>
      </c>
      <c r="BG112" s="13">
        <v>14</v>
      </c>
      <c r="BH112" s="12">
        <f t="shared" si="27"/>
        <v>0.45161290322580688</v>
      </c>
    </row>
    <row r="113" spans="1:60" x14ac:dyDescent="0.2">
      <c r="A113" s="37">
        <v>46053</v>
      </c>
      <c r="B113" s="37"/>
      <c r="C113" s="38">
        <v>11.44</v>
      </c>
      <c r="D113" s="13" t="s">
        <v>55</v>
      </c>
      <c r="E113" s="13" t="s">
        <v>1156</v>
      </c>
      <c r="F113" s="13"/>
      <c r="H113" t="s">
        <v>138</v>
      </c>
      <c r="I113" s="13">
        <v>4</v>
      </c>
      <c r="J113" s="13">
        <v>2</v>
      </c>
      <c r="K113" t="s">
        <v>166</v>
      </c>
      <c r="L113" s="38">
        <v>1</v>
      </c>
      <c r="M113" s="38">
        <v>11.5</v>
      </c>
      <c r="N113" s="38">
        <v>23.87</v>
      </c>
      <c r="O113" s="13" t="s">
        <v>15</v>
      </c>
      <c r="P113" s="13"/>
      <c r="Q113" s="13" t="s">
        <v>4</v>
      </c>
      <c r="R113" s="38">
        <v>22.040400000000002</v>
      </c>
      <c r="S113" s="13" t="s">
        <v>60</v>
      </c>
      <c r="T113" s="39" t="str">
        <f t="shared" si="22"/>
        <v>0.00</v>
      </c>
      <c r="U113" s="39">
        <f t="shared" si="28"/>
        <v>-1</v>
      </c>
      <c r="V113" s="39">
        <f t="shared" si="29"/>
        <v>62.372200000000007</v>
      </c>
      <c r="W113" s="39">
        <f t="shared" si="30"/>
        <v>97.5</v>
      </c>
      <c r="X113" s="40">
        <f t="shared" si="31"/>
        <v>0.63971487179487185</v>
      </c>
      <c r="Y113" s="41">
        <f t="shared" si="32"/>
        <v>0.62372200000000011</v>
      </c>
      <c r="Z113" s="42">
        <f t="shared" si="33"/>
        <v>6237.22</v>
      </c>
      <c r="AA113" s="13" t="s">
        <v>58</v>
      </c>
      <c r="AB113" s="13"/>
      <c r="AC113" s="13"/>
      <c r="AD113" s="13"/>
      <c r="AE113" s="13"/>
      <c r="AF113" s="13"/>
      <c r="AG113" s="13"/>
      <c r="AH113" s="13"/>
      <c r="AI113" s="13"/>
      <c r="AJ113" s="13"/>
      <c r="AK113" s="13"/>
      <c r="AL113" s="13"/>
      <c r="AM113" s="13"/>
      <c r="AN113" s="13"/>
      <c r="AO113" s="13"/>
      <c r="AP113" s="13"/>
      <c r="AQ113" s="13"/>
      <c r="AR113" s="13"/>
      <c r="AS113" s="13"/>
      <c r="AT113" s="38">
        <v>21.3</v>
      </c>
      <c r="AU113" s="38">
        <v>21</v>
      </c>
      <c r="AV113" s="10">
        <f t="shared" si="24"/>
        <v>22.87</v>
      </c>
      <c r="AW113" s="10">
        <f t="shared" si="25"/>
        <v>22.040400000000002</v>
      </c>
      <c r="AZ113" t="str">
        <f t="shared" si="26"/>
        <v>Yes</v>
      </c>
      <c r="BB113" s="38">
        <f t="shared" si="34"/>
        <v>-1</v>
      </c>
      <c r="BC113" s="38">
        <f t="shared" si="23"/>
        <v>-3.5</v>
      </c>
      <c r="BD113" s="38">
        <f t="shared" si="35"/>
        <v>-3.5</v>
      </c>
      <c r="BE113" s="38">
        <f t="shared" si="36"/>
        <v>-1</v>
      </c>
      <c r="BF113" s="13" cm="1">
        <f t="array" ref="BF113">SUMPRODUCT((1/COUNTIFS($A$3:$A113,$A$3:$A113,$H$3:$H113,$H$3:$H113,$I$3:$I113,$I$3:$I113)))</f>
        <v>30.999999999999972</v>
      </c>
      <c r="BG113" s="13">
        <v>14</v>
      </c>
      <c r="BH113" s="12">
        <f t="shared" si="27"/>
        <v>0.45161290322580688</v>
      </c>
    </row>
    <row r="114" spans="1:60" x14ac:dyDescent="0.2">
      <c r="A114" s="37">
        <v>46053</v>
      </c>
      <c r="B114" s="37"/>
      <c r="C114" s="38">
        <v>11.44</v>
      </c>
      <c r="D114" s="13" t="s">
        <v>55</v>
      </c>
      <c r="E114" s="13" t="s">
        <v>1156</v>
      </c>
      <c r="F114" s="13"/>
      <c r="H114" t="s">
        <v>138</v>
      </c>
      <c r="I114" s="13">
        <v>4</v>
      </c>
      <c r="J114" s="13">
        <v>1</v>
      </c>
      <c r="K114" t="s">
        <v>167</v>
      </c>
      <c r="L114" s="38">
        <v>1</v>
      </c>
      <c r="M114" s="38">
        <v>15.5</v>
      </c>
      <c r="N114" s="38">
        <v>33.630000000000003</v>
      </c>
      <c r="O114" s="13" t="s">
        <v>15</v>
      </c>
      <c r="P114" s="13"/>
      <c r="Q114" s="13" t="s">
        <v>4</v>
      </c>
      <c r="R114" s="38">
        <v>31.019600000000004</v>
      </c>
      <c r="S114" s="13" t="s">
        <v>60</v>
      </c>
      <c r="T114" s="39" t="str">
        <f t="shared" si="22"/>
        <v>0.00</v>
      </c>
      <c r="U114" s="39">
        <f t="shared" si="28"/>
        <v>-1</v>
      </c>
      <c r="V114" s="39">
        <f t="shared" si="29"/>
        <v>61.372200000000007</v>
      </c>
      <c r="W114" s="39">
        <f t="shared" si="30"/>
        <v>98.5</v>
      </c>
      <c r="X114" s="40">
        <f t="shared" si="31"/>
        <v>0.62306802030456865</v>
      </c>
      <c r="Y114" s="41">
        <f t="shared" si="32"/>
        <v>0.6137220000000001</v>
      </c>
      <c r="Z114" s="42">
        <f t="shared" si="33"/>
        <v>6137.22</v>
      </c>
      <c r="AA114" s="13" t="s">
        <v>58</v>
      </c>
      <c r="AB114" s="13"/>
      <c r="AC114" s="13"/>
      <c r="AD114" s="13"/>
      <c r="AE114" s="13"/>
      <c r="AF114" s="13"/>
      <c r="AG114" s="13"/>
      <c r="AH114" s="13"/>
      <c r="AI114" s="13"/>
      <c r="AJ114" s="13"/>
      <c r="AK114" s="13"/>
      <c r="AL114" s="13"/>
      <c r="AM114" s="13"/>
      <c r="AN114" s="13"/>
      <c r="AO114" s="13"/>
      <c r="AP114" s="13"/>
      <c r="AQ114" s="13"/>
      <c r="AR114" s="13"/>
      <c r="AS114" s="13"/>
      <c r="AT114" s="38">
        <v>27.1</v>
      </c>
      <c r="AU114" s="38">
        <v>26</v>
      </c>
      <c r="AV114" s="10">
        <f t="shared" si="24"/>
        <v>32.630000000000003</v>
      </c>
      <c r="AW114" s="10">
        <f t="shared" si="25"/>
        <v>31.019600000000004</v>
      </c>
      <c r="AZ114" t="str">
        <f t="shared" si="26"/>
        <v>Yes</v>
      </c>
      <c r="BB114" s="38">
        <f t="shared" si="34"/>
        <v>-1</v>
      </c>
      <c r="BC114" s="38">
        <f t="shared" si="23"/>
        <v>-3.5</v>
      </c>
      <c r="BD114" s="38">
        <f t="shared" si="35"/>
        <v>-3.5</v>
      </c>
      <c r="BE114" s="38">
        <f t="shared" si="36"/>
        <v>-1</v>
      </c>
      <c r="BF114" s="13" cm="1">
        <f t="array" ref="BF114">SUMPRODUCT((1/COUNTIFS($A$3:$A114,$A$3:$A114,$H$3:$H114,$H$3:$H114,$I$3:$I114,$I$3:$I114)))</f>
        <v>30.999999999999968</v>
      </c>
      <c r="BG114" s="13">
        <v>14</v>
      </c>
      <c r="BH114" s="12">
        <f t="shared" si="27"/>
        <v>0.45161290322580694</v>
      </c>
    </row>
    <row r="115" spans="1:60" x14ac:dyDescent="0.2">
      <c r="A115" s="37">
        <v>46053</v>
      </c>
      <c r="B115" s="37"/>
      <c r="C115" s="38">
        <v>11.44</v>
      </c>
      <c r="D115" s="13" t="s">
        <v>55</v>
      </c>
      <c r="E115" s="13" t="s">
        <v>1156</v>
      </c>
      <c r="F115" s="13"/>
      <c r="H115" t="s">
        <v>138</v>
      </c>
      <c r="I115" s="13">
        <v>4</v>
      </c>
      <c r="J115" s="13">
        <v>3</v>
      </c>
      <c r="K115" t="s">
        <v>168</v>
      </c>
      <c r="L115" s="38">
        <v>1</v>
      </c>
      <c r="M115" s="38">
        <v>38</v>
      </c>
      <c r="N115" s="38">
        <v>103.29</v>
      </c>
      <c r="O115" s="13" t="s">
        <v>15</v>
      </c>
      <c r="P115" s="13"/>
      <c r="Q115" s="13" t="s">
        <v>4</v>
      </c>
      <c r="R115" s="38">
        <v>95.106800000000007</v>
      </c>
      <c r="S115" s="13" t="s">
        <v>60</v>
      </c>
      <c r="T115" s="39" t="str">
        <f t="shared" si="22"/>
        <v>0.00</v>
      </c>
      <c r="U115" s="39">
        <f t="shared" si="28"/>
        <v>-1</v>
      </c>
      <c r="V115" s="39">
        <f t="shared" si="29"/>
        <v>60.372200000000007</v>
      </c>
      <c r="W115" s="39">
        <f t="shared" si="30"/>
        <v>99.5</v>
      </c>
      <c r="X115" s="40">
        <f t="shared" si="31"/>
        <v>0.60675577889447241</v>
      </c>
      <c r="Y115" s="41">
        <f t="shared" si="32"/>
        <v>0.60372200000000009</v>
      </c>
      <c r="Z115" s="42">
        <f t="shared" si="33"/>
        <v>6037.22</v>
      </c>
      <c r="AA115" s="13" t="s">
        <v>58</v>
      </c>
      <c r="AB115" s="13"/>
      <c r="AC115" s="13"/>
      <c r="AD115" s="13"/>
      <c r="AE115" s="13"/>
      <c r="AF115" s="13"/>
      <c r="AG115" s="13"/>
      <c r="AH115" s="13"/>
      <c r="AI115" s="13"/>
      <c r="AJ115" s="13"/>
      <c r="AK115" s="13"/>
      <c r="AL115" s="13"/>
      <c r="AM115" s="13"/>
      <c r="AN115" s="13"/>
      <c r="AO115" s="13"/>
      <c r="AP115" s="13"/>
      <c r="AQ115" s="13"/>
      <c r="AR115" s="13"/>
      <c r="AS115" s="13"/>
      <c r="AT115" s="38">
        <v>51</v>
      </c>
      <c r="AU115" s="38">
        <v>51</v>
      </c>
      <c r="AV115" s="10">
        <f t="shared" si="24"/>
        <v>102.29</v>
      </c>
      <c r="AW115" s="10">
        <f t="shared" si="25"/>
        <v>95.106800000000007</v>
      </c>
      <c r="AZ115" t="str">
        <f t="shared" si="26"/>
        <v>Yes</v>
      </c>
      <c r="BB115" s="38">
        <f t="shared" si="34"/>
        <v>-1</v>
      </c>
      <c r="BC115" s="38">
        <f t="shared" si="23"/>
        <v>-3.5</v>
      </c>
      <c r="BD115" s="38">
        <f t="shared" si="35"/>
        <v>-3.5</v>
      </c>
      <c r="BE115" s="38">
        <f t="shared" si="36"/>
        <v>-1</v>
      </c>
      <c r="BF115" s="13" cm="1">
        <f t="array" ref="BF115">SUMPRODUCT((1/COUNTIFS($A$3:$A115,$A$3:$A115,$H$3:$H115,$H$3:$H115,$I$3:$I115,$I$3:$I115)))</f>
        <v>30.999999999999972</v>
      </c>
      <c r="BG115" s="13">
        <v>14</v>
      </c>
      <c r="BH115" s="12">
        <f t="shared" si="27"/>
        <v>0.45161290322580688</v>
      </c>
    </row>
    <row r="116" spans="1:60" x14ac:dyDescent="0.2">
      <c r="A116" s="37">
        <v>46053</v>
      </c>
      <c r="B116" s="37"/>
      <c r="C116" s="38">
        <v>11.56</v>
      </c>
      <c r="D116" s="13" t="s">
        <v>55</v>
      </c>
      <c r="E116" s="13" t="s">
        <v>1156</v>
      </c>
      <c r="F116" s="13"/>
      <c r="H116" t="s">
        <v>138</v>
      </c>
      <c r="I116" s="13">
        <v>5</v>
      </c>
      <c r="J116" s="13">
        <v>1</v>
      </c>
      <c r="K116" t="s">
        <v>169</v>
      </c>
      <c r="L116" s="38">
        <v>0.5</v>
      </c>
      <c r="M116" s="38">
        <v>6</v>
      </c>
      <c r="N116" s="38">
        <v>10.3</v>
      </c>
      <c r="O116" s="13" t="s">
        <v>15</v>
      </c>
      <c r="P116" s="13"/>
      <c r="Q116" s="13" t="s">
        <v>4</v>
      </c>
      <c r="R116" s="38">
        <v>9.5560000000000009</v>
      </c>
      <c r="S116" s="13" t="s">
        <v>60</v>
      </c>
      <c r="T116" s="39" t="str">
        <f t="shared" si="22"/>
        <v>0.00</v>
      </c>
      <c r="U116" s="39">
        <f t="shared" si="28"/>
        <v>-0.5</v>
      </c>
      <c r="V116" s="39">
        <f t="shared" si="29"/>
        <v>59.872200000000007</v>
      </c>
      <c r="W116" s="39">
        <f t="shared" si="30"/>
        <v>100</v>
      </c>
      <c r="X116" s="40">
        <f t="shared" si="31"/>
        <v>0.59872200000000009</v>
      </c>
      <c r="Y116" s="41">
        <f t="shared" si="32"/>
        <v>0.59872200000000009</v>
      </c>
      <c r="Z116" s="42">
        <f t="shared" si="33"/>
        <v>5987.22</v>
      </c>
      <c r="AA116" s="13" t="s">
        <v>58</v>
      </c>
      <c r="AB116" s="13"/>
      <c r="AC116" s="13"/>
      <c r="AD116" s="13"/>
      <c r="AE116" s="13"/>
      <c r="AF116" s="13"/>
      <c r="AG116" s="13"/>
      <c r="AH116" s="13"/>
      <c r="AI116" s="13"/>
      <c r="AJ116" s="13"/>
      <c r="AK116" s="13"/>
      <c r="AL116" s="13"/>
      <c r="AM116" s="13"/>
      <c r="AN116" s="13"/>
      <c r="AO116" s="13"/>
      <c r="AP116" s="13"/>
      <c r="AQ116" s="13"/>
      <c r="AR116" s="13"/>
      <c r="AS116" s="13"/>
      <c r="AT116" s="38">
        <v>8.5</v>
      </c>
      <c r="AU116" s="38">
        <v>8.5</v>
      </c>
      <c r="AV116" s="10">
        <f t="shared" si="24"/>
        <v>4.6500000000000004</v>
      </c>
      <c r="AW116" s="10">
        <f t="shared" si="25"/>
        <v>9.5560000000000009</v>
      </c>
      <c r="AZ116" t="str">
        <f t="shared" si="26"/>
        <v>Yes</v>
      </c>
      <c r="BB116" s="38">
        <f t="shared" si="34"/>
        <v>-0.5</v>
      </c>
      <c r="BC116" s="38">
        <f t="shared" si="23"/>
        <v>15.629999999999999</v>
      </c>
      <c r="BD116" s="38">
        <f t="shared" si="35"/>
        <v>14.3796</v>
      </c>
      <c r="BE116" s="38">
        <f t="shared" si="36"/>
        <v>-0.5</v>
      </c>
      <c r="BF116" s="13" cm="1">
        <f t="array" ref="BF116">SUMPRODUCT((1/COUNTIFS($A$3:$A116,$A$3:$A116,$H$3:$H116,$H$3:$H116,$I$3:$I116,$I$3:$I116)))</f>
        <v>31.999999999999972</v>
      </c>
      <c r="BG116" s="13">
        <v>14</v>
      </c>
      <c r="BH116" s="12">
        <f t="shared" si="27"/>
        <v>0.43750000000000039</v>
      </c>
    </row>
    <row r="117" spans="1:60" x14ac:dyDescent="0.2">
      <c r="A117" s="37">
        <v>46053</v>
      </c>
      <c r="B117" s="37"/>
      <c r="C117" s="38">
        <v>11.56</v>
      </c>
      <c r="D117" s="13" t="s">
        <v>55</v>
      </c>
      <c r="E117" s="13" t="s">
        <v>1156</v>
      </c>
      <c r="F117" s="13"/>
      <c r="H117" t="s">
        <v>138</v>
      </c>
      <c r="I117" s="13">
        <v>5</v>
      </c>
      <c r="J117" s="13">
        <v>3</v>
      </c>
      <c r="K117" s="46" t="s">
        <v>170</v>
      </c>
      <c r="L117" s="38">
        <v>1</v>
      </c>
      <c r="M117" s="38">
        <v>12</v>
      </c>
      <c r="N117" s="38">
        <v>12</v>
      </c>
      <c r="O117" s="13" t="s">
        <v>15</v>
      </c>
      <c r="P117" s="13"/>
      <c r="Q117" s="13" t="s">
        <v>4</v>
      </c>
      <c r="R117" s="38">
        <v>11.120000000000001</v>
      </c>
      <c r="S117" s="13">
        <v>4</v>
      </c>
      <c r="T117" s="39" t="str">
        <f t="shared" si="22"/>
        <v>0.00</v>
      </c>
      <c r="U117" s="39">
        <f t="shared" si="28"/>
        <v>-1</v>
      </c>
      <c r="V117" s="39">
        <f t="shared" si="29"/>
        <v>58.872200000000007</v>
      </c>
      <c r="W117" s="39">
        <f t="shared" si="30"/>
        <v>101</v>
      </c>
      <c r="X117" s="40">
        <f t="shared" si="31"/>
        <v>0.58289306930693074</v>
      </c>
      <c r="Y117" s="41">
        <f t="shared" si="32"/>
        <v>0.58872200000000008</v>
      </c>
      <c r="Z117" s="42">
        <f t="shared" si="33"/>
        <v>5887.22</v>
      </c>
      <c r="AA117" s="13" t="s">
        <v>58</v>
      </c>
      <c r="AB117" s="13"/>
      <c r="AC117" s="13"/>
      <c r="AD117" s="13"/>
      <c r="AE117" s="13"/>
      <c r="AF117" s="13"/>
      <c r="AG117" s="13"/>
      <c r="AH117" s="13"/>
      <c r="AI117" s="13"/>
      <c r="AJ117" s="13"/>
      <c r="AK117" s="13"/>
      <c r="AL117" s="13"/>
      <c r="AM117" s="13"/>
      <c r="AN117" s="13"/>
      <c r="AO117" s="13"/>
      <c r="AP117" s="13"/>
      <c r="AQ117" s="13"/>
      <c r="AR117" s="13"/>
      <c r="AS117" s="13"/>
      <c r="AT117" s="38">
        <v>10</v>
      </c>
      <c r="AU117" s="38">
        <v>10</v>
      </c>
      <c r="AV117" s="10">
        <f t="shared" si="24"/>
        <v>11</v>
      </c>
      <c r="AW117" s="10">
        <f t="shared" si="25"/>
        <v>11.120000000000001</v>
      </c>
      <c r="AZ117" t="str">
        <f t="shared" si="26"/>
        <v>Yes</v>
      </c>
      <c r="BB117" s="38">
        <f t="shared" si="34"/>
        <v>-1</v>
      </c>
      <c r="BC117" s="38">
        <f t="shared" si="23"/>
        <v>15.629999999999999</v>
      </c>
      <c r="BD117" s="38">
        <f t="shared" si="35"/>
        <v>14.3796</v>
      </c>
      <c r="BE117" s="38">
        <f t="shared" si="36"/>
        <v>-1</v>
      </c>
      <c r="BF117" s="13" cm="1">
        <f t="array" ref="BF117">SUMPRODUCT((1/COUNTIFS($A$3:$A117,$A$3:$A117,$H$3:$H117,$H$3:$H117,$I$3:$I117,$I$3:$I117)))</f>
        <v>31.999999999999972</v>
      </c>
      <c r="BG117" s="13">
        <v>14</v>
      </c>
      <c r="BH117" s="12">
        <f t="shared" si="27"/>
        <v>0.43750000000000039</v>
      </c>
    </row>
    <row r="118" spans="1:60" x14ac:dyDescent="0.2">
      <c r="A118" s="37">
        <v>46053</v>
      </c>
      <c r="B118" s="37"/>
      <c r="C118" s="38">
        <v>11.56</v>
      </c>
      <c r="D118" s="13" t="s">
        <v>55</v>
      </c>
      <c r="E118" s="13" t="s">
        <v>1156</v>
      </c>
      <c r="F118" s="13"/>
      <c r="H118" t="s">
        <v>138</v>
      </c>
      <c r="I118" s="13">
        <v>5</v>
      </c>
      <c r="J118" s="13">
        <v>8</v>
      </c>
      <c r="K118" s="43" t="s">
        <v>171</v>
      </c>
      <c r="L118" s="38">
        <v>1</v>
      </c>
      <c r="M118" s="38">
        <v>14</v>
      </c>
      <c r="N118" s="38">
        <v>21.13</v>
      </c>
      <c r="O118" s="13" t="s">
        <v>15</v>
      </c>
      <c r="P118" s="13"/>
      <c r="Q118" s="13" t="s">
        <v>4</v>
      </c>
      <c r="R118" s="38">
        <v>19.519600000000001</v>
      </c>
      <c r="S118" s="13">
        <v>1</v>
      </c>
      <c r="T118" s="39">
        <f t="shared" si="22"/>
        <v>19.52</v>
      </c>
      <c r="U118" s="39">
        <f t="shared" si="28"/>
        <v>18.8796</v>
      </c>
      <c r="V118" s="39">
        <f t="shared" si="29"/>
        <v>77.751800000000003</v>
      </c>
      <c r="W118" s="39">
        <f t="shared" si="30"/>
        <v>102</v>
      </c>
      <c r="X118" s="40">
        <f t="shared" si="31"/>
        <v>0.76227254901960784</v>
      </c>
      <c r="Y118" s="41">
        <f t="shared" si="32"/>
        <v>0.77751800000000004</v>
      </c>
      <c r="Z118" s="42">
        <f t="shared" si="33"/>
        <v>7775.18</v>
      </c>
      <c r="AA118" s="13" t="s">
        <v>72</v>
      </c>
      <c r="AB118" s="13"/>
      <c r="AC118" s="13"/>
      <c r="AD118" s="13"/>
      <c r="AE118" s="13"/>
      <c r="AF118" s="13"/>
      <c r="AG118" s="13"/>
      <c r="AH118" s="13"/>
      <c r="AI118" s="13"/>
      <c r="AJ118" s="13"/>
      <c r="AK118" s="13"/>
      <c r="AL118" s="13"/>
      <c r="AM118" s="13"/>
      <c r="AN118" s="13"/>
      <c r="AO118" s="13"/>
      <c r="AP118" s="13"/>
      <c r="AQ118" s="13"/>
      <c r="AR118" s="13"/>
      <c r="AS118" s="13"/>
      <c r="AT118" s="38">
        <v>19</v>
      </c>
      <c r="AU118" s="38">
        <v>20</v>
      </c>
      <c r="AV118" s="10">
        <f t="shared" si="24"/>
        <v>20.13</v>
      </c>
      <c r="AW118" s="10">
        <f t="shared" si="25"/>
        <v>19.519600000000001</v>
      </c>
      <c r="AZ118" t="str">
        <f t="shared" si="26"/>
        <v>Yes</v>
      </c>
      <c r="BB118" s="38">
        <f t="shared" si="34"/>
        <v>20.13</v>
      </c>
      <c r="BC118" s="38">
        <f t="shared" si="23"/>
        <v>15.629999999999999</v>
      </c>
      <c r="BD118" s="38">
        <f t="shared" si="35"/>
        <v>14.3796</v>
      </c>
      <c r="BE118" s="38">
        <f t="shared" si="36"/>
        <v>18.8796</v>
      </c>
      <c r="BF118" s="13" cm="1">
        <f t="array" ref="BF118">SUMPRODUCT((1/COUNTIFS($A$3:$A118,$A$3:$A118,$H$3:$H118,$H$3:$H118,$I$3:$I118,$I$3:$I118)))</f>
        <v>31.999999999999968</v>
      </c>
      <c r="BG118" s="13">
        <v>15</v>
      </c>
      <c r="BH118" s="12">
        <f t="shared" si="27"/>
        <v>0.46875000000000044</v>
      </c>
    </row>
    <row r="119" spans="1:60" x14ac:dyDescent="0.2">
      <c r="A119" s="37">
        <v>46053</v>
      </c>
      <c r="B119" s="37"/>
      <c r="C119" s="38">
        <v>11.56</v>
      </c>
      <c r="D119" s="13" t="s">
        <v>55</v>
      </c>
      <c r="E119" s="13" t="s">
        <v>1156</v>
      </c>
      <c r="F119" s="13"/>
      <c r="H119" t="s">
        <v>138</v>
      </c>
      <c r="I119" s="13">
        <v>5</v>
      </c>
      <c r="J119" s="13">
        <v>10</v>
      </c>
      <c r="K119" t="s">
        <v>172</v>
      </c>
      <c r="L119" s="38">
        <v>1</v>
      </c>
      <c r="M119" s="38">
        <v>16</v>
      </c>
      <c r="N119" s="38">
        <v>16.27</v>
      </c>
      <c r="O119" s="13" t="s">
        <v>15</v>
      </c>
      <c r="P119" s="13"/>
      <c r="Q119" s="13" t="s">
        <v>4</v>
      </c>
      <c r="R119" s="38">
        <v>15.048400000000001</v>
      </c>
      <c r="S119" s="13" t="s">
        <v>60</v>
      </c>
      <c r="T119" s="39" t="str">
        <f t="shared" si="22"/>
        <v>0.00</v>
      </c>
      <c r="U119" s="39">
        <f t="shared" si="28"/>
        <v>-1</v>
      </c>
      <c r="V119" s="39">
        <f t="shared" si="29"/>
        <v>76.751800000000003</v>
      </c>
      <c r="W119" s="39">
        <f t="shared" si="30"/>
        <v>103</v>
      </c>
      <c r="X119" s="40">
        <f t="shared" si="31"/>
        <v>0.74516310679611653</v>
      </c>
      <c r="Y119" s="41">
        <f t="shared" si="32"/>
        <v>0.76751800000000003</v>
      </c>
      <c r="Z119" s="42">
        <f t="shared" si="33"/>
        <v>7675.18</v>
      </c>
      <c r="AA119" s="13" t="s">
        <v>58</v>
      </c>
      <c r="AB119" s="13"/>
      <c r="AC119" s="13"/>
      <c r="AD119" s="13"/>
      <c r="AE119" s="13"/>
      <c r="AF119" s="13"/>
      <c r="AG119" s="13"/>
      <c r="AH119" s="13"/>
      <c r="AI119" s="13"/>
      <c r="AJ119" s="13"/>
      <c r="AK119" s="13"/>
      <c r="AL119" s="13"/>
      <c r="AM119" s="13"/>
      <c r="AN119" s="13"/>
      <c r="AO119" s="13"/>
      <c r="AP119" s="13"/>
      <c r="AQ119" s="13"/>
      <c r="AR119" s="13"/>
      <c r="AS119" s="13"/>
      <c r="AT119" s="38">
        <v>16.2</v>
      </c>
      <c r="AU119" s="38">
        <v>16</v>
      </c>
      <c r="AV119" s="10">
        <f t="shared" si="24"/>
        <v>15.27</v>
      </c>
      <c r="AW119" s="10">
        <f t="shared" si="25"/>
        <v>15.048400000000001</v>
      </c>
      <c r="AZ119" t="str">
        <f t="shared" si="26"/>
        <v>Yes</v>
      </c>
      <c r="BB119" s="38">
        <f t="shared" si="34"/>
        <v>-1</v>
      </c>
      <c r="BC119" s="38">
        <f t="shared" si="23"/>
        <v>15.629999999999999</v>
      </c>
      <c r="BD119" s="38">
        <f t="shared" si="35"/>
        <v>14.3796</v>
      </c>
      <c r="BE119" s="38">
        <f t="shared" si="36"/>
        <v>-1</v>
      </c>
      <c r="BF119" s="13" cm="1">
        <f t="array" ref="BF119">SUMPRODUCT((1/COUNTIFS($A$3:$A119,$A$3:$A119,$H$3:$H119,$H$3:$H119,$I$3:$I119,$I$3:$I119)))</f>
        <v>31.999999999999972</v>
      </c>
      <c r="BG119" s="13">
        <v>15</v>
      </c>
      <c r="BH119" s="12">
        <f t="shared" si="27"/>
        <v>0.46875000000000044</v>
      </c>
    </row>
    <row r="120" spans="1:60" x14ac:dyDescent="0.2">
      <c r="A120" s="37">
        <v>46053</v>
      </c>
      <c r="B120" s="37"/>
      <c r="C120" s="38">
        <v>11.56</v>
      </c>
      <c r="D120" s="13" t="s">
        <v>55</v>
      </c>
      <c r="E120" s="13" t="s">
        <v>1156</v>
      </c>
      <c r="F120" s="13"/>
      <c r="H120" t="s">
        <v>138</v>
      </c>
      <c r="I120" s="13">
        <v>5</v>
      </c>
      <c r="J120" s="13">
        <v>6</v>
      </c>
      <c r="K120" t="s">
        <v>173</v>
      </c>
      <c r="L120" s="38">
        <v>1</v>
      </c>
      <c r="M120" s="38">
        <v>20</v>
      </c>
      <c r="N120" s="38">
        <v>25.94</v>
      </c>
      <c r="O120" s="13" t="s">
        <v>15</v>
      </c>
      <c r="P120" s="13"/>
      <c r="Q120" s="13" t="s">
        <v>4</v>
      </c>
      <c r="R120" s="38">
        <v>23.944800000000001</v>
      </c>
      <c r="S120" s="13" t="s">
        <v>60</v>
      </c>
      <c r="T120" s="39" t="str">
        <f t="shared" si="22"/>
        <v>0.00</v>
      </c>
      <c r="U120" s="39">
        <f t="shared" si="28"/>
        <v>-1</v>
      </c>
      <c r="V120" s="39">
        <f t="shared" si="29"/>
        <v>75.751800000000003</v>
      </c>
      <c r="W120" s="39">
        <f t="shared" si="30"/>
        <v>104</v>
      </c>
      <c r="X120" s="40">
        <f t="shared" si="31"/>
        <v>0.72838269230769237</v>
      </c>
      <c r="Y120" s="41">
        <f t="shared" si="32"/>
        <v>0.75751800000000002</v>
      </c>
      <c r="Z120" s="42">
        <f t="shared" si="33"/>
        <v>7575.18</v>
      </c>
      <c r="AA120" s="13" t="s">
        <v>58</v>
      </c>
      <c r="AB120" s="13"/>
      <c r="AC120" s="13"/>
      <c r="AD120" s="13"/>
      <c r="AE120" s="13"/>
      <c r="AF120" s="13"/>
      <c r="AG120" s="13"/>
      <c r="AH120" s="13"/>
      <c r="AI120" s="13"/>
      <c r="AJ120" s="13"/>
      <c r="AK120" s="13"/>
      <c r="AL120" s="13"/>
      <c r="AM120" s="13"/>
      <c r="AN120" s="13"/>
      <c r="AO120" s="13"/>
      <c r="AP120" s="13"/>
      <c r="AQ120" s="13"/>
      <c r="AR120" s="13"/>
      <c r="AS120" s="13"/>
      <c r="AT120" s="38">
        <v>24.1</v>
      </c>
      <c r="AU120" s="38">
        <v>26</v>
      </c>
      <c r="AV120" s="10">
        <f t="shared" si="24"/>
        <v>24.94</v>
      </c>
      <c r="AW120" s="10">
        <f t="shared" si="25"/>
        <v>23.944800000000001</v>
      </c>
      <c r="AZ120" t="str">
        <f t="shared" si="26"/>
        <v>Yes</v>
      </c>
      <c r="BB120" s="38">
        <f t="shared" si="34"/>
        <v>-1</v>
      </c>
      <c r="BC120" s="38">
        <f t="shared" si="23"/>
        <v>15.629999999999999</v>
      </c>
      <c r="BD120" s="38">
        <f t="shared" si="35"/>
        <v>14.3796</v>
      </c>
      <c r="BE120" s="38">
        <f t="shared" si="36"/>
        <v>-1</v>
      </c>
      <c r="BF120" s="13" cm="1">
        <f t="array" ref="BF120">SUMPRODUCT((1/COUNTIFS($A$3:$A120,$A$3:$A120,$H$3:$H120,$H$3:$H120,$I$3:$I120,$I$3:$I120)))</f>
        <v>31.999999999999968</v>
      </c>
      <c r="BG120" s="13">
        <v>15</v>
      </c>
      <c r="BH120" s="12">
        <f t="shared" si="27"/>
        <v>0.46875000000000044</v>
      </c>
    </row>
    <row r="121" spans="1:60" x14ac:dyDescent="0.2">
      <c r="A121" s="37">
        <v>46053</v>
      </c>
      <c r="B121" s="37"/>
      <c r="C121" s="38">
        <v>11.56</v>
      </c>
      <c r="D121" s="13" t="s">
        <v>55</v>
      </c>
      <c r="E121" s="13" t="s">
        <v>1156</v>
      </c>
      <c r="F121" s="13"/>
      <c r="H121" t="s">
        <v>138</v>
      </c>
      <c r="I121" s="13">
        <v>5</v>
      </c>
      <c r="J121" s="13">
        <v>9</v>
      </c>
      <c r="K121" t="s">
        <v>174</v>
      </c>
      <c r="L121" s="38">
        <v>1</v>
      </c>
      <c r="M121" s="38">
        <v>34</v>
      </c>
      <c r="N121" s="38">
        <v>55.42</v>
      </c>
      <c r="O121" s="13" t="s">
        <v>15</v>
      </c>
      <c r="P121" s="13"/>
      <c r="Q121" s="13" t="s">
        <v>4</v>
      </c>
      <c r="R121" s="38">
        <v>51.066400000000002</v>
      </c>
      <c r="S121" s="13" t="s">
        <v>60</v>
      </c>
      <c r="T121" s="39" t="str">
        <f t="shared" si="22"/>
        <v>0.00</v>
      </c>
      <c r="U121" s="39">
        <f t="shared" si="28"/>
        <v>-1</v>
      </c>
      <c r="V121" s="39">
        <f t="shared" si="29"/>
        <v>74.751800000000003</v>
      </c>
      <c r="W121" s="39">
        <f t="shared" si="30"/>
        <v>105</v>
      </c>
      <c r="X121" s="40">
        <f t="shared" si="31"/>
        <v>0.71192190476190476</v>
      </c>
      <c r="Y121" s="41">
        <f t="shared" si="32"/>
        <v>0.74751800000000002</v>
      </c>
      <c r="Z121" s="42">
        <f t="shared" si="33"/>
        <v>7475.18</v>
      </c>
      <c r="AA121" s="13" t="s">
        <v>58</v>
      </c>
      <c r="AB121" s="13"/>
      <c r="AC121" s="13"/>
      <c r="AD121" s="13"/>
      <c r="AE121" s="13"/>
      <c r="AF121" s="13"/>
      <c r="AG121" s="13"/>
      <c r="AH121" s="13"/>
      <c r="AI121" s="13"/>
      <c r="AJ121" s="13"/>
      <c r="AK121" s="13"/>
      <c r="AL121" s="13"/>
      <c r="AM121" s="13"/>
      <c r="AN121" s="13"/>
      <c r="AO121" s="13"/>
      <c r="AP121" s="13"/>
      <c r="AQ121" s="13"/>
      <c r="AR121" s="13"/>
      <c r="AS121" s="13"/>
      <c r="AT121" s="38">
        <v>53.8</v>
      </c>
      <c r="AU121" s="38">
        <v>41</v>
      </c>
      <c r="AV121" s="10">
        <f t="shared" si="24"/>
        <v>54.42</v>
      </c>
      <c r="AW121" s="10">
        <f t="shared" si="25"/>
        <v>51.066400000000002</v>
      </c>
      <c r="AZ121" t="str">
        <f t="shared" si="26"/>
        <v>Yes</v>
      </c>
      <c r="BB121" s="38">
        <f t="shared" si="34"/>
        <v>-1</v>
      </c>
      <c r="BC121" s="38">
        <f t="shared" si="23"/>
        <v>15.629999999999999</v>
      </c>
      <c r="BD121" s="38">
        <f t="shared" si="35"/>
        <v>14.3796</v>
      </c>
      <c r="BE121" s="38">
        <f t="shared" si="36"/>
        <v>-1</v>
      </c>
      <c r="BF121" s="13" cm="1">
        <f t="array" ref="BF121">SUMPRODUCT((1/COUNTIFS($A$3:$A121,$A$3:$A121,$H$3:$H121,$H$3:$H121,$I$3:$I121,$I$3:$I121)))</f>
        <v>31.999999999999979</v>
      </c>
      <c r="BG121" s="13">
        <v>15</v>
      </c>
      <c r="BH121" s="12">
        <f t="shared" si="27"/>
        <v>0.46875000000000033</v>
      </c>
    </row>
    <row r="122" spans="1:60" x14ac:dyDescent="0.2">
      <c r="A122" s="37">
        <v>46053</v>
      </c>
      <c r="B122" s="37"/>
      <c r="C122" s="38">
        <v>12.37</v>
      </c>
      <c r="D122" s="13" t="s">
        <v>55</v>
      </c>
      <c r="E122" s="13" t="s">
        <v>1156</v>
      </c>
      <c r="F122" s="13"/>
      <c r="H122" t="s">
        <v>138</v>
      </c>
      <c r="I122" s="13">
        <v>7</v>
      </c>
      <c r="J122" s="13">
        <v>7</v>
      </c>
      <c r="K122" t="s">
        <v>175</v>
      </c>
      <c r="L122" s="38">
        <v>0.5</v>
      </c>
      <c r="M122" s="38">
        <v>5.3</v>
      </c>
      <c r="N122" s="38">
        <v>5.7</v>
      </c>
      <c r="O122" s="13" t="s">
        <v>15</v>
      </c>
      <c r="P122" s="13"/>
      <c r="Q122" s="13" t="s">
        <v>4</v>
      </c>
      <c r="R122" s="38">
        <v>5.3240000000000007</v>
      </c>
      <c r="S122" s="13" t="s">
        <v>60</v>
      </c>
      <c r="T122" s="39" t="str">
        <f t="shared" si="22"/>
        <v>0.00</v>
      </c>
      <c r="U122" s="39">
        <f t="shared" si="28"/>
        <v>-0.5</v>
      </c>
      <c r="V122" s="39">
        <f t="shared" si="29"/>
        <v>74.251800000000003</v>
      </c>
      <c r="W122" s="39">
        <f t="shared" si="30"/>
        <v>105.5</v>
      </c>
      <c r="X122" s="40">
        <f t="shared" si="31"/>
        <v>0.70380853080568728</v>
      </c>
      <c r="Y122" s="41">
        <f t="shared" si="32"/>
        <v>0.74251800000000001</v>
      </c>
      <c r="Z122" s="42">
        <f t="shared" si="33"/>
        <v>7425.18</v>
      </c>
      <c r="AA122" s="13" t="s">
        <v>58</v>
      </c>
      <c r="AB122" s="13"/>
      <c r="AC122" s="13"/>
      <c r="AD122" s="13"/>
      <c r="AE122" s="13"/>
      <c r="AF122" s="13"/>
      <c r="AG122" s="13"/>
      <c r="AH122" s="13"/>
      <c r="AI122" s="13"/>
      <c r="AJ122" s="13"/>
      <c r="AK122" s="13"/>
      <c r="AL122" s="13"/>
      <c r="AM122" s="13"/>
      <c r="AN122" s="13"/>
      <c r="AO122" s="13"/>
      <c r="AP122" s="13"/>
      <c r="AQ122" s="13"/>
      <c r="AR122" s="13"/>
      <c r="AS122" s="13"/>
      <c r="AT122" s="38">
        <v>5.2</v>
      </c>
      <c r="AU122" s="38">
        <v>4.8</v>
      </c>
      <c r="AV122" s="10">
        <f t="shared" si="24"/>
        <v>2.35</v>
      </c>
      <c r="AW122" s="10">
        <f t="shared" si="25"/>
        <v>5.3240000000000007</v>
      </c>
      <c r="AZ122" t="str">
        <f t="shared" si="26"/>
        <v>Yes</v>
      </c>
      <c r="BB122" s="38">
        <f t="shared" si="34"/>
        <v>-0.5</v>
      </c>
      <c r="BC122" s="38">
        <f t="shared" si="23"/>
        <v>-3.5</v>
      </c>
      <c r="BD122" s="38">
        <f t="shared" si="35"/>
        <v>-3.5</v>
      </c>
      <c r="BE122" s="38">
        <f t="shared" si="36"/>
        <v>-0.5</v>
      </c>
      <c r="BF122" s="13" cm="1">
        <f t="array" ref="BF122">SUMPRODUCT((1/COUNTIFS($A$3:$A122,$A$3:$A122,$H$3:$H122,$H$3:$H122,$I$3:$I122,$I$3:$I122)))</f>
        <v>32.999999999999979</v>
      </c>
      <c r="BG122" s="13">
        <v>15</v>
      </c>
      <c r="BH122" s="12">
        <f t="shared" si="27"/>
        <v>0.45454545454545486</v>
      </c>
    </row>
    <row r="123" spans="1:60" x14ac:dyDescent="0.2">
      <c r="A123" s="37">
        <v>46053</v>
      </c>
      <c r="B123" s="37"/>
      <c r="C123" s="38">
        <v>12.37</v>
      </c>
      <c r="D123" s="13" t="s">
        <v>55</v>
      </c>
      <c r="E123" s="13" t="s">
        <v>1156</v>
      </c>
      <c r="F123" s="13"/>
      <c r="H123" t="s">
        <v>138</v>
      </c>
      <c r="I123" s="13">
        <v>7</v>
      </c>
      <c r="J123" s="13">
        <v>5</v>
      </c>
      <c r="K123" t="s">
        <v>90</v>
      </c>
      <c r="L123" s="38">
        <v>1</v>
      </c>
      <c r="M123" s="38">
        <v>8.1999999999999993</v>
      </c>
      <c r="N123" s="38">
        <v>13.75</v>
      </c>
      <c r="O123" s="13" t="s">
        <v>15</v>
      </c>
      <c r="P123" s="13"/>
      <c r="Q123" s="13" t="s">
        <v>4</v>
      </c>
      <c r="R123" s="38">
        <v>12.73</v>
      </c>
      <c r="S123" s="13" t="s">
        <v>60</v>
      </c>
      <c r="T123" s="39" t="str">
        <f t="shared" si="22"/>
        <v>0.00</v>
      </c>
      <c r="U123" s="39">
        <f t="shared" si="28"/>
        <v>-1</v>
      </c>
      <c r="V123" s="39">
        <f t="shared" si="29"/>
        <v>73.251800000000003</v>
      </c>
      <c r="W123" s="39">
        <f t="shared" si="30"/>
        <v>106.5</v>
      </c>
      <c r="X123" s="40">
        <f t="shared" si="31"/>
        <v>0.68781032863849767</v>
      </c>
      <c r="Y123" s="41">
        <f t="shared" si="32"/>
        <v>0.732518</v>
      </c>
      <c r="Z123" s="42">
        <f t="shared" si="33"/>
        <v>7325.18</v>
      </c>
      <c r="AA123" s="13" t="s">
        <v>58</v>
      </c>
      <c r="AB123" s="13"/>
      <c r="AC123" s="13"/>
      <c r="AD123" s="13"/>
      <c r="AE123" s="13"/>
      <c r="AF123" s="13"/>
      <c r="AG123" s="13"/>
      <c r="AH123" s="13"/>
      <c r="AI123" s="13"/>
      <c r="AJ123" s="13"/>
      <c r="AK123" s="13"/>
      <c r="AL123" s="13"/>
      <c r="AM123" s="13"/>
      <c r="AN123" s="13"/>
      <c r="AO123" s="13"/>
      <c r="AP123" s="13"/>
      <c r="AQ123" s="13"/>
      <c r="AR123" s="13"/>
      <c r="AS123" s="13"/>
      <c r="AT123" s="38">
        <v>10.7</v>
      </c>
      <c r="AU123" s="38">
        <v>0.5</v>
      </c>
      <c r="AV123" s="10">
        <f t="shared" si="24"/>
        <v>12.75</v>
      </c>
      <c r="AW123" s="10">
        <f t="shared" si="25"/>
        <v>12.73</v>
      </c>
      <c r="AZ123" t="str">
        <f t="shared" si="26"/>
        <v>Yes</v>
      </c>
      <c r="BB123" s="38">
        <f t="shared" si="34"/>
        <v>-1</v>
      </c>
      <c r="BC123" s="38">
        <f t="shared" si="23"/>
        <v>-3.5</v>
      </c>
      <c r="BD123" s="38">
        <f t="shared" si="35"/>
        <v>-3.5</v>
      </c>
      <c r="BE123" s="38">
        <f t="shared" si="36"/>
        <v>-1</v>
      </c>
      <c r="BF123" s="13" cm="1">
        <f t="array" ref="BF123">SUMPRODUCT((1/COUNTIFS($A$3:$A123,$A$3:$A123,$H$3:$H123,$H$3:$H123,$I$3:$I123,$I$3:$I123)))</f>
        <v>32.999999999999979</v>
      </c>
      <c r="BG123" s="13">
        <v>15</v>
      </c>
      <c r="BH123" s="12">
        <f t="shared" si="27"/>
        <v>0.45454545454545486</v>
      </c>
    </row>
    <row r="124" spans="1:60" x14ac:dyDescent="0.2">
      <c r="A124" s="37">
        <v>46053</v>
      </c>
      <c r="B124" s="37"/>
      <c r="C124" s="38">
        <v>12.37</v>
      </c>
      <c r="D124" s="13" t="s">
        <v>55</v>
      </c>
      <c r="E124" s="13" t="s">
        <v>1156</v>
      </c>
      <c r="F124" s="13"/>
      <c r="H124" t="s">
        <v>138</v>
      </c>
      <c r="I124" s="13">
        <v>7</v>
      </c>
      <c r="J124" s="13">
        <v>8</v>
      </c>
      <c r="K124" t="s">
        <v>176</v>
      </c>
      <c r="L124" s="38">
        <v>1</v>
      </c>
      <c r="M124" s="38">
        <v>15</v>
      </c>
      <c r="N124" s="38">
        <v>16.59</v>
      </c>
      <c r="O124" s="13" t="s">
        <v>15</v>
      </c>
      <c r="P124" s="13"/>
      <c r="Q124" s="13" t="s">
        <v>4</v>
      </c>
      <c r="R124" s="38">
        <v>15.3428</v>
      </c>
      <c r="S124" s="13" t="s">
        <v>60</v>
      </c>
      <c r="T124" s="39" t="str">
        <f t="shared" si="22"/>
        <v>0.00</v>
      </c>
      <c r="U124" s="39">
        <f t="shared" si="28"/>
        <v>-1</v>
      </c>
      <c r="V124" s="39">
        <f t="shared" si="29"/>
        <v>72.251800000000003</v>
      </c>
      <c r="W124" s="39">
        <f t="shared" si="30"/>
        <v>107.5</v>
      </c>
      <c r="X124" s="40">
        <f t="shared" si="31"/>
        <v>0.67210976744186046</v>
      </c>
      <c r="Y124" s="41">
        <f t="shared" si="32"/>
        <v>0.72251799999999999</v>
      </c>
      <c r="Z124" s="42">
        <f t="shared" si="33"/>
        <v>7225.18</v>
      </c>
      <c r="AA124" s="13" t="s">
        <v>58</v>
      </c>
      <c r="AB124" s="13"/>
      <c r="AC124" s="13"/>
      <c r="AD124" s="13"/>
      <c r="AE124" s="13"/>
      <c r="AF124" s="13"/>
      <c r="AG124" s="13"/>
      <c r="AH124" s="13"/>
      <c r="AI124" s="13"/>
      <c r="AJ124" s="13"/>
      <c r="AK124" s="13"/>
      <c r="AL124" s="13"/>
      <c r="AM124" s="13"/>
      <c r="AN124" s="13"/>
      <c r="AO124" s="13"/>
      <c r="AP124" s="13"/>
      <c r="AQ124" s="13"/>
      <c r="AR124" s="13"/>
      <c r="AS124" s="13"/>
      <c r="AT124" s="38">
        <v>12</v>
      </c>
      <c r="AU124" s="38">
        <v>14</v>
      </c>
      <c r="AV124" s="10">
        <f t="shared" si="24"/>
        <v>15.59</v>
      </c>
      <c r="AW124" s="10">
        <f t="shared" si="25"/>
        <v>15.3428</v>
      </c>
      <c r="AZ124" t="str">
        <f t="shared" si="26"/>
        <v>Yes</v>
      </c>
      <c r="BB124" s="38">
        <f t="shared" si="34"/>
        <v>-1</v>
      </c>
      <c r="BC124" s="38">
        <f t="shared" si="23"/>
        <v>-3.5</v>
      </c>
      <c r="BD124" s="38">
        <f t="shared" si="35"/>
        <v>-3.5</v>
      </c>
      <c r="BE124" s="38">
        <f t="shared" si="36"/>
        <v>-1</v>
      </c>
      <c r="BF124" s="13" cm="1">
        <f t="array" ref="BF124">SUMPRODUCT((1/COUNTIFS($A$3:$A124,$A$3:$A124,$H$3:$H124,$H$3:$H124,$I$3:$I124,$I$3:$I124)))</f>
        <v>32.999999999999986</v>
      </c>
      <c r="BG124" s="13">
        <v>15</v>
      </c>
      <c r="BH124" s="12">
        <f t="shared" si="27"/>
        <v>0.45454545454545475</v>
      </c>
    </row>
    <row r="125" spans="1:60" x14ac:dyDescent="0.2">
      <c r="A125" s="37">
        <v>46053</v>
      </c>
      <c r="B125" s="37"/>
      <c r="C125" s="38">
        <v>12.37</v>
      </c>
      <c r="D125" s="13" t="s">
        <v>55</v>
      </c>
      <c r="E125" s="13" t="s">
        <v>1156</v>
      </c>
      <c r="F125" s="13"/>
      <c r="H125" t="s">
        <v>138</v>
      </c>
      <c r="I125" s="13">
        <v>7</v>
      </c>
      <c r="J125" s="13">
        <v>10</v>
      </c>
      <c r="K125" t="s">
        <v>177</v>
      </c>
      <c r="L125" s="38">
        <v>1</v>
      </c>
      <c r="M125" s="38">
        <v>17</v>
      </c>
      <c r="N125" s="38">
        <v>19.309999999999999</v>
      </c>
      <c r="O125" s="13" t="s">
        <v>15</v>
      </c>
      <c r="P125" s="13"/>
      <c r="Q125" s="13" t="s">
        <v>4</v>
      </c>
      <c r="R125" s="38">
        <v>17.845199999999998</v>
      </c>
      <c r="S125" s="13" t="s">
        <v>60</v>
      </c>
      <c r="T125" s="39" t="str">
        <f t="shared" si="22"/>
        <v>0.00</v>
      </c>
      <c r="U125" s="39">
        <f t="shared" si="28"/>
        <v>-1</v>
      </c>
      <c r="V125" s="39">
        <f t="shared" si="29"/>
        <v>71.251800000000003</v>
      </c>
      <c r="W125" s="39">
        <f t="shared" si="30"/>
        <v>108.5</v>
      </c>
      <c r="X125" s="40">
        <f t="shared" si="31"/>
        <v>0.65669861751152081</v>
      </c>
      <c r="Y125" s="41">
        <f t="shared" si="32"/>
        <v>0.71251799999999998</v>
      </c>
      <c r="Z125" s="42">
        <f t="shared" si="33"/>
        <v>7125.18</v>
      </c>
      <c r="AA125" s="13" t="s">
        <v>58</v>
      </c>
      <c r="AB125" s="13"/>
      <c r="AC125" s="13"/>
      <c r="AD125" s="13"/>
      <c r="AE125" s="13"/>
      <c r="AF125" s="13"/>
      <c r="AG125" s="13"/>
      <c r="AH125" s="13"/>
      <c r="AI125" s="13"/>
      <c r="AJ125" s="13"/>
      <c r="AK125" s="13"/>
      <c r="AL125" s="13"/>
      <c r="AM125" s="13"/>
      <c r="AN125" s="13"/>
      <c r="AO125" s="13"/>
      <c r="AP125" s="13"/>
      <c r="AQ125" s="13"/>
      <c r="AR125" s="13"/>
      <c r="AS125" s="13"/>
      <c r="AT125" s="38">
        <v>14.4</v>
      </c>
      <c r="AU125" s="38">
        <v>14</v>
      </c>
      <c r="AV125" s="10">
        <f t="shared" si="24"/>
        <v>18.309999999999999</v>
      </c>
      <c r="AW125" s="10">
        <f t="shared" si="25"/>
        <v>17.845199999999998</v>
      </c>
      <c r="AZ125" t="str">
        <f t="shared" si="26"/>
        <v>Yes</v>
      </c>
      <c r="BB125" s="38">
        <f t="shared" si="34"/>
        <v>-1</v>
      </c>
      <c r="BC125" s="38">
        <f t="shared" si="23"/>
        <v>-3.5</v>
      </c>
      <c r="BD125" s="38">
        <f t="shared" si="35"/>
        <v>-3.5</v>
      </c>
      <c r="BE125" s="38">
        <f t="shared" si="36"/>
        <v>-1</v>
      </c>
      <c r="BF125" s="13" cm="1">
        <f t="array" ref="BF125">SUMPRODUCT((1/COUNTIFS($A$3:$A125,$A$3:$A125,$H$3:$H125,$H$3:$H125,$I$3:$I125,$I$3:$I125)))</f>
        <v>32.999999999999979</v>
      </c>
      <c r="BG125" s="13">
        <v>15</v>
      </c>
      <c r="BH125" s="12">
        <f t="shared" si="27"/>
        <v>0.45454545454545486</v>
      </c>
    </row>
    <row r="126" spans="1:60" x14ac:dyDescent="0.2">
      <c r="A126" s="37">
        <v>46053</v>
      </c>
      <c r="B126" s="37"/>
      <c r="C126" s="38">
        <v>1.38</v>
      </c>
      <c r="D126" s="13" t="s">
        <v>55</v>
      </c>
      <c r="E126" s="13" t="s">
        <v>1156</v>
      </c>
      <c r="F126" s="13"/>
      <c r="H126" t="s">
        <v>138</v>
      </c>
      <c r="I126" s="13">
        <v>8</v>
      </c>
      <c r="J126" s="13">
        <v>5</v>
      </c>
      <c r="K126" s="44" t="s">
        <v>966</v>
      </c>
      <c r="L126" s="38">
        <v>1</v>
      </c>
      <c r="M126" s="38">
        <v>9</v>
      </c>
      <c r="N126" s="38">
        <v>9.08</v>
      </c>
      <c r="O126" s="13" t="s">
        <v>15</v>
      </c>
      <c r="P126" s="13"/>
      <c r="Q126" s="13" t="s">
        <v>4</v>
      </c>
      <c r="R126" s="38">
        <v>8.4336000000000002</v>
      </c>
      <c r="S126" s="13">
        <v>2</v>
      </c>
      <c r="T126" s="39" t="str">
        <f t="shared" si="22"/>
        <v>0.00</v>
      </c>
      <c r="U126" s="39">
        <f t="shared" si="28"/>
        <v>-1</v>
      </c>
      <c r="V126" s="39">
        <f t="shared" si="29"/>
        <v>70.251800000000003</v>
      </c>
      <c r="W126" s="39">
        <f t="shared" si="30"/>
        <v>109.5</v>
      </c>
      <c r="X126" s="40">
        <f t="shared" si="31"/>
        <v>0.64156894977168955</v>
      </c>
      <c r="Y126" s="41">
        <f t="shared" si="32"/>
        <v>0.70251799999999998</v>
      </c>
      <c r="Z126" s="42">
        <f t="shared" si="33"/>
        <v>7025.18</v>
      </c>
      <c r="AA126" s="13" t="s">
        <v>58</v>
      </c>
      <c r="AB126" s="13"/>
      <c r="AC126" s="13"/>
      <c r="AD126" s="13"/>
      <c r="AE126" s="13"/>
      <c r="AF126" s="13"/>
      <c r="AG126" s="13"/>
      <c r="AH126" s="13"/>
      <c r="AI126" s="13"/>
      <c r="AJ126" s="13"/>
      <c r="AK126" s="13"/>
      <c r="AL126" s="13"/>
      <c r="AM126" s="13"/>
      <c r="AN126" s="13"/>
      <c r="AO126" s="13"/>
      <c r="AP126" s="13"/>
      <c r="AQ126" s="13"/>
      <c r="AR126" s="13"/>
      <c r="AS126" s="13"/>
      <c r="AT126" s="38">
        <v>3.2</v>
      </c>
      <c r="AU126" s="38">
        <v>3</v>
      </c>
      <c r="AV126" s="10">
        <f t="shared" si="24"/>
        <v>8.08</v>
      </c>
      <c r="AW126" s="10">
        <f t="shared" si="25"/>
        <v>8.4336000000000002</v>
      </c>
      <c r="AZ126" t="str">
        <f t="shared" si="26"/>
        <v>Yes</v>
      </c>
      <c r="BB126" s="38">
        <f t="shared" si="34"/>
        <v>-1</v>
      </c>
      <c r="BC126" s="38">
        <f t="shared" si="23"/>
        <v>-5</v>
      </c>
      <c r="BD126" s="38">
        <f t="shared" si="35"/>
        <v>-5</v>
      </c>
      <c r="BE126" s="38">
        <f t="shared" si="36"/>
        <v>-1</v>
      </c>
      <c r="BF126" s="13" cm="1">
        <f t="array" ref="BF126">SUMPRODUCT((1/COUNTIFS($A$3:$A126,$A$3:$A126,$H$3:$H126,$H$3:$H126,$I$3:$I126,$I$3:$I126)))</f>
        <v>33.999999999999979</v>
      </c>
      <c r="BG126" s="13">
        <v>15</v>
      </c>
      <c r="BH126" s="12">
        <f t="shared" si="27"/>
        <v>0.44117647058823556</v>
      </c>
    </row>
    <row r="127" spans="1:60" x14ac:dyDescent="0.2">
      <c r="A127" s="37">
        <v>46053</v>
      </c>
      <c r="B127" s="37"/>
      <c r="C127" s="38">
        <v>1.38</v>
      </c>
      <c r="D127" s="13" t="s">
        <v>55</v>
      </c>
      <c r="E127" s="13" t="s">
        <v>1156</v>
      </c>
      <c r="F127" s="13"/>
      <c r="H127" t="s">
        <v>138</v>
      </c>
      <c r="I127" s="13">
        <v>8</v>
      </c>
      <c r="J127" s="13">
        <v>6</v>
      </c>
      <c r="K127" s="45" t="s">
        <v>122</v>
      </c>
      <c r="L127" s="38">
        <v>1</v>
      </c>
      <c r="M127" s="38">
        <v>9.6</v>
      </c>
      <c r="N127" s="38">
        <v>11.37</v>
      </c>
      <c r="O127" s="13" t="s">
        <v>15</v>
      </c>
      <c r="P127" s="13"/>
      <c r="Q127" s="13" t="s">
        <v>4</v>
      </c>
      <c r="R127" s="38">
        <v>10.5404</v>
      </c>
      <c r="S127" s="13">
        <v>3</v>
      </c>
      <c r="T127" s="39" t="str">
        <f t="shared" si="22"/>
        <v>0.00</v>
      </c>
      <c r="U127" s="39">
        <f t="shared" si="28"/>
        <v>-1</v>
      </c>
      <c r="V127" s="39">
        <f t="shared" si="29"/>
        <v>69.251800000000003</v>
      </c>
      <c r="W127" s="39">
        <f t="shared" si="30"/>
        <v>110.5</v>
      </c>
      <c r="X127" s="40">
        <f t="shared" si="31"/>
        <v>0.62671312217194575</v>
      </c>
      <c r="Y127" s="41">
        <f t="shared" si="32"/>
        <v>0.69251800000000008</v>
      </c>
      <c r="Z127" s="42">
        <f t="shared" si="33"/>
        <v>6925.18</v>
      </c>
      <c r="AA127" s="13" t="s">
        <v>58</v>
      </c>
      <c r="AB127" s="13"/>
      <c r="AC127" s="13"/>
      <c r="AD127" s="13"/>
      <c r="AE127" s="13"/>
      <c r="AF127" s="13"/>
      <c r="AG127" s="13"/>
      <c r="AH127" s="13"/>
      <c r="AI127" s="13"/>
      <c r="AJ127" s="13"/>
      <c r="AK127" s="13"/>
      <c r="AL127" s="13"/>
      <c r="AM127" s="13"/>
      <c r="AN127" s="13"/>
      <c r="AO127" s="13"/>
      <c r="AP127" s="13"/>
      <c r="AQ127" s="13"/>
      <c r="AR127" s="13"/>
      <c r="AS127" s="13"/>
      <c r="AT127" s="38">
        <v>9.1999999999999993</v>
      </c>
      <c r="AU127" s="38">
        <v>9.5</v>
      </c>
      <c r="AV127" s="10">
        <f t="shared" si="24"/>
        <v>10.37</v>
      </c>
      <c r="AW127" s="10">
        <f t="shared" si="25"/>
        <v>10.5404</v>
      </c>
      <c r="AZ127" t="str">
        <f t="shared" si="26"/>
        <v>Yes</v>
      </c>
      <c r="BB127" s="38">
        <f t="shared" si="34"/>
        <v>-1</v>
      </c>
      <c r="BC127" s="38">
        <f t="shared" si="23"/>
        <v>-5</v>
      </c>
      <c r="BD127" s="38">
        <f t="shared" si="35"/>
        <v>-5</v>
      </c>
      <c r="BE127" s="38">
        <f t="shared" si="36"/>
        <v>-1</v>
      </c>
      <c r="BF127" s="13" cm="1">
        <f t="array" ref="BF127">SUMPRODUCT((1/COUNTIFS($A$3:$A127,$A$3:$A127,$H$3:$H127,$H$3:$H127,$I$3:$I127,$I$3:$I127)))</f>
        <v>33.999999999999979</v>
      </c>
      <c r="BG127" s="13">
        <v>15</v>
      </c>
      <c r="BH127" s="12">
        <f t="shared" si="27"/>
        <v>0.44117647058823556</v>
      </c>
    </row>
    <row r="128" spans="1:60" x14ac:dyDescent="0.2">
      <c r="A128" s="37">
        <v>46053</v>
      </c>
      <c r="B128" s="37"/>
      <c r="C128" s="38">
        <v>1.38</v>
      </c>
      <c r="D128" s="13" t="s">
        <v>55</v>
      </c>
      <c r="E128" s="13" t="s">
        <v>1156</v>
      </c>
      <c r="F128" s="13"/>
      <c r="H128" t="s">
        <v>138</v>
      </c>
      <c r="I128" s="13">
        <v>8</v>
      </c>
      <c r="J128" s="13">
        <v>8</v>
      </c>
      <c r="K128" t="s">
        <v>179</v>
      </c>
      <c r="L128" s="38">
        <v>1</v>
      </c>
      <c r="M128" s="38">
        <v>12.5</v>
      </c>
      <c r="N128" s="38">
        <v>12.9</v>
      </c>
      <c r="O128" s="13" t="s">
        <v>15</v>
      </c>
      <c r="P128" s="13"/>
      <c r="Q128" s="13" t="s">
        <v>4</v>
      </c>
      <c r="R128" s="38">
        <v>11.948</v>
      </c>
      <c r="S128" s="13" t="s">
        <v>60</v>
      </c>
      <c r="T128" s="39" t="str">
        <f t="shared" si="22"/>
        <v>0.00</v>
      </c>
      <c r="U128" s="39">
        <f t="shared" si="28"/>
        <v>-1</v>
      </c>
      <c r="V128" s="39">
        <f t="shared" si="29"/>
        <v>68.251800000000003</v>
      </c>
      <c r="W128" s="39">
        <f t="shared" si="30"/>
        <v>111.5</v>
      </c>
      <c r="X128" s="40">
        <f t="shared" si="31"/>
        <v>0.61212376681614356</v>
      </c>
      <c r="Y128" s="41">
        <f t="shared" si="32"/>
        <v>0.68251800000000007</v>
      </c>
      <c r="Z128" s="42">
        <f t="shared" si="33"/>
        <v>6825.18</v>
      </c>
      <c r="AA128" s="13" t="s">
        <v>58</v>
      </c>
      <c r="AB128" s="13"/>
      <c r="AC128" s="13"/>
      <c r="AD128" s="13"/>
      <c r="AE128" s="13"/>
      <c r="AF128" s="13"/>
      <c r="AG128" s="13"/>
      <c r="AH128" s="13"/>
      <c r="AI128" s="13"/>
      <c r="AJ128" s="13"/>
      <c r="AK128" s="13"/>
      <c r="AL128" s="13"/>
      <c r="AM128" s="13"/>
      <c r="AN128" s="13"/>
      <c r="AO128" s="13"/>
      <c r="AP128" s="13"/>
      <c r="AQ128" s="13"/>
      <c r="AR128" s="13"/>
      <c r="AS128" s="13"/>
      <c r="AT128" s="38">
        <v>10</v>
      </c>
      <c r="AU128" s="38">
        <v>10</v>
      </c>
      <c r="AV128" s="10">
        <f t="shared" si="24"/>
        <v>11.9</v>
      </c>
      <c r="AW128" s="10">
        <f t="shared" si="25"/>
        <v>11.948</v>
      </c>
      <c r="AZ128" t="str">
        <f t="shared" si="26"/>
        <v>Yes</v>
      </c>
      <c r="BB128" s="38">
        <f t="shared" si="34"/>
        <v>-1</v>
      </c>
      <c r="BC128" s="38">
        <f t="shared" si="23"/>
        <v>-5</v>
      </c>
      <c r="BD128" s="38">
        <f t="shared" si="35"/>
        <v>-5</v>
      </c>
      <c r="BE128" s="38">
        <f t="shared" si="36"/>
        <v>-1</v>
      </c>
      <c r="BF128" s="13" cm="1">
        <f t="array" ref="BF128">SUMPRODUCT((1/COUNTIFS($A$3:$A128,$A$3:$A128,$H$3:$H128,$H$3:$H128,$I$3:$I128,$I$3:$I128)))</f>
        <v>33.999999999999986</v>
      </c>
      <c r="BG128" s="13">
        <v>15</v>
      </c>
      <c r="BH128" s="12">
        <f t="shared" si="27"/>
        <v>0.4411764705882355</v>
      </c>
    </row>
    <row r="129" spans="1:60" x14ac:dyDescent="0.2">
      <c r="A129" s="37">
        <v>46053</v>
      </c>
      <c r="B129" s="37"/>
      <c r="C129" s="38">
        <v>1.38</v>
      </c>
      <c r="D129" s="13" t="s">
        <v>55</v>
      </c>
      <c r="E129" s="13" t="s">
        <v>1156</v>
      </c>
      <c r="F129" s="13"/>
      <c r="H129" t="s">
        <v>138</v>
      </c>
      <c r="I129" s="13">
        <v>8</v>
      </c>
      <c r="J129" s="13">
        <v>8</v>
      </c>
      <c r="K129" t="s">
        <v>92</v>
      </c>
      <c r="L129" s="38">
        <v>1</v>
      </c>
      <c r="M129" s="38">
        <v>32</v>
      </c>
      <c r="N129" s="38">
        <v>33.54</v>
      </c>
      <c r="O129" s="13" t="s">
        <v>15</v>
      </c>
      <c r="P129" s="13"/>
      <c r="Q129" s="13" t="s">
        <v>4</v>
      </c>
      <c r="R129" s="38">
        <v>30.94</v>
      </c>
      <c r="S129" s="13" t="s">
        <v>60</v>
      </c>
      <c r="T129" s="39" t="str">
        <f t="shared" si="22"/>
        <v>0.00</v>
      </c>
      <c r="U129" s="39">
        <f t="shared" si="28"/>
        <v>-1</v>
      </c>
      <c r="V129" s="39">
        <f t="shared" si="29"/>
        <v>67.251800000000003</v>
      </c>
      <c r="W129" s="39">
        <f t="shared" si="30"/>
        <v>112.5</v>
      </c>
      <c r="X129" s="40">
        <f t="shared" si="31"/>
        <v>0.59779377777777776</v>
      </c>
      <c r="Y129" s="41">
        <f t="shared" si="32"/>
        <v>0.67251800000000006</v>
      </c>
      <c r="Z129" s="42">
        <f t="shared" si="33"/>
        <v>6725.18</v>
      </c>
      <c r="AA129" s="13" t="s">
        <v>58</v>
      </c>
      <c r="AB129" s="13"/>
      <c r="AC129" s="13"/>
      <c r="AD129" s="13"/>
      <c r="AE129" s="13"/>
      <c r="AF129" s="13"/>
      <c r="AG129" s="13"/>
      <c r="AH129" s="13"/>
      <c r="AI129" s="13"/>
      <c r="AJ129" s="13"/>
      <c r="AK129" s="13"/>
      <c r="AL129" s="13"/>
      <c r="AM129" s="13"/>
      <c r="AN129" s="13"/>
      <c r="AO129" s="13"/>
      <c r="AP129" s="13"/>
      <c r="AQ129" s="13"/>
      <c r="AR129" s="13"/>
      <c r="AS129" s="13"/>
      <c r="AT129" s="38">
        <v>32.200000000000003</v>
      </c>
      <c r="AU129" s="38">
        <v>31</v>
      </c>
      <c r="AV129" s="10">
        <f t="shared" si="24"/>
        <v>32.54</v>
      </c>
      <c r="AW129" s="10">
        <f t="shared" si="25"/>
        <v>30.936800000000002</v>
      </c>
      <c r="AZ129" t="str">
        <f t="shared" si="26"/>
        <v>Yes</v>
      </c>
      <c r="BB129" s="38">
        <f t="shared" si="34"/>
        <v>-1</v>
      </c>
      <c r="BC129" s="38">
        <f t="shared" si="23"/>
        <v>-5</v>
      </c>
      <c r="BD129" s="38">
        <f t="shared" si="35"/>
        <v>-5</v>
      </c>
      <c r="BE129" s="38">
        <f t="shared" si="36"/>
        <v>-1</v>
      </c>
      <c r="BF129" s="13" cm="1">
        <f t="array" ref="BF129">SUMPRODUCT((1/COUNTIFS($A$3:$A129,$A$3:$A129,$H$3:$H129,$H$3:$H129,$I$3:$I129,$I$3:$I129)))</f>
        <v>33.999999999999979</v>
      </c>
      <c r="BG129" s="13">
        <v>15</v>
      </c>
      <c r="BH129" s="12">
        <f t="shared" si="27"/>
        <v>0.44117647058823556</v>
      </c>
    </row>
    <row r="130" spans="1:60" x14ac:dyDescent="0.2">
      <c r="A130" s="37">
        <v>46053</v>
      </c>
      <c r="B130" s="37"/>
      <c r="C130" s="38">
        <v>1.38</v>
      </c>
      <c r="D130" s="13" t="s">
        <v>55</v>
      </c>
      <c r="E130" s="13" t="s">
        <v>1156</v>
      </c>
      <c r="F130" s="13"/>
      <c r="H130" t="s">
        <v>138</v>
      </c>
      <c r="I130" s="13">
        <v>8</v>
      </c>
      <c r="J130" s="13">
        <v>1</v>
      </c>
      <c r="K130" t="s">
        <v>180</v>
      </c>
      <c r="L130" s="38">
        <v>1</v>
      </c>
      <c r="M130" s="38">
        <v>23</v>
      </c>
      <c r="N130" s="38">
        <v>29.95</v>
      </c>
      <c r="O130" s="13" t="s">
        <v>15</v>
      </c>
      <c r="P130" s="13"/>
      <c r="Q130" s="13" t="s">
        <v>4</v>
      </c>
      <c r="R130" s="38">
        <v>27.634</v>
      </c>
      <c r="S130" s="13" t="s">
        <v>60</v>
      </c>
      <c r="T130" s="39" t="str">
        <f t="shared" si="22"/>
        <v>0.00</v>
      </c>
      <c r="U130" s="39">
        <f t="shared" si="28"/>
        <v>-1</v>
      </c>
      <c r="V130" s="39">
        <f t="shared" si="29"/>
        <v>66.251800000000003</v>
      </c>
      <c r="W130" s="39">
        <f t="shared" si="30"/>
        <v>113.5</v>
      </c>
      <c r="X130" s="40">
        <f t="shared" si="31"/>
        <v>0.58371629955947135</v>
      </c>
      <c r="Y130" s="41">
        <f t="shared" si="32"/>
        <v>0.66251800000000005</v>
      </c>
      <c r="Z130" s="42">
        <f t="shared" si="33"/>
        <v>6625.18</v>
      </c>
      <c r="AA130" s="13" t="s">
        <v>58</v>
      </c>
      <c r="AB130" s="13"/>
      <c r="AC130" s="13"/>
      <c r="AD130" s="13"/>
      <c r="AE130" s="13"/>
      <c r="AF130" s="13"/>
      <c r="AG130" s="13"/>
      <c r="AH130" s="13"/>
      <c r="AI130" s="13"/>
      <c r="AJ130" s="13"/>
      <c r="AK130" s="13"/>
      <c r="AL130" s="13"/>
      <c r="AM130" s="13"/>
      <c r="AN130" s="13"/>
      <c r="AO130" s="13"/>
      <c r="AP130" s="13"/>
      <c r="AQ130" s="13"/>
      <c r="AR130" s="13"/>
      <c r="AS130" s="13"/>
      <c r="AT130" s="38">
        <v>23.6</v>
      </c>
      <c r="AU130" s="38">
        <v>20</v>
      </c>
      <c r="AV130" s="10">
        <f t="shared" si="24"/>
        <v>28.95</v>
      </c>
      <c r="AW130" s="10">
        <f t="shared" si="25"/>
        <v>27.634</v>
      </c>
      <c r="AZ130" t="str">
        <f t="shared" si="26"/>
        <v>Yes</v>
      </c>
      <c r="BB130" s="38">
        <f t="shared" si="34"/>
        <v>-1</v>
      </c>
      <c r="BC130" s="38">
        <f t="shared" si="23"/>
        <v>-5</v>
      </c>
      <c r="BD130" s="38">
        <f t="shared" si="35"/>
        <v>-5</v>
      </c>
      <c r="BE130" s="38">
        <f t="shared" si="36"/>
        <v>-1</v>
      </c>
      <c r="BF130" s="13" cm="1">
        <f t="array" ref="BF130">SUMPRODUCT((1/COUNTIFS($A$3:$A130,$A$3:$A130,$H$3:$H130,$H$3:$H130,$I$3:$I130,$I$3:$I130)))</f>
        <v>33.999999999999993</v>
      </c>
      <c r="BG130" s="13">
        <v>15</v>
      </c>
      <c r="BH130" s="12">
        <f t="shared" si="27"/>
        <v>0.44117647058823539</v>
      </c>
    </row>
    <row r="131" spans="1:60" x14ac:dyDescent="0.2">
      <c r="A131" s="37">
        <v>46053</v>
      </c>
      <c r="B131" s="37"/>
      <c r="C131" s="38">
        <v>1.49</v>
      </c>
      <c r="D131" s="13" t="s">
        <v>55</v>
      </c>
      <c r="E131" s="13" t="s">
        <v>1156</v>
      </c>
      <c r="F131" s="13"/>
      <c r="H131" t="s">
        <v>138</v>
      </c>
      <c r="I131" s="13">
        <v>9</v>
      </c>
      <c r="J131" s="13">
        <v>8</v>
      </c>
      <c r="K131" t="s">
        <v>181</v>
      </c>
      <c r="L131" s="38">
        <v>0.5</v>
      </c>
      <c r="M131" s="38">
        <v>3.15</v>
      </c>
      <c r="N131" s="38">
        <v>3.93</v>
      </c>
      <c r="O131" s="13" t="s">
        <v>15</v>
      </c>
      <c r="P131" s="13"/>
      <c r="Q131" s="13" t="s">
        <v>4</v>
      </c>
      <c r="R131" s="38">
        <v>3.6956000000000002</v>
      </c>
      <c r="S131" s="13" t="s">
        <v>60</v>
      </c>
      <c r="T131" s="39" t="str">
        <f t="shared" ref="T131:T194" si="37">IF(($AA131="W"),ROUND(($L131*$R131),2),"0.00")</f>
        <v>0.00</v>
      </c>
      <c r="U131" s="39">
        <f t="shared" si="28"/>
        <v>-0.5</v>
      </c>
      <c r="V131" s="39">
        <f t="shared" si="29"/>
        <v>65.751800000000003</v>
      </c>
      <c r="W131" s="39">
        <f t="shared" si="30"/>
        <v>114</v>
      </c>
      <c r="X131" s="40">
        <f t="shared" si="31"/>
        <v>0.57677017543859654</v>
      </c>
      <c r="Y131" s="41">
        <f t="shared" si="32"/>
        <v>0.65751800000000005</v>
      </c>
      <c r="Z131" s="42">
        <f t="shared" si="33"/>
        <v>6575.18</v>
      </c>
      <c r="AA131" s="13" t="s">
        <v>58</v>
      </c>
      <c r="AB131" s="13"/>
      <c r="AC131" s="13"/>
      <c r="AD131" s="13"/>
      <c r="AE131" s="13"/>
      <c r="AF131" s="13"/>
      <c r="AG131" s="13"/>
      <c r="AH131" s="13"/>
      <c r="AI131" s="13"/>
      <c r="AJ131" s="13"/>
      <c r="AK131" s="13"/>
      <c r="AL131" s="13"/>
      <c r="AM131" s="13"/>
      <c r="AN131" s="13"/>
      <c r="AO131" s="13"/>
      <c r="AP131" s="13"/>
      <c r="AQ131" s="13"/>
      <c r="AR131" s="13"/>
      <c r="AS131" s="13"/>
      <c r="AT131" s="38">
        <v>4</v>
      </c>
      <c r="AU131" s="38">
        <v>4</v>
      </c>
      <c r="AV131" s="10">
        <f t="shared" si="24"/>
        <v>1.4650000000000001</v>
      </c>
      <c r="AW131" s="10">
        <f t="shared" si="25"/>
        <v>3.6956000000000002</v>
      </c>
      <c r="AZ131" t="str">
        <f t="shared" si="26"/>
        <v>Yes</v>
      </c>
      <c r="BB131" s="38">
        <f t="shared" si="34"/>
        <v>-0.5</v>
      </c>
      <c r="BC131" s="38">
        <f t="shared" ref="BC131:BC194" si="38">SUMIFS(
  $BB:$BB,
  $A:$A,$A131,
  $H:$H,$H131,
  $I:$I,$I131
)</f>
        <v>-4</v>
      </c>
      <c r="BD131" s="38">
        <f t="shared" si="35"/>
        <v>-4</v>
      </c>
      <c r="BE131" s="38">
        <f t="shared" si="36"/>
        <v>-0.5</v>
      </c>
      <c r="BF131" s="13" cm="1">
        <f t="array" ref="BF131">SUMPRODUCT((1/COUNTIFS($A$3:$A131,$A$3:$A131,$H$3:$H131,$H$3:$H131,$I$3:$I131,$I$3:$I131)))</f>
        <v>34.999999999999993</v>
      </c>
      <c r="BG131" s="13">
        <v>15</v>
      </c>
      <c r="BH131" s="12">
        <f t="shared" si="27"/>
        <v>0.42857142857142866</v>
      </c>
    </row>
    <row r="132" spans="1:60" x14ac:dyDescent="0.2">
      <c r="A132" s="37">
        <v>46053</v>
      </c>
      <c r="B132" s="37"/>
      <c r="C132" s="38">
        <v>1.49</v>
      </c>
      <c r="D132" s="13" t="s">
        <v>55</v>
      </c>
      <c r="E132" s="13" t="s">
        <v>1156</v>
      </c>
      <c r="F132" s="13"/>
      <c r="H132" t="s">
        <v>138</v>
      </c>
      <c r="I132" s="13">
        <v>9</v>
      </c>
      <c r="J132" s="13">
        <v>13</v>
      </c>
      <c r="K132" s="44" t="s">
        <v>182</v>
      </c>
      <c r="L132" s="38">
        <v>0.5</v>
      </c>
      <c r="M132" s="38">
        <v>6.4</v>
      </c>
      <c r="N132" s="38">
        <v>8.6300000000000008</v>
      </c>
      <c r="O132" s="13" t="s">
        <v>15</v>
      </c>
      <c r="P132" s="13"/>
      <c r="Q132" s="13" t="s">
        <v>4</v>
      </c>
      <c r="R132" s="38">
        <v>8.0196000000000005</v>
      </c>
      <c r="S132" s="13">
        <v>2</v>
      </c>
      <c r="T132" s="39" t="str">
        <f t="shared" si="37"/>
        <v>0.00</v>
      </c>
      <c r="U132" s="39">
        <f t="shared" si="28"/>
        <v>-0.5</v>
      </c>
      <c r="V132" s="39">
        <f t="shared" si="29"/>
        <v>65.251800000000003</v>
      </c>
      <c r="W132" s="39">
        <f t="shared" si="30"/>
        <v>114.5</v>
      </c>
      <c r="X132" s="40">
        <f t="shared" si="31"/>
        <v>0.56988471615720526</v>
      </c>
      <c r="Y132" s="41">
        <f t="shared" si="32"/>
        <v>0.65251800000000004</v>
      </c>
      <c r="Z132" s="42">
        <f t="shared" si="33"/>
        <v>6525.18</v>
      </c>
      <c r="AA132" s="13" t="s">
        <v>58</v>
      </c>
      <c r="AB132" s="13"/>
      <c r="AC132" s="13"/>
      <c r="AD132" s="13"/>
      <c r="AE132" s="13"/>
      <c r="AF132" s="13"/>
      <c r="AG132" s="13"/>
      <c r="AH132" s="13"/>
      <c r="AI132" s="13"/>
      <c r="AJ132" s="13"/>
      <c r="AK132" s="13"/>
      <c r="AL132" s="13"/>
      <c r="AM132" s="13"/>
      <c r="AN132" s="13"/>
      <c r="AO132" s="13"/>
      <c r="AP132" s="13"/>
      <c r="AQ132" s="13"/>
      <c r="AR132" s="13"/>
      <c r="AS132" s="13"/>
      <c r="AT132" s="38">
        <v>8.6</v>
      </c>
      <c r="AU132" s="38">
        <v>8</v>
      </c>
      <c r="AV132" s="10">
        <f t="shared" ref="AV132:AV195" si="39">((N132*(L132))-(L132))</f>
        <v>3.8150000000000004</v>
      </c>
      <c r="AW132" s="10">
        <f t="shared" ref="AW132:AW195" si="40">0.92*(N132-1)+1</f>
        <v>8.0196000000000005</v>
      </c>
      <c r="AZ132" t="str">
        <f t="shared" ref="AZ132:AZ195" si="41">IF(N132&gt;=M132,"Yes","No")</f>
        <v>Yes</v>
      </c>
      <c r="BB132" s="38">
        <f t="shared" si="34"/>
        <v>-0.5</v>
      </c>
      <c r="BC132" s="38">
        <f t="shared" si="38"/>
        <v>-4</v>
      </c>
      <c r="BD132" s="38">
        <f t="shared" si="35"/>
        <v>-4</v>
      </c>
      <c r="BE132" s="38">
        <f t="shared" si="36"/>
        <v>-0.5</v>
      </c>
      <c r="BF132" s="13" cm="1">
        <f t="array" ref="BF132">SUMPRODUCT((1/COUNTIFS($A$3:$A132,$A$3:$A132,$H$3:$H132,$H$3:$H132,$I$3:$I132,$I$3:$I132)))</f>
        <v>34.999999999999993</v>
      </c>
      <c r="BG132" s="13">
        <v>15</v>
      </c>
      <c r="BH132" s="12">
        <f t="shared" ref="BH132:BH195" si="42">BG132/BF132</f>
        <v>0.42857142857142866</v>
      </c>
    </row>
    <row r="133" spans="1:60" x14ac:dyDescent="0.2">
      <c r="A133" s="37">
        <v>46053</v>
      </c>
      <c r="B133" s="37"/>
      <c r="C133" s="38">
        <v>1.49</v>
      </c>
      <c r="D133" s="13" t="s">
        <v>55</v>
      </c>
      <c r="E133" s="13" t="s">
        <v>1156</v>
      </c>
      <c r="F133" s="13"/>
      <c r="H133" t="s">
        <v>138</v>
      </c>
      <c r="I133" s="13">
        <v>9</v>
      </c>
      <c r="J133" s="13">
        <v>12</v>
      </c>
      <c r="K133" s="45" t="s">
        <v>183</v>
      </c>
      <c r="L133" s="38">
        <v>1</v>
      </c>
      <c r="M133" s="38">
        <v>11</v>
      </c>
      <c r="N133" s="38">
        <v>12.64</v>
      </c>
      <c r="O133" s="13" t="s">
        <v>15</v>
      </c>
      <c r="P133" s="13"/>
      <c r="Q133" s="13" t="s">
        <v>4</v>
      </c>
      <c r="R133" s="38">
        <v>11.708800000000002</v>
      </c>
      <c r="S133" s="13">
        <v>3</v>
      </c>
      <c r="T133" s="39" t="str">
        <f t="shared" si="37"/>
        <v>0.00</v>
      </c>
      <c r="U133" s="39">
        <f t="shared" ref="U133:U196" si="43">BE133</f>
        <v>-1</v>
      </c>
      <c r="V133" s="39">
        <f t="shared" ref="V133:V196" si="44">V132+U133</f>
        <v>64.251800000000003</v>
      </c>
      <c r="W133" s="39">
        <f t="shared" ref="W133:W196" si="45">W132+L133</f>
        <v>115.5</v>
      </c>
      <c r="X133" s="40">
        <f t="shared" ref="X133:X196" si="46">SUM(V133/W133)</f>
        <v>0.55629264069264073</v>
      </c>
      <c r="Y133" s="41">
        <f t="shared" ref="Y133:Y196" si="47">V133/100</f>
        <v>0.64251800000000003</v>
      </c>
      <c r="Z133" s="42">
        <f t="shared" ref="Z133:Z196" si="48">V133*100</f>
        <v>6425.18</v>
      </c>
      <c r="AA133" s="13" t="s">
        <v>58</v>
      </c>
      <c r="AB133" s="13"/>
      <c r="AC133" s="13"/>
      <c r="AD133" s="13"/>
      <c r="AE133" s="13"/>
      <c r="AF133" s="13"/>
      <c r="AG133" s="13"/>
      <c r="AH133" s="13"/>
      <c r="AI133" s="13"/>
      <c r="AJ133" s="13"/>
      <c r="AK133" s="13"/>
      <c r="AL133" s="13"/>
      <c r="AM133" s="13"/>
      <c r="AN133" s="13"/>
      <c r="AO133" s="13"/>
      <c r="AP133" s="13"/>
      <c r="AQ133" s="13"/>
      <c r="AR133" s="13"/>
      <c r="AS133" s="13"/>
      <c r="AT133" s="38">
        <v>10.3</v>
      </c>
      <c r="AU133" s="38">
        <v>11</v>
      </c>
      <c r="AV133" s="10">
        <f t="shared" si="39"/>
        <v>11.64</v>
      </c>
      <c r="AW133" s="10">
        <f t="shared" si="40"/>
        <v>11.708800000000002</v>
      </c>
      <c r="AZ133" t="str">
        <f t="shared" si="41"/>
        <v>Yes</v>
      </c>
      <c r="BB133" s="38">
        <f t="shared" ref="BB133:BB196" si="49">IF(AA133="W",
   L133*(N133-1),
   -L133
)</f>
        <v>-1</v>
      </c>
      <c r="BC133" s="38">
        <f t="shared" si="38"/>
        <v>-4</v>
      </c>
      <c r="BD133" s="38">
        <f t="shared" ref="BD133:BD196" si="50">IF(BC133&gt;0, BC133*0.92, BC133)</f>
        <v>-4</v>
      </c>
      <c r="BE133" s="38">
        <f t="shared" ref="BE133:BE196" si="51">IF(
  BC133&gt;0,
  IF(
    AA133="W",
    BB133 - (BC133 - BD133),
    BB133
  ),
  BB133
)</f>
        <v>-1</v>
      </c>
      <c r="BF133" s="13" cm="1">
        <f t="array" ref="BF133">SUMPRODUCT((1/COUNTIFS($A$3:$A133,$A$3:$A133,$H$3:$H133,$H$3:$H133,$I$3:$I133,$I$3:$I133)))</f>
        <v>35</v>
      </c>
      <c r="BG133" s="13">
        <v>15</v>
      </c>
      <c r="BH133" s="12">
        <f t="shared" si="42"/>
        <v>0.42857142857142855</v>
      </c>
    </row>
    <row r="134" spans="1:60" x14ac:dyDescent="0.2">
      <c r="A134" s="37">
        <v>46053</v>
      </c>
      <c r="B134" s="37"/>
      <c r="C134" s="38">
        <v>1.49</v>
      </c>
      <c r="D134" s="13" t="s">
        <v>55</v>
      </c>
      <c r="E134" s="13" t="s">
        <v>1156</v>
      </c>
      <c r="F134" s="13"/>
      <c r="H134" t="s">
        <v>138</v>
      </c>
      <c r="I134" s="13">
        <v>9</v>
      </c>
      <c r="J134" s="13">
        <v>2</v>
      </c>
      <c r="K134" t="s">
        <v>184</v>
      </c>
      <c r="L134" s="38">
        <v>1</v>
      </c>
      <c r="M134" s="38">
        <v>14</v>
      </c>
      <c r="N134" s="38">
        <v>15.44</v>
      </c>
      <c r="O134" s="13" t="s">
        <v>15</v>
      </c>
      <c r="P134" s="13"/>
      <c r="Q134" s="13" t="s">
        <v>4</v>
      </c>
      <c r="R134" s="38">
        <v>14.284800000000001</v>
      </c>
      <c r="S134" s="13" t="s">
        <v>60</v>
      </c>
      <c r="T134" s="39" t="str">
        <f t="shared" si="37"/>
        <v>0.00</v>
      </c>
      <c r="U134" s="39">
        <f t="shared" si="43"/>
        <v>-1</v>
      </c>
      <c r="V134" s="39">
        <f t="shared" si="44"/>
        <v>63.251800000000003</v>
      </c>
      <c r="W134" s="39">
        <f t="shared" si="45"/>
        <v>116.5</v>
      </c>
      <c r="X134" s="40">
        <f t="shared" si="46"/>
        <v>0.54293390557939913</v>
      </c>
      <c r="Y134" s="41">
        <f t="shared" si="47"/>
        <v>0.63251800000000002</v>
      </c>
      <c r="Z134" s="42">
        <f t="shared" si="48"/>
        <v>6325.18</v>
      </c>
      <c r="AA134" s="13" t="s">
        <v>58</v>
      </c>
      <c r="AB134" s="13"/>
      <c r="AC134" s="13"/>
      <c r="AD134" s="13"/>
      <c r="AE134" s="13"/>
      <c r="AF134" s="13"/>
      <c r="AG134" s="13"/>
      <c r="AH134" s="13"/>
      <c r="AI134" s="13"/>
      <c r="AJ134" s="13"/>
      <c r="AK134" s="13"/>
      <c r="AL134" s="13"/>
      <c r="AM134" s="13"/>
      <c r="AN134" s="13"/>
      <c r="AO134" s="13"/>
      <c r="AP134" s="13"/>
      <c r="AQ134" s="13"/>
      <c r="AR134" s="13"/>
      <c r="AS134" s="13"/>
      <c r="AT134" s="38">
        <v>14.5</v>
      </c>
      <c r="AU134" s="38">
        <v>14</v>
      </c>
      <c r="AV134" s="10">
        <f t="shared" si="39"/>
        <v>14.44</v>
      </c>
      <c r="AW134" s="10">
        <f t="shared" si="40"/>
        <v>14.284800000000001</v>
      </c>
      <c r="AZ134" t="str">
        <f t="shared" si="41"/>
        <v>Yes</v>
      </c>
      <c r="BB134" s="38">
        <f t="shared" si="49"/>
        <v>-1</v>
      </c>
      <c r="BC134" s="38">
        <f t="shared" si="38"/>
        <v>-4</v>
      </c>
      <c r="BD134" s="38">
        <f t="shared" si="50"/>
        <v>-4</v>
      </c>
      <c r="BE134" s="38">
        <f t="shared" si="51"/>
        <v>-1</v>
      </c>
      <c r="BF134" s="13" cm="1">
        <f t="array" ref="BF134">SUMPRODUCT((1/COUNTIFS($A$3:$A134,$A$3:$A134,$H$3:$H134,$H$3:$H134,$I$3:$I134,$I$3:$I134)))</f>
        <v>34.999999999999993</v>
      </c>
      <c r="BG134" s="13">
        <v>15</v>
      </c>
      <c r="BH134" s="12">
        <f t="shared" si="42"/>
        <v>0.42857142857142866</v>
      </c>
    </row>
    <row r="135" spans="1:60" x14ac:dyDescent="0.2">
      <c r="A135" s="37">
        <v>46053</v>
      </c>
      <c r="B135" s="37"/>
      <c r="C135" s="38">
        <v>1.49</v>
      </c>
      <c r="D135" s="13" t="s">
        <v>55</v>
      </c>
      <c r="E135" s="13" t="s">
        <v>1156</v>
      </c>
      <c r="F135" s="13"/>
      <c r="H135" t="s">
        <v>138</v>
      </c>
      <c r="I135" s="13">
        <v>9</v>
      </c>
      <c r="J135" s="13">
        <v>9</v>
      </c>
      <c r="K135" s="46" t="s">
        <v>185</v>
      </c>
      <c r="L135" s="38">
        <v>1</v>
      </c>
      <c r="M135" s="38">
        <v>32</v>
      </c>
      <c r="N135" s="38">
        <v>39.1</v>
      </c>
      <c r="O135" s="13" t="s">
        <v>15</v>
      </c>
      <c r="P135" s="13"/>
      <c r="Q135" s="13" t="s">
        <v>4</v>
      </c>
      <c r="R135" s="38">
        <v>36.052</v>
      </c>
      <c r="S135" s="13">
        <v>4</v>
      </c>
      <c r="T135" s="39" t="str">
        <f t="shared" si="37"/>
        <v>0.00</v>
      </c>
      <c r="U135" s="39">
        <f t="shared" si="43"/>
        <v>-1</v>
      </c>
      <c r="V135" s="39">
        <f t="shared" si="44"/>
        <v>62.251800000000003</v>
      </c>
      <c r="W135" s="39">
        <f t="shared" si="45"/>
        <v>117.5</v>
      </c>
      <c r="X135" s="40">
        <f t="shared" si="46"/>
        <v>0.52980255319148939</v>
      </c>
      <c r="Y135" s="41">
        <f t="shared" si="47"/>
        <v>0.62251800000000002</v>
      </c>
      <c r="Z135" s="42">
        <f t="shared" si="48"/>
        <v>6225.18</v>
      </c>
      <c r="AA135" s="13" t="s">
        <v>58</v>
      </c>
      <c r="AB135" s="13"/>
      <c r="AC135" s="13"/>
      <c r="AD135" s="13"/>
      <c r="AE135" s="13"/>
      <c r="AF135" s="13"/>
      <c r="AG135" s="13"/>
      <c r="AH135" s="13"/>
      <c r="AI135" s="13"/>
      <c r="AJ135" s="13"/>
      <c r="AK135" s="13"/>
      <c r="AL135" s="13"/>
      <c r="AM135" s="13"/>
      <c r="AN135" s="13"/>
      <c r="AO135" s="13"/>
      <c r="AP135" s="13"/>
      <c r="AQ135" s="13"/>
      <c r="AR135" s="13"/>
      <c r="AS135" s="13"/>
      <c r="AT135" s="38">
        <v>41</v>
      </c>
      <c r="AU135" s="38">
        <v>41</v>
      </c>
      <c r="AV135" s="10">
        <f t="shared" si="39"/>
        <v>38.1</v>
      </c>
      <c r="AW135" s="10">
        <f t="shared" si="40"/>
        <v>36.052</v>
      </c>
      <c r="AZ135" t="str">
        <f t="shared" si="41"/>
        <v>Yes</v>
      </c>
      <c r="BB135" s="38">
        <f t="shared" si="49"/>
        <v>-1</v>
      </c>
      <c r="BC135" s="38">
        <f t="shared" si="38"/>
        <v>-4</v>
      </c>
      <c r="BD135" s="38">
        <f t="shared" si="50"/>
        <v>-4</v>
      </c>
      <c r="BE135" s="38">
        <f t="shared" si="51"/>
        <v>-1</v>
      </c>
      <c r="BF135" s="13" cm="1">
        <f t="array" ref="BF135">SUMPRODUCT((1/COUNTIFS($A$3:$A135,$A$3:$A135,$H$3:$H135,$H$3:$H135,$I$3:$I135,$I$3:$I135)))</f>
        <v>35.000000000000007</v>
      </c>
      <c r="BG135" s="13">
        <v>15</v>
      </c>
      <c r="BH135" s="12">
        <f t="shared" si="42"/>
        <v>0.42857142857142849</v>
      </c>
    </row>
    <row r="136" spans="1:60" x14ac:dyDescent="0.2">
      <c r="A136" s="37">
        <v>46053</v>
      </c>
      <c r="B136" s="37"/>
      <c r="C136" s="38">
        <v>2.25</v>
      </c>
      <c r="D136" s="13" t="s">
        <v>55</v>
      </c>
      <c r="E136" s="13" t="s">
        <v>1156</v>
      </c>
      <c r="F136" s="13"/>
      <c r="H136" t="s">
        <v>138</v>
      </c>
      <c r="I136" s="13">
        <v>10</v>
      </c>
      <c r="J136" s="13">
        <v>15</v>
      </c>
      <c r="K136" t="s">
        <v>186</v>
      </c>
      <c r="L136" s="38">
        <v>1</v>
      </c>
      <c r="M136" s="38">
        <v>1.5</v>
      </c>
      <c r="N136" s="38">
        <v>31.87</v>
      </c>
      <c r="O136" s="13" t="s">
        <v>15</v>
      </c>
      <c r="P136" s="13"/>
      <c r="Q136" s="13" t="s">
        <v>4</v>
      </c>
      <c r="R136" s="38">
        <v>29.400400000000001</v>
      </c>
      <c r="S136" s="13" t="s">
        <v>60</v>
      </c>
      <c r="T136" s="39" t="str">
        <f t="shared" si="37"/>
        <v>0.00</v>
      </c>
      <c r="U136" s="39">
        <f t="shared" si="43"/>
        <v>-1</v>
      </c>
      <c r="V136" s="39">
        <f t="shared" si="44"/>
        <v>61.251800000000003</v>
      </c>
      <c r="W136" s="39">
        <f t="shared" si="45"/>
        <v>118.5</v>
      </c>
      <c r="X136" s="40">
        <f t="shared" si="46"/>
        <v>0.51689282700421946</v>
      </c>
      <c r="Y136" s="41">
        <f t="shared" si="47"/>
        <v>0.61251800000000001</v>
      </c>
      <c r="Z136" s="42">
        <f t="shared" si="48"/>
        <v>6125.18</v>
      </c>
      <c r="AA136" s="13" t="s">
        <v>58</v>
      </c>
      <c r="AB136" s="13"/>
      <c r="AC136" s="13"/>
      <c r="AD136" s="13"/>
      <c r="AE136" s="13"/>
      <c r="AF136" s="13"/>
      <c r="AG136" s="13"/>
      <c r="AH136" s="13"/>
      <c r="AI136" s="13"/>
      <c r="AJ136" s="13"/>
      <c r="AK136" s="13"/>
      <c r="AL136" s="13"/>
      <c r="AM136" s="13"/>
      <c r="AN136" s="13"/>
      <c r="AO136" s="13"/>
      <c r="AP136" s="13"/>
      <c r="AQ136" s="13"/>
      <c r="AR136" s="13"/>
      <c r="AS136" s="13"/>
      <c r="AT136" s="38">
        <v>21.8</v>
      </c>
      <c r="AU136" s="38">
        <v>21</v>
      </c>
      <c r="AV136" s="10">
        <f t="shared" si="39"/>
        <v>30.87</v>
      </c>
      <c r="AW136" s="10">
        <f t="shared" si="40"/>
        <v>29.400400000000001</v>
      </c>
      <c r="AZ136" t="str">
        <f t="shared" si="41"/>
        <v>Yes</v>
      </c>
      <c r="BB136" s="38">
        <f t="shared" si="49"/>
        <v>-1</v>
      </c>
      <c r="BC136" s="38">
        <f t="shared" si="38"/>
        <v>-3</v>
      </c>
      <c r="BD136" s="38">
        <f t="shared" si="50"/>
        <v>-3</v>
      </c>
      <c r="BE136" s="38">
        <f t="shared" si="51"/>
        <v>-1</v>
      </c>
      <c r="BF136" s="13" cm="1">
        <f t="array" ref="BF136">SUMPRODUCT((1/COUNTIFS($A$3:$A136,$A$3:$A136,$H$3:$H136,$H$3:$H136,$I$3:$I136,$I$3:$I136)))</f>
        <v>36.000000000000007</v>
      </c>
      <c r="BG136" s="13">
        <v>15</v>
      </c>
      <c r="BH136" s="12">
        <f t="shared" si="42"/>
        <v>0.41666666666666657</v>
      </c>
    </row>
    <row r="137" spans="1:60" x14ac:dyDescent="0.2">
      <c r="A137" s="37">
        <v>46053</v>
      </c>
      <c r="B137" s="37"/>
      <c r="C137" s="38">
        <v>2.25</v>
      </c>
      <c r="D137" s="13" t="s">
        <v>55</v>
      </c>
      <c r="E137" s="13" t="s">
        <v>1156</v>
      </c>
      <c r="F137" s="13"/>
      <c r="H137" t="s">
        <v>138</v>
      </c>
      <c r="I137" s="13">
        <v>10</v>
      </c>
      <c r="J137" s="13">
        <v>17</v>
      </c>
      <c r="K137" t="s">
        <v>187</v>
      </c>
      <c r="L137" s="38">
        <v>1</v>
      </c>
      <c r="M137" s="38">
        <v>12</v>
      </c>
      <c r="N137" s="38">
        <v>16.16</v>
      </c>
      <c r="O137" s="13" t="s">
        <v>15</v>
      </c>
      <c r="P137" s="13"/>
      <c r="Q137" s="13" t="s">
        <v>4</v>
      </c>
      <c r="R137" s="38">
        <v>14.9472</v>
      </c>
      <c r="S137" s="13" t="s">
        <v>60</v>
      </c>
      <c r="T137" s="39" t="str">
        <f t="shared" si="37"/>
        <v>0.00</v>
      </c>
      <c r="U137" s="39">
        <f t="shared" si="43"/>
        <v>-1</v>
      </c>
      <c r="V137" s="39">
        <f t="shared" si="44"/>
        <v>60.251800000000003</v>
      </c>
      <c r="W137" s="39">
        <f t="shared" si="45"/>
        <v>119.5</v>
      </c>
      <c r="X137" s="40">
        <f t="shared" si="46"/>
        <v>0.50419916317991631</v>
      </c>
      <c r="Y137" s="41">
        <f t="shared" si="47"/>
        <v>0.602518</v>
      </c>
      <c r="Z137" s="42">
        <f t="shared" si="48"/>
        <v>6025.18</v>
      </c>
      <c r="AA137" s="13" t="s">
        <v>58</v>
      </c>
      <c r="AB137" s="13"/>
      <c r="AC137" s="13"/>
      <c r="AD137" s="13"/>
      <c r="AE137" s="13"/>
      <c r="AF137" s="13"/>
      <c r="AG137" s="13"/>
      <c r="AH137" s="13"/>
      <c r="AI137" s="13"/>
      <c r="AJ137" s="13"/>
      <c r="AK137" s="13"/>
      <c r="AL137" s="13"/>
      <c r="AM137" s="13"/>
      <c r="AN137" s="13"/>
      <c r="AO137" s="13"/>
      <c r="AP137" s="13"/>
      <c r="AQ137" s="13"/>
      <c r="AR137" s="13"/>
      <c r="AS137" s="13"/>
      <c r="AT137" s="38">
        <v>13</v>
      </c>
      <c r="AU137" s="38">
        <v>13</v>
      </c>
      <c r="AV137" s="10">
        <f t="shared" si="39"/>
        <v>15.16</v>
      </c>
      <c r="AW137" s="10">
        <f t="shared" si="40"/>
        <v>14.9472</v>
      </c>
      <c r="AZ137" t="str">
        <f t="shared" si="41"/>
        <v>Yes</v>
      </c>
      <c r="BB137" s="38">
        <f t="shared" si="49"/>
        <v>-1</v>
      </c>
      <c r="BC137" s="38">
        <f t="shared" si="38"/>
        <v>-3</v>
      </c>
      <c r="BD137" s="38">
        <f t="shared" si="50"/>
        <v>-3</v>
      </c>
      <c r="BE137" s="38">
        <f t="shared" si="51"/>
        <v>-1</v>
      </c>
      <c r="BF137" s="13" cm="1">
        <f t="array" ref="BF137">SUMPRODUCT((1/COUNTIFS($A$3:$A137,$A$3:$A137,$H$3:$H137,$H$3:$H137,$I$3:$I137,$I$3:$I137)))</f>
        <v>36.000000000000007</v>
      </c>
      <c r="BG137" s="13">
        <v>15</v>
      </c>
      <c r="BH137" s="12">
        <f t="shared" si="42"/>
        <v>0.41666666666666657</v>
      </c>
    </row>
    <row r="138" spans="1:60" x14ac:dyDescent="0.2">
      <c r="A138" s="37">
        <v>46053</v>
      </c>
      <c r="B138" s="37"/>
      <c r="C138" s="38">
        <v>2.25</v>
      </c>
      <c r="D138" s="13" t="s">
        <v>55</v>
      </c>
      <c r="E138" s="13" t="s">
        <v>1156</v>
      </c>
      <c r="F138" s="13"/>
      <c r="H138" t="s">
        <v>138</v>
      </c>
      <c r="I138" s="13">
        <v>10</v>
      </c>
      <c r="J138" s="13">
        <v>10</v>
      </c>
      <c r="K138" t="s">
        <v>188</v>
      </c>
      <c r="L138" s="38">
        <v>1</v>
      </c>
      <c r="M138" s="38">
        <v>30</v>
      </c>
      <c r="N138" s="38">
        <v>32</v>
      </c>
      <c r="O138" s="13" t="s">
        <v>15</v>
      </c>
      <c r="P138" s="13"/>
      <c r="Q138" s="13" t="s">
        <v>4</v>
      </c>
      <c r="R138" s="38">
        <v>29.52</v>
      </c>
      <c r="S138" s="13" t="s">
        <v>60</v>
      </c>
      <c r="T138" s="39" t="str">
        <f t="shared" si="37"/>
        <v>0.00</v>
      </c>
      <c r="U138" s="39">
        <f t="shared" si="43"/>
        <v>-1</v>
      </c>
      <c r="V138" s="39">
        <f t="shared" si="44"/>
        <v>59.251800000000003</v>
      </c>
      <c r="W138" s="39">
        <f t="shared" si="45"/>
        <v>120.5</v>
      </c>
      <c r="X138" s="40">
        <f t="shared" si="46"/>
        <v>0.49171618257261412</v>
      </c>
      <c r="Y138" s="41">
        <f t="shared" si="47"/>
        <v>0.59251799999999999</v>
      </c>
      <c r="Z138" s="42">
        <f t="shared" si="48"/>
        <v>5925.18</v>
      </c>
      <c r="AA138" s="13" t="s">
        <v>58</v>
      </c>
      <c r="AB138" s="13"/>
      <c r="AC138" s="13"/>
      <c r="AD138" s="13"/>
      <c r="AE138" s="13"/>
      <c r="AF138" s="13"/>
      <c r="AG138" s="13"/>
      <c r="AH138" s="13"/>
      <c r="AI138" s="13"/>
      <c r="AJ138" s="13"/>
      <c r="AK138" s="13"/>
      <c r="AL138" s="13"/>
      <c r="AM138" s="13"/>
      <c r="AN138" s="13"/>
      <c r="AO138" s="13"/>
      <c r="AP138" s="13"/>
      <c r="AQ138" s="13"/>
      <c r="AR138" s="13"/>
      <c r="AS138" s="13"/>
      <c r="AT138" s="38">
        <v>25.8</v>
      </c>
      <c r="AU138" s="38">
        <v>26</v>
      </c>
      <c r="AV138" s="10">
        <f t="shared" si="39"/>
        <v>31</v>
      </c>
      <c r="AW138" s="10">
        <f t="shared" si="40"/>
        <v>29.52</v>
      </c>
      <c r="AZ138" t="str">
        <f t="shared" si="41"/>
        <v>Yes</v>
      </c>
      <c r="BB138" s="38">
        <f t="shared" si="49"/>
        <v>-1</v>
      </c>
      <c r="BC138" s="38">
        <f t="shared" si="38"/>
        <v>-3</v>
      </c>
      <c r="BD138" s="38">
        <f t="shared" si="50"/>
        <v>-3</v>
      </c>
      <c r="BE138" s="38">
        <f t="shared" si="51"/>
        <v>-1</v>
      </c>
      <c r="BF138" s="13" cm="1">
        <f t="array" ref="BF138">SUMPRODUCT((1/COUNTIFS($A$3:$A138,$A$3:$A138,$H$3:$H138,$H$3:$H138,$I$3:$I138,$I$3:$I138)))</f>
        <v>36.000000000000014</v>
      </c>
      <c r="BG138" s="13">
        <v>15</v>
      </c>
      <c r="BH138" s="12">
        <f t="shared" si="42"/>
        <v>0.41666666666666652</v>
      </c>
    </row>
    <row r="139" spans="1:60" x14ac:dyDescent="0.2">
      <c r="A139" s="37">
        <v>46060</v>
      </c>
      <c r="B139" s="37"/>
      <c r="C139" s="38">
        <v>10.53</v>
      </c>
      <c r="D139" s="13" t="s">
        <v>55</v>
      </c>
      <c r="E139" s="13" t="s">
        <v>1156</v>
      </c>
      <c r="F139" s="13"/>
      <c r="H139" t="s">
        <v>138</v>
      </c>
      <c r="I139" s="13">
        <v>1</v>
      </c>
      <c r="J139" s="13">
        <v>4</v>
      </c>
      <c r="K139" s="46" t="s">
        <v>189</v>
      </c>
      <c r="L139" s="38">
        <v>1</v>
      </c>
      <c r="M139" s="38">
        <v>7.8</v>
      </c>
      <c r="N139" s="38">
        <v>8.35</v>
      </c>
      <c r="O139" s="13" t="s">
        <v>15</v>
      </c>
      <c r="P139" s="13"/>
      <c r="Q139" s="13" t="s">
        <v>4</v>
      </c>
      <c r="R139" s="38">
        <v>7.7619999999999996</v>
      </c>
      <c r="S139" s="13">
        <v>4</v>
      </c>
      <c r="T139" s="39" t="str">
        <f t="shared" si="37"/>
        <v>0.00</v>
      </c>
      <c r="U139" s="39">
        <f t="shared" si="43"/>
        <v>-1</v>
      </c>
      <c r="V139" s="39">
        <f t="shared" si="44"/>
        <v>58.251800000000003</v>
      </c>
      <c r="W139" s="39">
        <f t="shared" si="45"/>
        <v>121.5</v>
      </c>
      <c r="X139" s="40">
        <f t="shared" si="46"/>
        <v>0.47943868312757204</v>
      </c>
      <c r="Y139" s="41">
        <f t="shared" si="47"/>
        <v>0.58251799999999998</v>
      </c>
      <c r="Z139" s="42">
        <f t="shared" si="48"/>
        <v>5825.18</v>
      </c>
      <c r="AA139" s="13" t="s">
        <v>58</v>
      </c>
      <c r="AB139" s="13"/>
      <c r="AC139" s="13"/>
      <c r="AD139" s="13"/>
      <c r="AE139" s="13"/>
      <c r="AF139" s="13"/>
      <c r="AG139" s="13"/>
      <c r="AH139" s="13"/>
      <c r="AI139" s="13"/>
      <c r="AJ139" s="13"/>
      <c r="AK139" s="13"/>
      <c r="AL139" s="13"/>
      <c r="AM139" s="13"/>
      <c r="AN139" s="13"/>
      <c r="AO139" s="13"/>
      <c r="AP139" s="13"/>
      <c r="AQ139" s="13"/>
      <c r="AR139" s="13"/>
      <c r="AS139" s="13"/>
      <c r="AT139" s="38">
        <v>7.2</v>
      </c>
      <c r="AU139" s="38">
        <v>7.5</v>
      </c>
      <c r="AV139" s="10">
        <f t="shared" si="39"/>
        <v>7.35</v>
      </c>
      <c r="AW139" s="10">
        <f t="shared" si="40"/>
        <v>7.7619999999999996</v>
      </c>
      <c r="AZ139" t="str">
        <f t="shared" si="41"/>
        <v>Yes</v>
      </c>
      <c r="BB139" s="38">
        <f t="shared" si="49"/>
        <v>-1</v>
      </c>
      <c r="BC139" s="38">
        <f t="shared" si="38"/>
        <v>-1</v>
      </c>
      <c r="BD139" s="38">
        <f t="shared" si="50"/>
        <v>-1</v>
      </c>
      <c r="BE139" s="38">
        <f t="shared" si="51"/>
        <v>-1</v>
      </c>
      <c r="BF139" s="13" cm="1">
        <f t="array" ref="BF139">SUMPRODUCT((1/COUNTIFS($A$3:$A139,$A$3:$A139,$H$3:$H139,$H$3:$H139,$I$3:$I139,$I$3:$I139)))</f>
        <v>37.000000000000014</v>
      </c>
      <c r="BG139" s="13">
        <v>15</v>
      </c>
      <c r="BH139" s="12">
        <f t="shared" si="42"/>
        <v>0.40540540540540526</v>
      </c>
    </row>
    <row r="140" spans="1:60" x14ac:dyDescent="0.2">
      <c r="A140" s="37">
        <v>46060</v>
      </c>
      <c r="B140" s="37"/>
      <c r="C140" s="38">
        <v>11.13</v>
      </c>
      <c r="D140" s="13" t="s">
        <v>55</v>
      </c>
      <c r="E140" s="13" t="s">
        <v>1156</v>
      </c>
      <c r="F140" s="13"/>
      <c r="H140" t="s">
        <v>138</v>
      </c>
      <c r="I140" s="13">
        <v>2</v>
      </c>
      <c r="J140" s="13">
        <v>2</v>
      </c>
      <c r="K140" s="44" t="s">
        <v>129</v>
      </c>
      <c r="L140" s="38">
        <v>0.5</v>
      </c>
      <c r="M140" s="38">
        <v>4.2</v>
      </c>
      <c r="N140" s="38">
        <v>4.33</v>
      </c>
      <c r="O140" s="13" t="s">
        <v>15</v>
      </c>
      <c r="P140" s="13"/>
      <c r="Q140" s="13" t="s">
        <v>4</v>
      </c>
      <c r="R140" s="38">
        <v>4.0636000000000001</v>
      </c>
      <c r="S140" s="13">
        <v>2</v>
      </c>
      <c r="T140" s="39" t="str">
        <f t="shared" si="37"/>
        <v>0.00</v>
      </c>
      <c r="U140" s="39">
        <f t="shared" si="43"/>
        <v>-0.5</v>
      </c>
      <c r="V140" s="39">
        <f t="shared" si="44"/>
        <v>57.751800000000003</v>
      </c>
      <c r="W140" s="39">
        <f t="shared" si="45"/>
        <v>122</v>
      </c>
      <c r="X140" s="40">
        <f t="shared" si="46"/>
        <v>0.47337540983606557</v>
      </c>
      <c r="Y140" s="41">
        <f t="shared" si="47"/>
        <v>0.57751799999999998</v>
      </c>
      <c r="Z140" s="42">
        <f t="shared" si="48"/>
        <v>5775.18</v>
      </c>
      <c r="AA140" s="13" t="s">
        <v>58</v>
      </c>
      <c r="AB140" s="13"/>
      <c r="AC140" s="13"/>
      <c r="AD140" s="13"/>
      <c r="AE140" s="13"/>
      <c r="AF140" s="13"/>
      <c r="AG140" s="13"/>
      <c r="AH140" s="13"/>
      <c r="AI140" s="13"/>
      <c r="AJ140" s="13"/>
      <c r="AK140" s="13"/>
      <c r="AL140" s="13"/>
      <c r="AM140" s="13"/>
      <c r="AN140" s="13"/>
      <c r="AO140" s="13"/>
      <c r="AP140" s="13"/>
      <c r="AQ140" s="13"/>
      <c r="AR140" s="13"/>
      <c r="AS140" s="13"/>
      <c r="AT140" s="38">
        <v>4.2</v>
      </c>
      <c r="AU140" s="38">
        <v>4.4000000000000004</v>
      </c>
      <c r="AV140" s="10">
        <f t="shared" si="39"/>
        <v>1.665</v>
      </c>
      <c r="AW140" s="10">
        <f t="shared" si="40"/>
        <v>4.0636000000000001</v>
      </c>
      <c r="AZ140" t="str">
        <f t="shared" si="41"/>
        <v>Yes</v>
      </c>
      <c r="BB140" s="38">
        <f t="shared" si="49"/>
        <v>-0.5</v>
      </c>
      <c r="BC140" s="38">
        <f t="shared" si="38"/>
        <v>-4.5</v>
      </c>
      <c r="BD140" s="38">
        <f t="shared" si="50"/>
        <v>-4.5</v>
      </c>
      <c r="BE140" s="38">
        <f t="shared" si="51"/>
        <v>-0.5</v>
      </c>
      <c r="BF140" s="13" cm="1">
        <f t="array" ref="BF140">SUMPRODUCT((1/COUNTIFS($A$3:$A140,$A$3:$A140,$H$3:$H140,$H$3:$H140,$I$3:$I140,$I$3:$I140)))</f>
        <v>38.000000000000014</v>
      </c>
      <c r="BG140" s="13">
        <v>15</v>
      </c>
      <c r="BH140" s="12">
        <f t="shared" si="42"/>
        <v>0.394736842105263</v>
      </c>
    </row>
    <row r="141" spans="1:60" x14ac:dyDescent="0.2">
      <c r="A141" s="37">
        <v>46060</v>
      </c>
      <c r="B141" s="37"/>
      <c r="C141" s="38">
        <v>11.13</v>
      </c>
      <c r="D141" s="13" t="s">
        <v>55</v>
      </c>
      <c r="E141" s="13" t="s">
        <v>1156</v>
      </c>
      <c r="F141" s="13"/>
      <c r="H141" t="s">
        <v>138</v>
      </c>
      <c r="I141" s="13">
        <v>2</v>
      </c>
      <c r="J141" s="13">
        <v>4</v>
      </c>
      <c r="K141" t="s">
        <v>119</v>
      </c>
      <c r="L141" s="38">
        <v>1</v>
      </c>
      <c r="M141" s="38">
        <v>8.1999999999999993</v>
      </c>
      <c r="N141" s="38">
        <v>9.48</v>
      </c>
      <c r="O141" s="13" t="s">
        <v>15</v>
      </c>
      <c r="P141" s="13"/>
      <c r="Q141" s="13" t="s">
        <v>4</v>
      </c>
      <c r="R141" s="38">
        <v>8.8016000000000005</v>
      </c>
      <c r="S141" s="13" t="s">
        <v>60</v>
      </c>
      <c r="T141" s="39" t="str">
        <f t="shared" si="37"/>
        <v>0.00</v>
      </c>
      <c r="U141" s="39">
        <f t="shared" si="43"/>
        <v>-1</v>
      </c>
      <c r="V141" s="39">
        <f t="shared" si="44"/>
        <v>56.751800000000003</v>
      </c>
      <c r="W141" s="39">
        <f t="shared" si="45"/>
        <v>123</v>
      </c>
      <c r="X141" s="40">
        <f t="shared" si="46"/>
        <v>0.4613967479674797</v>
      </c>
      <c r="Y141" s="41">
        <f t="shared" si="47"/>
        <v>0.56751800000000008</v>
      </c>
      <c r="Z141" s="42">
        <f t="shared" si="48"/>
        <v>5675.18</v>
      </c>
      <c r="AA141" s="13" t="s">
        <v>58</v>
      </c>
      <c r="AB141" s="13"/>
      <c r="AC141" s="13"/>
      <c r="AD141" s="13"/>
      <c r="AE141" s="13"/>
      <c r="AF141" s="13"/>
      <c r="AG141" s="13"/>
      <c r="AH141" s="13"/>
      <c r="AI141" s="13"/>
      <c r="AJ141" s="13"/>
      <c r="AK141" s="13"/>
      <c r="AL141" s="13"/>
      <c r="AM141" s="13"/>
      <c r="AN141" s="13"/>
      <c r="AO141" s="13"/>
      <c r="AP141" s="13"/>
      <c r="AQ141" s="13"/>
      <c r="AR141" s="13"/>
      <c r="AS141" s="13"/>
      <c r="AT141" s="38">
        <v>8.1</v>
      </c>
      <c r="AU141" s="38">
        <v>8</v>
      </c>
      <c r="AV141" s="10">
        <f t="shared" si="39"/>
        <v>8.48</v>
      </c>
      <c r="AW141" s="10">
        <f t="shared" si="40"/>
        <v>8.8016000000000005</v>
      </c>
      <c r="AZ141" t="str">
        <f t="shared" si="41"/>
        <v>Yes</v>
      </c>
      <c r="BB141" s="38">
        <f t="shared" si="49"/>
        <v>-1</v>
      </c>
      <c r="BC141" s="38">
        <f t="shared" si="38"/>
        <v>-4.5</v>
      </c>
      <c r="BD141" s="38">
        <f t="shared" si="50"/>
        <v>-4.5</v>
      </c>
      <c r="BE141" s="38">
        <f t="shared" si="51"/>
        <v>-1</v>
      </c>
      <c r="BF141" s="13" cm="1">
        <f t="array" ref="BF141">SUMPRODUCT((1/COUNTIFS($A$3:$A141,$A$3:$A141,$H$3:$H141,$H$3:$H141,$I$3:$I141,$I$3:$I141)))</f>
        <v>38.000000000000014</v>
      </c>
      <c r="BG141" s="13">
        <v>15</v>
      </c>
      <c r="BH141" s="12">
        <f t="shared" si="42"/>
        <v>0.394736842105263</v>
      </c>
    </row>
    <row r="142" spans="1:60" x14ac:dyDescent="0.2">
      <c r="A142" s="37">
        <v>46060</v>
      </c>
      <c r="B142" s="37"/>
      <c r="C142" s="38">
        <v>11.13</v>
      </c>
      <c r="D142" s="13" t="s">
        <v>55</v>
      </c>
      <c r="E142" s="13" t="s">
        <v>1156</v>
      </c>
      <c r="F142" s="13"/>
      <c r="H142" t="s">
        <v>138</v>
      </c>
      <c r="I142" s="13">
        <v>2</v>
      </c>
      <c r="J142" s="13">
        <v>1</v>
      </c>
      <c r="K142" s="45" t="s">
        <v>190</v>
      </c>
      <c r="L142" s="38">
        <v>1</v>
      </c>
      <c r="M142" s="38">
        <v>8.4</v>
      </c>
      <c r="N142" s="38">
        <v>8.85</v>
      </c>
      <c r="O142" s="13" t="s">
        <v>15</v>
      </c>
      <c r="P142" s="13"/>
      <c r="Q142" s="13" t="s">
        <v>4</v>
      </c>
      <c r="R142" s="38">
        <v>8.2220000000000013</v>
      </c>
      <c r="S142" s="13">
        <v>3</v>
      </c>
      <c r="T142" s="39" t="str">
        <f t="shared" si="37"/>
        <v>0.00</v>
      </c>
      <c r="U142" s="39">
        <f t="shared" si="43"/>
        <v>-1</v>
      </c>
      <c r="V142" s="39">
        <f t="shared" si="44"/>
        <v>55.751800000000003</v>
      </c>
      <c r="W142" s="39">
        <f t="shared" si="45"/>
        <v>124</v>
      </c>
      <c r="X142" s="40">
        <f t="shared" si="46"/>
        <v>0.44961129032258068</v>
      </c>
      <c r="Y142" s="41">
        <f t="shared" si="47"/>
        <v>0.55751800000000007</v>
      </c>
      <c r="Z142" s="42">
        <f t="shared" si="48"/>
        <v>5575.18</v>
      </c>
      <c r="AA142" s="13" t="s">
        <v>58</v>
      </c>
      <c r="AB142" s="13"/>
      <c r="AC142" s="13"/>
      <c r="AD142" s="13"/>
      <c r="AE142" s="13"/>
      <c r="AF142" s="13"/>
      <c r="AG142" s="13"/>
      <c r="AH142" s="13"/>
      <c r="AI142" s="13"/>
      <c r="AJ142" s="13"/>
      <c r="AK142" s="13"/>
      <c r="AL142" s="13"/>
      <c r="AM142" s="13"/>
      <c r="AN142" s="13"/>
      <c r="AO142" s="13"/>
      <c r="AP142" s="13"/>
      <c r="AQ142" s="13"/>
      <c r="AR142" s="13"/>
      <c r="AS142" s="13"/>
      <c r="AT142" s="38">
        <v>7.5</v>
      </c>
      <c r="AU142" s="38">
        <v>9.5</v>
      </c>
      <c r="AV142" s="10">
        <f t="shared" si="39"/>
        <v>7.85</v>
      </c>
      <c r="AW142" s="10">
        <f t="shared" si="40"/>
        <v>8.2220000000000013</v>
      </c>
      <c r="AZ142" t="str">
        <f t="shared" si="41"/>
        <v>Yes</v>
      </c>
      <c r="BB142" s="38">
        <f t="shared" si="49"/>
        <v>-1</v>
      </c>
      <c r="BC142" s="38">
        <f t="shared" si="38"/>
        <v>-4.5</v>
      </c>
      <c r="BD142" s="38">
        <f t="shared" si="50"/>
        <v>-4.5</v>
      </c>
      <c r="BE142" s="38">
        <f t="shared" si="51"/>
        <v>-1</v>
      </c>
      <c r="BF142" s="13" cm="1">
        <f t="array" ref="BF142">SUMPRODUCT((1/COUNTIFS($A$3:$A142,$A$3:$A142,$H$3:$H142,$H$3:$H142,$I$3:$I142,$I$3:$I142)))</f>
        <v>38.000000000000021</v>
      </c>
      <c r="BG142" s="13">
        <v>15</v>
      </c>
      <c r="BH142" s="12">
        <f t="shared" si="42"/>
        <v>0.39473684210526294</v>
      </c>
    </row>
    <row r="143" spans="1:60" x14ac:dyDescent="0.2">
      <c r="A143" s="37">
        <v>46060</v>
      </c>
      <c r="B143" s="37"/>
      <c r="C143" s="38">
        <v>11.13</v>
      </c>
      <c r="D143" s="13" t="s">
        <v>55</v>
      </c>
      <c r="E143" s="13" t="s">
        <v>1156</v>
      </c>
      <c r="F143" s="13"/>
      <c r="H143" t="s">
        <v>138</v>
      </c>
      <c r="I143" s="13">
        <v>2</v>
      </c>
      <c r="J143" s="13">
        <v>6</v>
      </c>
      <c r="K143" t="s">
        <v>191</v>
      </c>
      <c r="L143" s="38">
        <v>1</v>
      </c>
      <c r="M143" s="38">
        <v>18</v>
      </c>
      <c r="N143" s="38">
        <v>34.43</v>
      </c>
      <c r="O143" s="13" t="s">
        <v>15</v>
      </c>
      <c r="P143" s="13"/>
      <c r="Q143" s="13" t="s">
        <v>4</v>
      </c>
      <c r="R143" s="38">
        <v>31.755600000000001</v>
      </c>
      <c r="S143" s="13" t="s">
        <v>60</v>
      </c>
      <c r="T143" s="39" t="str">
        <f t="shared" si="37"/>
        <v>0.00</v>
      </c>
      <c r="U143" s="39">
        <f t="shared" si="43"/>
        <v>-1</v>
      </c>
      <c r="V143" s="39">
        <f t="shared" si="44"/>
        <v>54.751800000000003</v>
      </c>
      <c r="W143" s="39">
        <f t="shared" si="45"/>
        <v>125</v>
      </c>
      <c r="X143" s="40">
        <f t="shared" si="46"/>
        <v>0.43801440000000003</v>
      </c>
      <c r="Y143" s="41">
        <f t="shared" si="47"/>
        <v>0.54751800000000006</v>
      </c>
      <c r="Z143" s="42">
        <f t="shared" si="48"/>
        <v>5475.18</v>
      </c>
      <c r="AA143" s="13" t="s">
        <v>58</v>
      </c>
      <c r="AB143" s="13"/>
      <c r="AC143" s="13"/>
      <c r="AD143" s="13"/>
      <c r="AE143" s="13"/>
      <c r="AF143" s="13"/>
      <c r="AG143" s="13"/>
      <c r="AH143" s="13"/>
      <c r="AI143" s="13"/>
      <c r="AJ143" s="13"/>
      <c r="AK143" s="13"/>
      <c r="AL143" s="13"/>
      <c r="AM143" s="13"/>
      <c r="AN143" s="13"/>
      <c r="AO143" s="13"/>
      <c r="AP143" s="13"/>
      <c r="AQ143" s="13"/>
      <c r="AR143" s="13"/>
      <c r="AS143" s="13"/>
      <c r="AT143" s="38">
        <v>24</v>
      </c>
      <c r="AU143" s="38">
        <v>26</v>
      </c>
      <c r="AV143" s="10">
        <f t="shared" si="39"/>
        <v>33.43</v>
      </c>
      <c r="AW143" s="10">
        <f t="shared" si="40"/>
        <v>31.755600000000001</v>
      </c>
      <c r="AZ143" t="str">
        <f t="shared" si="41"/>
        <v>Yes</v>
      </c>
      <c r="BB143" s="38">
        <f t="shared" si="49"/>
        <v>-1</v>
      </c>
      <c r="BC143" s="38">
        <f t="shared" si="38"/>
        <v>-4.5</v>
      </c>
      <c r="BD143" s="38">
        <f t="shared" si="50"/>
        <v>-4.5</v>
      </c>
      <c r="BE143" s="38">
        <f t="shared" si="51"/>
        <v>-1</v>
      </c>
      <c r="BF143" s="13" cm="1">
        <f t="array" ref="BF143">SUMPRODUCT((1/COUNTIFS($A$3:$A143,$A$3:$A143,$H$3:$H143,$H$3:$H143,$I$3:$I143,$I$3:$I143)))</f>
        <v>38.000000000000014</v>
      </c>
      <c r="BG143" s="13">
        <v>15</v>
      </c>
      <c r="BH143" s="12">
        <f t="shared" si="42"/>
        <v>0.394736842105263</v>
      </c>
    </row>
    <row r="144" spans="1:60" x14ac:dyDescent="0.2">
      <c r="A144" s="37">
        <v>46060</v>
      </c>
      <c r="B144" s="37"/>
      <c r="C144" s="38">
        <v>11.13</v>
      </c>
      <c r="D144" s="13" t="s">
        <v>55</v>
      </c>
      <c r="E144" s="13" t="s">
        <v>1156</v>
      </c>
      <c r="F144" s="13"/>
      <c r="H144" t="s">
        <v>138</v>
      </c>
      <c r="I144" s="13">
        <v>2</v>
      </c>
      <c r="J144" s="13">
        <v>7</v>
      </c>
      <c r="K144" t="s">
        <v>121</v>
      </c>
      <c r="L144" s="38">
        <v>1</v>
      </c>
      <c r="M144" s="38">
        <v>24</v>
      </c>
      <c r="N144" s="38">
        <v>34.06</v>
      </c>
      <c r="O144" s="13" t="s">
        <v>15</v>
      </c>
      <c r="P144" s="13"/>
      <c r="Q144" s="13" t="s">
        <v>4</v>
      </c>
      <c r="R144" s="38">
        <v>31.415200000000002</v>
      </c>
      <c r="S144" s="13" t="s">
        <v>60</v>
      </c>
      <c r="T144" s="39" t="str">
        <f t="shared" si="37"/>
        <v>0.00</v>
      </c>
      <c r="U144" s="39">
        <f t="shared" si="43"/>
        <v>-1</v>
      </c>
      <c r="V144" s="39">
        <f t="shared" si="44"/>
        <v>53.751800000000003</v>
      </c>
      <c r="W144" s="39">
        <f t="shared" si="45"/>
        <v>126</v>
      </c>
      <c r="X144" s="40">
        <f t="shared" si="46"/>
        <v>0.42660158730158731</v>
      </c>
      <c r="Y144" s="41">
        <f t="shared" si="47"/>
        <v>0.53751800000000005</v>
      </c>
      <c r="Z144" s="42">
        <f t="shared" si="48"/>
        <v>5375.18</v>
      </c>
      <c r="AA144" s="13" t="s">
        <v>58</v>
      </c>
      <c r="AB144" s="13"/>
      <c r="AC144" s="13"/>
      <c r="AD144" s="13"/>
      <c r="AE144" s="13"/>
      <c r="AF144" s="13"/>
      <c r="AG144" s="13"/>
      <c r="AH144" s="13"/>
      <c r="AI144" s="13"/>
      <c r="AJ144" s="13"/>
      <c r="AK144" s="13"/>
      <c r="AL144" s="13"/>
      <c r="AM144" s="13"/>
      <c r="AN144" s="13"/>
      <c r="AO144" s="13"/>
      <c r="AP144" s="13"/>
      <c r="AQ144" s="13"/>
      <c r="AR144" s="13"/>
      <c r="AS144" s="13"/>
      <c r="AT144" s="38">
        <v>23.5</v>
      </c>
      <c r="AU144" s="38">
        <v>26</v>
      </c>
      <c r="AV144" s="10">
        <f t="shared" si="39"/>
        <v>33.06</v>
      </c>
      <c r="AW144" s="10">
        <f t="shared" si="40"/>
        <v>31.415200000000002</v>
      </c>
      <c r="AZ144" t="str">
        <f t="shared" si="41"/>
        <v>Yes</v>
      </c>
      <c r="BB144" s="38">
        <f t="shared" si="49"/>
        <v>-1</v>
      </c>
      <c r="BC144" s="38">
        <f t="shared" si="38"/>
        <v>-4.5</v>
      </c>
      <c r="BD144" s="38">
        <f t="shared" si="50"/>
        <v>-4.5</v>
      </c>
      <c r="BE144" s="38">
        <f t="shared" si="51"/>
        <v>-1</v>
      </c>
      <c r="BF144" s="13" cm="1">
        <f t="array" ref="BF144">SUMPRODUCT((1/COUNTIFS($A$3:$A144,$A$3:$A144,$H$3:$H144,$H$3:$H144,$I$3:$I144,$I$3:$I144)))</f>
        <v>38.000000000000028</v>
      </c>
      <c r="BG144" s="13">
        <v>15</v>
      </c>
      <c r="BH144" s="12">
        <f t="shared" si="42"/>
        <v>0.39473684210526289</v>
      </c>
    </row>
    <row r="145" spans="1:60" x14ac:dyDescent="0.2">
      <c r="A145" s="37">
        <v>46060</v>
      </c>
      <c r="B145" s="37"/>
      <c r="C145" s="38">
        <v>11.24</v>
      </c>
      <c r="D145" s="13" t="s">
        <v>55</v>
      </c>
      <c r="E145" s="13" t="s">
        <v>1156</v>
      </c>
      <c r="F145" s="13"/>
      <c r="H145" t="s">
        <v>138</v>
      </c>
      <c r="I145" s="13">
        <v>5</v>
      </c>
      <c r="J145" s="13">
        <v>8</v>
      </c>
      <c r="K145" t="s">
        <v>192</v>
      </c>
      <c r="L145" s="38">
        <v>1</v>
      </c>
      <c r="M145" s="38">
        <v>18.5</v>
      </c>
      <c r="N145" s="38">
        <v>18.5</v>
      </c>
      <c r="O145" s="13" t="s">
        <v>15</v>
      </c>
      <c r="P145" s="13"/>
      <c r="Q145" s="13" t="s">
        <v>4</v>
      </c>
      <c r="R145" s="38">
        <v>17.100000000000001</v>
      </c>
      <c r="S145" s="13" t="s">
        <v>60</v>
      </c>
      <c r="T145" s="39" t="str">
        <f t="shared" si="37"/>
        <v>0.00</v>
      </c>
      <c r="U145" s="39">
        <f t="shared" si="43"/>
        <v>-1</v>
      </c>
      <c r="V145" s="39">
        <f t="shared" si="44"/>
        <v>52.751800000000003</v>
      </c>
      <c r="W145" s="39">
        <f t="shared" si="45"/>
        <v>127</v>
      </c>
      <c r="X145" s="40">
        <f t="shared" si="46"/>
        <v>0.41536850393700792</v>
      </c>
      <c r="Y145" s="41">
        <f t="shared" si="47"/>
        <v>0.52751800000000004</v>
      </c>
      <c r="Z145" s="42">
        <f t="shared" si="48"/>
        <v>5275.18</v>
      </c>
      <c r="AA145" s="13" t="s">
        <v>58</v>
      </c>
      <c r="AB145" s="13"/>
      <c r="AC145" s="13"/>
      <c r="AD145" s="13"/>
      <c r="AE145" s="13"/>
      <c r="AF145" s="13"/>
      <c r="AG145" s="13"/>
      <c r="AH145" s="13"/>
      <c r="AI145" s="13"/>
      <c r="AJ145" s="13"/>
      <c r="AK145" s="13"/>
      <c r="AL145" s="13"/>
      <c r="AM145" s="13"/>
      <c r="AN145" s="13"/>
      <c r="AO145" s="13"/>
      <c r="AP145" s="13"/>
      <c r="AQ145" s="13"/>
      <c r="AR145" s="13"/>
      <c r="AS145" s="13"/>
      <c r="AT145" s="38">
        <v>14</v>
      </c>
      <c r="AU145" s="38">
        <v>14</v>
      </c>
      <c r="AV145" s="10">
        <f t="shared" si="39"/>
        <v>17.5</v>
      </c>
      <c r="AW145" s="10">
        <f t="shared" si="40"/>
        <v>17.100000000000001</v>
      </c>
      <c r="AZ145" t="str">
        <f t="shared" si="41"/>
        <v>Yes</v>
      </c>
      <c r="BB145" s="38">
        <f t="shared" si="49"/>
        <v>-1</v>
      </c>
      <c r="BC145" s="38">
        <f t="shared" si="38"/>
        <v>-1</v>
      </c>
      <c r="BD145" s="38">
        <f t="shared" si="50"/>
        <v>-1</v>
      </c>
      <c r="BE145" s="38">
        <f t="shared" si="51"/>
        <v>-1</v>
      </c>
      <c r="BF145" s="13" cm="1">
        <f t="array" ref="BF145">SUMPRODUCT((1/COUNTIFS($A$3:$A145,$A$3:$A145,$H$3:$H145,$H$3:$H145,$I$3:$I145,$I$3:$I145)))</f>
        <v>39.000000000000028</v>
      </c>
      <c r="BG145" s="13">
        <v>15</v>
      </c>
      <c r="BH145" s="12">
        <f t="shared" si="42"/>
        <v>0.38461538461538436</v>
      </c>
    </row>
    <row r="146" spans="1:60" x14ac:dyDescent="0.2">
      <c r="A146" s="37">
        <v>46060</v>
      </c>
      <c r="B146" s="37"/>
      <c r="C146" s="38">
        <v>11.29</v>
      </c>
      <c r="D146" s="13" t="s">
        <v>55</v>
      </c>
      <c r="E146" s="13" t="s">
        <v>1156</v>
      </c>
      <c r="F146" s="13"/>
      <c r="H146" t="s">
        <v>138</v>
      </c>
      <c r="I146" s="13">
        <v>6</v>
      </c>
      <c r="J146" s="13">
        <v>5</v>
      </c>
      <c r="K146" s="43" t="s">
        <v>193</v>
      </c>
      <c r="L146" s="38">
        <v>0.5</v>
      </c>
      <c r="M146" s="38">
        <v>3.6</v>
      </c>
      <c r="N146" s="38">
        <v>4.71</v>
      </c>
      <c r="O146" s="13" t="s">
        <v>15</v>
      </c>
      <c r="P146" s="13"/>
      <c r="Q146" s="13" t="s">
        <v>4</v>
      </c>
      <c r="R146" s="38">
        <v>4.4131999999999998</v>
      </c>
      <c r="S146" s="13">
        <v>1</v>
      </c>
      <c r="T146" s="39">
        <f t="shared" si="37"/>
        <v>2.21</v>
      </c>
      <c r="U146" s="39">
        <f t="shared" si="43"/>
        <v>1.7866</v>
      </c>
      <c r="V146" s="39">
        <f t="shared" si="44"/>
        <v>54.538400000000003</v>
      </c>
      <c r="W146" s="39">
        <f t="shared" si="45"/>
        <v>127.5</v>
      </c>
      <c r="X146" s="40">
        <f t="shared" si="46"/>
        <v>0.42775215686274515</v>
      </c>
      <c r="Y146" s="41">
        <f t="shared" si="47"/>
        <v>0.54538399999999998</v>
      </c>
      <c r="Z146" s="42">
        <f t="shared" si="48"/>
        <v>5453.84</v>
      </c>
      <c r="AA146" s="13" t="s">
        <v>72</v>
      </c>
      <c r="AB146" s="13"/>
      <c r="AC146" s="13"/>
      <c r="AD146" s="13"/>
      <c r="AE146" s="13"/>
      <c r="AF146" s="13"/>
      <c r="AG146" s="13"/>
      <c r="AH146" s="13"/>
      <c r="AI146" s="13"/>
      <c r="AJ146" s="13"/>
      <c r="AK146" s="13"/>
      <c r="AL146" s="13"/>
      <c r="AM146" s="13"/>
      <c r="AN146" s="13"/>
      <c r="AO146" s="13"/>
      <c r="AP146" s="13"/>
      <c r="AQ146" s="13"/>
      <c r="AR146" s="13"/>
      <c r="AS146" s="13"/>
      <c r="AT146" s="38">
        <v>4.7</v>
      </c>
      <c r="AU146" s="38">
        <v>4.8</v>
      </c>
      <c r="AV146" s="10">
        <f t="shared" si="39"/>
        <v>1.855</v>
      </c>
      <c r="AW146" s="10">
        <f t="shared" si="40"/>
        <v>4.4131999999999998</v>
      </c>
      <c r="AZ146" t="str">
        <f t="shared" si="41"/>
        <v>Yes</v>
      </c>
      <c r="BB146" s="38">
        <f t="shared" si="49"/>
        <v>1.855</v>
      </c>
      <c r="BC146" s="38">
        <f t="shared" si="38"/>
        <v>0.85499999999999998</v>
      </c>
      <c r="BD146" s="38">
        <f t="shared" si="50"/>
        <v>0.78659999999999997</v>
      </c>
      <c r="BE146" s="38">
        <f t="shared" si="51"/>
        <v>1.7866</v>
      </c>
      <c r="BF146" s="13" cm="1">
        <f t="array" ref="BF146">SUMPRODUCT((1/COUNTIFS($A$3:$A146,$A$3:$A146,$H$3:$H146,$H$3:$H146,$I$3:$I146,$I$3:$I146)))</f>
        <v>40.000000000000028</v>
      </c>
      <c r="BG146" s="13">
        <v>16</v>
      </c>
      <c r="BH146" s="12">
        <f t="shared" si="42"/>
        <v>0.39999999999999969</v>
      </c>
    </row>
    <row r="147" spans="1:60" x14ac:dyDescent="0.2">
      <c r="A147" s="37">
        <v>46060</v>
      </c>
      <c r="B147" s="37"/>
      <c r="C147" s="38">
        <v>11.29</v>
      </c>
      <c r="D147" s="13" t="s">
        <v>55</v>
      </c>
      <c r="E147" s="13" t="s">
        <v>1156</v>
      </c>
      <c r="F147" s="13"/>
      <c r="H147" t="s">
        <v>138</v>
      </c>
      <c r="I147" s="13">
        <v>6</v>
      </c>
      <c r="J147" s="13">
        <v>4</v>
      </c>
      <c r="K147" t="s">
        <v>194</v>
      </c>
      <c r="L147" s="38">
        <v>1</v>
      </c>
      <c r="M147" s="38">
        <v>14.5</v>
      </c>
      <c r="N147" s="38">
        <v>17.27</v>
      </c>
      <c r="O147" s="13" t="s">
        <v>15</v>
      </c>
      <c r="P147" s="13"/>
      <c r="Q147" s="13" t="s">
        <v>4</v>
      </c>
      <c r="R147" s="38">
        <v>15.968400000000001</v>
      </c>
      <c r="S147" s="13" t="s">
        <v>60</v>
      </c>
      <c r="T147" s="39" t="str">
        <f t="shared" si="37"/>
        <v>0.00</v>
      </c>
      <c r="U147" s="39">
        <f t="shared" si="43"/>
        <v>-1</v>
      </c>
      <c r="V147" s="39">
        <f t="shared" si="44"/>
        <v>53.538400000000003</v>
      </c>
      <c r="W147" s="39">
        <f t="shared" si="45"/>
        <v>128.5</v>
      </c>
      <c r="X147" s="40">
        <f t="shared" si="46"/>
        <v>0.41664124513618678</v>
      </c>
      <c r="Y147" s="41">
        <f t="shared" si="47"/>
        <v>0.53538400000000008</v>
      </c>
      <c r="Z147" s="42">
        <f t="shared" si="48"/>
        <v>5353.84</v>
      </c>
      <c r="AA147" s="13" t="s">
        <v>58</v>
      </c>
      <c r="AB147" s="13"/>
      <c r="AC147" s="13"/>
      <c r="AD147" s="13"/>
      <c r="AE147" s="13"/>
      <c r="AF147" s="13"/>
      <c r="AG147" s="13"/>
      <c r="AH147" s="13"/>
      <c r="AI147" s="13"/>
      <c r="AJ147" s="13"/>
      <c r="AK147" s="13"/>
      <c r="AL147" s="13"/>
      <c r="AM147" s="13"/>
      <c r="AN147" s="13"/>
      <c r="AO147" s="13"/>
      <c r="AP147" s="13"/>
      <c r="AQ147" s="13"/>
      <c r="AR147" s="13"/>
      <c r="AS147" s="13"/>
      <c r="AT147" s="38">
        <v>11.8</v>
      </c>
      <c r="AU147" s="38">
        <v>11</v>
      </c>
      <c r="AV147" s="10">
        <f t="shared" si="39"/>
        <v>16.27</v>
      </c>
      <c r="AW147" s="10">
        <f t="shared" si="40"/>
        <v>15.968400000000001</v>
      </c>
      <c r="AZ147" t="str">
        <f t="shared" si="41"/>
        <v>Yes</v>
      </c>
      <c r="BB147" s="38">
        <f t="shared" si="49"/>
        <v>-1</v>
      </c>
      <c r="BC147" s="38">
        <f t="shared" si="38"/>
        <v>0.85499999999999998</v>
      </c>
      <c r="BD147" s="38">
        <f t="shared" si="50"/>
        <v>0.78659999999999997</v>
      </c>
      <c r="BE147" s="38">
        <f t="shared" si="51"/>
        <v>-1</v>
      </c>
      <c r="BF147" s="13" cm="1">
        <f t="array" ref="BF147">SUMPRODUCT((1/COUNTIFS($A$3:$A147,$A$3:$A147,$H$3:$H147,$H$3:$H147,$I$3:$I147,$I$3:$I147)))</f>
        <v>40.000000000000028</v>
      </c>
      <c r="BG147" s="13">
        <v>16</v>
      </c>
      <c r="BH147" s="12">
        <f t="shared" si="42"/>
        <v>0.39999999999999969</v>
      </c>
    </row>
    <row r="148" spans="1:60" x14ac:dyDescent="0.2">
      <c r="A148" s="37">
        <v>46060</v>
      </c>
      <c r="B148" s="37"/>
      <c r="C148" s="38">
        <v>11.35</v>
      </c>
      <c r="D148" s="13" t="s">
        <v>55</v>
      </c>
      <c r="E148" s="13" t="s">
        <v>1156</v>
      </c>
      <c r="F148" s="13"/>
      <c r="H148" t="s">
        <v>138</v>
      </c>
      <c r="I148" s="13">
        <v>7</v>
      </c>
      <c r="J148" s="13">
        <v>5</v>
      </c>
      <c r="K148" t="s">
        <v>195</v>
      </c>
      <c r="L148" s="38">
        <v>1</v>
      </c>
      <c r="M148" s="38">
        <v>7.2</v>
      </c>
      <c r="N148" s="38">
        <v>9.1999999999999993</v>
      </c>
      <c r="O148" s="13" t="s">
        <v>15</v>
      </c>
      <c r="P148" s="13"/>
      <c r="Q148" s="13" t="s">
        <v>4</v>
      </c>
      <c r="R148" s="38">
        <v>8.5440000000000005</v>
      </c>
      <c r="S148" s="13" t="s">
        <v>60</v>
      </c>
      <c r="T148" s="39" t="str">
        <f t="shared" si="37"/>
        <v>0.00</v>
      </c>
      <c r="U148" s="39">
        <f t="shared" si="43"/>
        <v>-1</v>
      </c>
      <c r="V148" s="39">
        <f t="shared" si="44"/>
        <v>52.538400000000003</v>
      </c>
      <c r="W148" s="39">
        <f t="shared" si="45"/>
        <v>129.5</v>
      </c>
      <c r="X148" s="40">
        <f t="shared" si="46"/>
        <v>0.40570193050193054</v>
      </c>
      <c r="Y148" s="41">
        <f t="shared" si="47"/>
        <v>0.52538400000000007</v>
      </c>
      <c r="Z148" s="42">
        <f t="shared" si="48"/>
        <v>5253.84</v>
      </c>
      <c r="AA148" s="13" t="s">
        <v>58</v>
      </c>
      <c r="AB148" s="13"/>
      <c r="AC148" s="13"/>
      <c r="AD148" s="13"/>
      <c r="AE148" s="13"/>
      <c r="AF148" s="13"/>
      <c r="AG148" s="13"/>
      <c r="AH148" s="13"/>
      <c r="AI148" s="13"/>
      <c r="AJ148" s="13"/>
      <c r="AK148" s="13"/>
      <c r="AL148" s="13"/>
      <c r="AM148" s="13"/>
      <c r="AN148" s="13"/>
      <c r="AO148" s="13"/>
      <c r="AP148" s="13"/>
      <c r="AQ148" s="13"/>
      <c r="AR148" s="13"/>
      <c r="AS148" s="13"/>
      <c r="AT148" s="38">
        <v>9</v>
      </c>
      <c r="AU148" s="38">
        <v>9</v>
      </c>
      <c r="AV148" s="10">
        <f t="shared" si="39"/>
        <v>8.1999999999999993</v>
      </c>
      <c r="AW148" s="10">
        <f t="shared" si="40"/>
        <v>8.5440000000000005</v>
      </c>
      <c r="AZ148" t="str">
        <f t="shared" si="41"/>
        <v>Yes</v>
      </c>
      <c r="BB148" s="38">
        <f t="shared" si="49"/>
        <v>-1</v>
      </c>
      <c r="BC148" s="38">
        <f t="shared" si="38"/>
        <v>-3</v>
      </c>
      <c r="BD148" s="38">
        <f t="shared" si="50"/>
        <v>-3</v>
      </c>
      <c r="BE148" s="38">
        <f t="shared" si="51"/>
        <v>-1</v>
      </c>
      <c r="BF148" s="13" cm="1">
        <f t="array" ref="BF148">SUMPRODUCT((1/COUNTIFS($A$3:$A148,$A$3:$A148,$H$3:$H148,$H$3:$H148,$I$3:$I148,$I$3:$I148)))</f>
        <v>41.000000000000028</v>
      </c>
      <c r="BG148" s="13">
        <v>16</v>
      </c>
      <c r="BH148" s="12">
        <f t="shared" si="42"/>
        <v>0.39024390243902413</v>
      </c>
    </row>
    <row r="149" spans="1:60" x14ac:dyDescent="0.2">
      <c r="A149" s="37">
        <v>46060</v>
      </c>
      <c r="B149" s="37"/>
      <c r="C149" s="38">
        <v>11.35</v>
      </c>
      <c r="D149" s="13" t="s">
        <v>55</v>
      </c>
      <c r="E149" s="13" t="s">
        <v>1156</v>
      </c>
      <c r="F149" s="13"/>
      <c r="H149" t="s">
        <v>138</v>
      </c>
      <c r="I149" s="13">
        <v>7</v>
      </c>
      <c r="J149" s="13">
        <v>6</v>
      </c>
      <c r="K149" t="s">
        <v>153</v>
      </c>
      <c r="L149" s="38">
        <v>1</v>
      </c>
      <c r="M149" s="38">
        <v>20</v>
      </c>
      <c r="N149" s="38">
        <v>22.11</v>
      </c>
      <c r="O149" s="13" t="s">
        <v>15</v>
      </c>
      <c r="P149" s="13"/>
      <c r="Q149" s="13" t="s">
        <v>4</v>
      </c>
      <c r="R149" s="38">
        <v>20.421199999999999</v>
      </c>
      <c r="S149" s="13" t="s">
        <v>60</v>
      </c>
      <c r="T149" s="39" t="str">
        <f t="shared" si="37"/>
        <v>0.00</v>
      </c>
      <c r="U149" s="39">
        <f t="shared" si="43"/>
        <v>-1</v>
      </c>
      <c r="V149" s="39">
        <f t="shared" si="44"/>
        <v>51.538400000000003</v>
      </c>
      <c r="W149" s="39">
        <f t="shared" si="45"/>
        <v>130.5</v>
      </c>
      <c r="X149" s="40">
        <f t="shared" si="46"/>
        <v>0.39493026819923371</v>
      </c>
      <c r="Y149" s="41">
        <f t="shared" si="47"/>
        <v>0.51538400000000006</v>
      </c>
      <c r="Z149" s="42">
        <f t="shared" si="48"/>
        <v>5153.84</v>
      </c>
      <c r="AA149" s="13" t="s">
        <v>58</v>
      </c>
      <c r="AB149" s="13"/>
      <c r="AC149" s="13"/>
      <c r="AD149" s="13"/>
      <c r="AE149" s="13"/>
      <c r="AF149" s="13"/>
      <c r="AG149" s="13"/>
      <c r="AH149" s="13"/>
      <c r="AI149" s="13"/>
      <c r="AJ149" s="13"/>
      <c r="AK149" s="13"/>
      <c r="AL149" s="13"/>
      <c r="AM149" s="13"/>
      <c r="AN149" s="13"/>
      <c r="AO149" s="13"/>
      <c r="AP149" s="13"/>
      <c r="AQ149" s="13"/>
      <c r="AR149" s="13"/>
      <c r="AS149" s="13"/>
      <c r="AT149" s="38">
        <v>18</v>
      </c>
      <c r="AU149" s="38">
        <v>19</v>
      </c>
      <c r="AV149" s="10">
        <f t="shared" si="39"/>
        <v>21.11</v>
      </c>
      <c r="AW149" s="10">
        <f t="shared" si="40"/>
        <v>20.421199999999999</v>
      </c>
      <c r="AZ149" t="str">
        <f t="shared" si="41"/>
        <v>Yes</v>
      </c>
      <c r="BB149" s="38">
        <f t="shared" si="49"/>
        <v>-1</v>
      </c>
      <c r="BC149" s="38">
        <f t="shared" si="38"/>
        <v>-3</v>
      </c>
      <c r="BD149" s="38">
        <f t="shared" si="50"/>
        <v>-3</v>
      </c>
      <c r="BE149" s="38">
        <f t="shared" si="51"/>
        <v>-1</v>
      </c>
      <c r="BF149" s="13" cm="1">
        <f t="array" ref="BF149">SUMPRODUCT((1/COUNTIFS($A$3:$A149,$A$3:$A149,$H$3:$H149,$H$3:$H149,$I$3:$I149,$I$3:$I149)))</f>
        <v>41.000000000000028</v>
      </c>
      <c r="BG149" s="13">
        <v>16</v>
      </c>
      <c r="BH149" s="12">
        <f t="shared" si="42"/>
        <v>0.39024390243902413</v>
      </c>
    </row>
    <row r="150" spans="1:60" x14ac:dyDescent="0.2">
      <c r="A150" s="37">
        <v>46060</v>
      </c>
      <c r="B150" s="37"/>
      <c r="C150" s="38">
        <v>11.35</v>
      </c>
      <c r="D150" s="13" t="s">
        <v>55</v>
      </c>
      <c r="E150" s="13" t="s">
        <v>1156</v>
      </c>
      <c r="F150" s="13"/>
      <c r="H150" t="s">
        <v>138</v>
      </c>
      <c r="I150" s="13">
        <v>7</v>
      </c>
      <c r="J150" s="13">
        <v>8</v>
      </c>
      <c r="K150" t="s">
        <v>196</v>
      </c>
      <c r="L150" s="38">
        <v>1</v>
      </c>
      <c r="M150" s="38">
        <v>29</v>
      </c>
      <c r="N150" s="38">
        <v>68.930000000000007</v>
      </c>
      <c r="O150" s="13" t="s">
        <v>15</v>
      </c>
      <c r="P150" s="13"/>
      <c r="Q150" s="13" t="s">
        <v>4</v>
      </c>
      <c r="R150" s="38">
        <v>63.49560000000001</v>
      </c>
      <c r="S150" s="13" t="s">
        <v>60</v>
      </c>
      <c r="T150" s="39" t="str">
        <f t="shared" si="37"/>
        <v>0.00</v>
      </c>
      <c r="U150" s="39">
        <f t="shared" si="43"/>
        <v>-1</v>
      </c>
      <c r="V150" s="39">
        <f t="shared" si="44"/>
        <v>50.538400000000003</v>
      </c>
      <c r="W150" s="39">
        <f t="shared" si="45"/>
        <v>131.5</v>
      </c>
      <c r="X150" s="40">
        <f t="shared" si="46"/>
        <v>0.38432243346007605</v>
      </c>
      <c r="Y150" s="41">
        <f t="shared" si="47"/>
        <v>0.50538400000000006</v>
      </c>
      <c r="Z150" s="42">
        <f t="shared" si="48"/>
        <v>5053.84</v>
      </c>
      <c r="AA150" s="13" t="s">
        <v>58</v>
      </c>
      <c r="AB150" s="13"/>
      <c r="AC150" s="13"/>
      <c r="AD150" s="13"/>
      <c r="AE150" s="13"/>
      <c r="AF150" s="13"/>
      <c r="AG150" s="13"/>
      <c r="AH150" s="13"/>
      <c r="AI150" s="13"/>
      <c r="AJ150" s="13"/>
      <c r="AK150" s="13"/>
      <c r="AL150" s="13"/>
      <c r="AM150" s="13"/>
      <c r="AN150" s="13"/>
      <c r="AO150" s="13"/>
      <c r="AP150" s="13"/>
      <c r="AQ150" s="13"/>
      <c r="AR150" s="13"/>
      <c r="AS150" s="13"/>
      <c r="AT150" s="38">
        <v>41</v>
      </c>
      <c r="AU150" s="38">
        <v>41</v>
      </c>
      <c r="AV150" s="10">
        <f t="shared" si="39"/>
        <v>67.930000000000007</v>
      </c>
      <c r="AW150" s="10">
        <f t="shared" si="40"/>
        <v>63.49560000000001</v>
      </c>
      <c r="AZ150" t="str">
        <f t="shared" si="41"/>
        <v>Yes</v>
      </c>
      <c r="BB150" s="38">
        <f t="shared" si="49"/>
        <v>-1</v>
      </c>
      <c r="BC150" s="38">
        <f t="shared" si="38"/>
        <v>-3</v>
      </c>
      <c r="BD150" s="38">
        <f t="shared" si="50"/>
        <v>-3</v>
      </c>
      <c r="BE150" s="38">
        <f t="shared" si="51"/>
        <v>-1</v>
      </c>
      <c r="BF150" s="13" cm="1">
        <f t="array" ref="BF150">SUMPRODUCT((1/COUNTIFS($A$3:$A150,$A$3:$A150,$H$3:$H150,$H$3:$H150,$I$3:$I150,$I$3:$I150)))</f>
        <v>41.000000000000036</v>
      </c>
      <c r="BG150" s="13">
        <v>16</v>
      </c>
      <c r="BH150" s="12">
        <f t="shared" si="42"/>
        <v>0.39024390243902407</v>
      </c>
    </row>
    <row r="151" spans="1:60" x14ac:dyDescent="0.2">
      <c r="A151" s="37">
        <v>46060</v>
      </c>
      <c r="B151" s="37"/>
      <c r="C151" s="38">
        <v>11.42</v>
      </c>
      <c r="D151" s="13" t="s">
        <v>55</v>
      </c>
      <c r="E151" s="13" t="s">
        <v>1156</v>
      </c>
      <c r="F151" s="13"/>
      <c r="H151" t="s">
        <v>138</v>
      </c>
      <c r="I151" s="13">
        <v>8</v>
      </c>
      <c r="J151" s="13">
        <v>6</v>
      </c>
      <c r="K151" t="s">
        <v>116</v>
      </c>
      <c r="L151" s="38">
        <v>0.5</v>
      </c>
      <c r="M151" s="38">
        <v>6.8</v>
      </c>
      <c r="N151" s="38">
        <v>8</v>
      </c>
      <c r="O151" s="13" t="s">
        <v>15</v>
      </c>
      <c r="P151" s="13"/>
      <c r="Q151" s="13" t="s">
        <v>4</v>
      </c>
      <c r="R151" s="38">
        <v>7.44</v>
      </c>
      <c r="S151" s="13" t="s">
        <v>60</v>
      </c>
      <c r="T151" s="39" t="str">
        <f t="shared" si="37"/>
        <v>0.00</v>
      </c>
      <c r="U151" s="39">
        <f t="shared" si="43"/>
        <v>-0.5</v>
      </c>
      <c r="V151" s="39">
        <f t="shared" si="44"/>
        <v>50.038400000000003</v>
      </c>
      <c r="W151" s="39">
        <f t="shared" si="45"/>
        <v>132</v>
      </c>
      <c r="X151" s="40">
        <f t="shared" si="46"/>
        <v>0.3790787878787879</v>
      </c>
      <c r="Y151" s="41">
        <f t="shared" si="47"/>
        <v>0.50038400000000005</v>
      </c>
      <c r="Z151" s="42">
        <f t="shared" si="48"/>
        <v>5003.84</v>
      </c>
      <c r="AA151" s="13" t="s">
        <v>58</v>
      </c>
      <c r="AB151" s="13"/>
      <c r="AC151" s="13"/>
      <c r="AD151" s="13"/>
      <c r="AE151" s="13"/>
      <c r="AF151" s="13"/>
      <c r="AG151" s="13"/>
      <c r="AH151" s="13"/>
      <c r="AI151" s="13"/>
      <c r="AJ151" s="13"/>
      <c r="AK151" s="13"/>
      <c r="AL151" s="13"/>
      <c r="AM151" s="13"/>
      <c r="AN151" s="13"/>
      <c r="AO151" s="13"/>
      <c r="AP151" s="13"/>
      <c r="AQ151" s="13"/>
      <c r="AR151" s="13"/>
      <c r="AS151" s="13"/>
      <c r="AT151" s="38">
        <v>7</v>
      </c>
      <c r="AU151" s="38">
        <v>8</v>
      </c>
      <c r="AV151" s="10">
        <f t="shared" si="39"/>
        <v>3.5</v>
      </c>
      <c r="AW151" s="10">
        <f t="shared" si="40"/>
        <v>7.44</v>
      </c>
      <c r="AZ151" t="str">
        <f t="shared" si="41"/>
        <v>Yes</v>
      </c>
      <c r="BB151" s="38">
        <f t="shared" si="49"/>
        <v>-0.5</v>
      </c>
      <c r="BC151" s="38">
        <f t="shared" si="38"/>
        <v>-3.5</v>
      </c>
      <c r="BD151" s="38">
        <f t="shared" si="50"/>
        <v>-3.5</v>
      </c>
      <c r="BE151" s="38">
        <f t="shared" si="51"/>
        <v>-0.5</v>
      </c>
      <c r="BF151" s="13" cm="1">
        <f t="array" ref="BF151">SUMPRODUCT((1/COUNTIFS($A$3:$A151,$A$3:$A151,$H$3:$H151,$H$3:$H151,$I$3:$I151,$I$3:$I151)))</f>
        <v>42.000000000000036</v>
      </c>
      <c r="BG151" s="13">
        <v>16</v>
      </c>
      <c r="BH151" s="12">
        <f t="shared" si="42"/>
        <v>0.38095238095238065</v>
      </c>
    </row>
    <row r="152" spans="1:60" x14ac:dyDescent="0.2">
      <c r="A152" s="37">
        <v>46060</v>
      </c>
      <c r="B152" s="37"/>
      <c r="C152" s="38">
        <v>11.42</v>
      </c>
      <c r="D152" s="13" t="s">
        <v>55</v>
      </c>
      <c r="E152" s="13" t="s">
        <v>1156</v>
      </c>
      <c r="F152" s="13"/>
      <c r="H152" t="s">
        <v>138</v>
      </c>
      <c r="I152" s="13">
        <v>8</v>
      </c>
      <c r="J152" s="13">
        <v>7</v>
      </c>
      <c r="K152" s="44" t="s">
        <v>197</v>
      </c>
      <c r="L152" s="38">
        <v>1</v>
      </c>
      <c r="M152" s="38">
        <v>12.5</v>
      </c>
      <c r="N152" s="38">
        <v>16.420000000000002</v>
      </c>
      <c r="O152" s="13" t="s">
        <v>15</v>
      </c>
      <c r="P152" s="13"/>
      <c r="Q152" s="13" t="s">
        <v>4</v>
      </c>
      <c r="R152" s="38">
        <v>15.186400000000003</v>
      </c>
      <c r="S152" s="13">
        <v>2</v>
      </c>
      <c r="T152" s="39" t="str">
        <f t="shared" si="37"/>
        <v>0.00</v>
      </c>
      <c r="U152" s="39">
        <f t="shared" si="43"/>
        <v>-1</v>
      </c>
      <c r="V152" s="39">
        <f t="shared" si="44"/>
        <v>49.038400000000003</v>
      </c>
      <c r="W152" s="39">
        <f t="shared" si="45"/>
        <v>133</v>
      </c>
      <c r="X152" s="40">
        <f t="shared" si="46"/>
        <v>0.36870977443609027</v>
      </c>
      <c r="Y152" s="41">
        <f t="shared" si="47"/>
        <v>0.49038400000000004</v>
      </c>
      <c r="Z152" s="42">
        <f t="shared" si="48"/>
        <v>4903.84</v>
      </c>
      <c r="AA152" s="13" t="s">
        <v>58</v>
      </c>
      <c r="AB152" s="13"/>
      <c r="AC152" s="13"/>
      <c r="AD152" s="13"/>
      <c r="AE152" s="13"/>
      <c r="AF152" s="13"/>
      <c r="AG152" s="13"/>
      <c r="AH152" s="13"/>
      <c r="AI152" s="13"/>
      <c r="AJ152" s="13"/>
      <c r="AK152" s="13"/>
      <c r="AL152" s="13"/>
      <c r="AM152" s="13"/>
      <c r="AN152" s="13"/>
      <c r="AO152" s="13"/>
      <c r="AP152" s="13"/>
      <c r="AQ152" s="13"/>
      <c r="AR152" s="13"/>
      <c r="AS152" s="13"/>
      <c r="AT152" s="38">
        <v>15</v>
      </c>
      <c r="AU152" s="38">
        <v>17</v>
      </c>
      <c r="AV152" s="10">
        <f t="shared" si="39"/>
        <v>15.420000000000002</v>
      </c>
      <c r="AW152" s="10">
        <f t="shared" si="40"/>
        <v>15.186400000000003</v>
      </c>
      <c r="AZ152" t="str">
        <f t="shared" si="41"/>
        <v>Yes</v>
      </c>
      <c r="BB152" s="38">
        <f t="shared" si="49"/>
        <v>-1</v>
      </c>
      <c r="BC152" s="38">
        <f t="shared" si="38"/>
        <v>-3.5</v>
      </c>
      <c r="BD152" s="38">
        <f t="shared" si="50"/>
        <v>-3.5</v>
      </c>
      <c r="BE152" s="38">
        <f t="shared" si="51"/>
        <v>-1</v>
      </c>
      <c r="BF152" s="13" cm="1">
        <f t="array" ref="BF152">SUMPRODUCT((1/COUNTIFS($A$3:$A152,$A$3:$A152,$H$3:$H152,$H$3:$H152,$I$3:$I152,$I$3:$I152)))</f>
        <v>42.000000000000036</v>
      </c>
      <c r="BG152" s="13">
        <v>16</v>
      </c>
      <c r="BH152" s="12">
        <f t="shared" si="42"/>
        <v>0.38095238095238065</v>
      </c>
    </row>
    <row r="153" spans="1:60" x14ac:dyDescent="0.2">
      <c r="A153" s="37">
        <v>46060</v>
      </c>
      <c r="B153" s="37"/>
      <c r="C153" s="38">
        <v>11.42</v>
      </c>
      <c r="D153" s="13" t="s">
        <v>55</v>
      </c>
      <c r="E153" s="13" t="s">
        <v>1156</v>
      </c>
      <c r="F153" s="13"/>
      <c r="H153" t="s">
        <v>138</v>
      </c>
      <c r="I153" s="13">
        <v>8</v>
      </c>
      <c r="J153" s="13">
        <v>3</v>
      </c>
      <c r="K153" t="s">
        <v>198</v>
      </c>
      <c r="L153" s="38">
        <v>1</v>
      </c>
      <c r="M153" s="38">
        <v>19.5</v>
      </c>
      <c r="N153" s="38">
        <v>20.86</v>
      </c>
      <c r="O153" s="13" t="s">
        <v>15</v>
      </c>
      <c r="P153" s="13"/>
      <c r="Q153" s="13" t="s">
        <v>4</v>
      </c>
      <c r="R153" s="38">
        <v>19.2712</v>
      </c>
      <c r="S153" s="13" t="s">
        <v>60</v>
      </c>
      <c r="T153" s="39" t="str">
        <f t="shared" si="37"/>
        <v>0.00</v>
      </c>
      <c r="U153" s="39">
        <f t="shared" si="43"/>
        <v>-1</v>
      </c>
      <c r="V153" s="39">
        <f t="shared" si="44"/>
        <v>48.038400000000003</v>
      </c>
      <c r="W153" s="39">
        <f t="shared" si="45"/>
        <v>134</v>
      </c>
      <c r="X153" s="40">
        <f t="shared" si="46"/>
        <v>0.35849552238805971</v>
      </c>
      <c r="Y153" s="41">
        <f t="shared" si="47"/>
        <v>0.48038400000000003</v>
      </c>
      <c r="Z153" s="42">
        <f t="shared" si="48"/>
        <v>4803.84</v>
      </c>
      <c r="AA153" s="13" t="s">
        <v>58</v>
      </c>
      <c r="AB153" s="13"/>
      <c r="AC153" s="13"/>
      <c r="AD153" s="13"/>
      <c r="AE153" s="13"/>
      <c r="AF153" s="13"/>
      <c r="AG153" s="13"/>
      <c r="AH153" s="13"/>
      <c r="AI153" s="13"/>
      <c r="AJ153" s="13"/>
      <c r="AK153" s="13"/>
      <c r="AL153" s="13"/>
      <c r="AM153" s="13"/>
      <c r="AN153" s="13"/>
      <c r="AO153" s="13"/>
      <c r="AP153" s="13"/>
      <c r="AQ153" s="13"/>
      <c r="AR153" s="13"/>
      <c r="AS153" s="13"/>
      <c r="AT153" s="38">
        <v>17.3</v>
      </c>
      <c r="AU153" s="38">
        <v>17</v>
      </c>
      <c r="AV153" s="10">
        <f t="shared" si="39"/>
        <v>19.86</v>
      </c>
      <c r="AW153" s="10">
        <f t="shared" si="40"/>
        <v>19.2712</v>
      </c>
      <c r="AZ153" t="str">
        <f t="shared" si="41"/>
        <v>Yes</v>
      </c>
      <c r="BB153" s="38">
        <f t="shared" si="49"/>
        <v>-1</v>
      </c>
      <c r="BC153" s="38">
        <f t="shared" si="38"/>
        <v>-3.5</v>
      </c>
      <c r="BD153" s="38">
        <f t="shared" si="50"/>
        <v>-3.5</v>
      </c>
      <c r="BE153" s="38">
        <f t="shared" si="51"/>
        <v>-1</v>
      </c>
      <c r="BF153" s="13" cm="1">
        <f t="array" ref="BF153">SUMPRODUCT((1/COUNTIFS($A$3:$A153,$A$3:$A153,$H$3:$H153,$H$3:$H153,$I$3:$I153,$I$3:$I153)))</f>
        <v>42.000000000000043</v>
      </c>
      <c r="BG153" s="13">
        <v>16</v>
      </c>
      <c r="BH153" s="12">
        <f t="shared" si="42"/>
        <v>0.38095238095238054</v>
      </c>
    </row>
    <row r="154" spans="1:60" x14ac:dyDescent="0.2">
      <c r="A154" s="37">
        <v>46060</v>
      </c>
      <c r="B154" s="37"/>
      <c r="C154" s="38">
        <v>11.42</v>
      </c>
      <c r="D154" s="13" t="s">
        <v>55</v>
      </c>
      <c r="E154" s="13" t="s">
        <v>1156</v>
      </c>
      <c r="F154" s="13"/>
      <c r="H154" t="s">
        <v>138</v>
      </c>
      <c r="I154" s="13">
        <v>8</v>
      </c>
      <c r="J154" s="13">
        <v>8</v>
      </c>
      <c r="K154" t="s">
        <v>199</v>
      </c>
      <c r="L154" s="38">
        <v>1</v>
      </c>
      <c r="M154" s="38">
        <v>24</v>
      </c>
      <c r="N154" s="38">
        <v>48.1</v>
      </c>
      <c r="O154" s="13" t="s">
        <v>15</v>
      </c>
      <c r="P154" s="13"/>
      <c r="Q154" s="13" t="s">
        <v>4</v>
      </c>
      <c r="R154" s="38">
        <v>44.332000000000001</v>
      </c>
      <c r="S154" s="13" t="s">
        <v>60</v>
      </c>
      <c r="T154" s="39" t="str">
        <f t="shared" si="37"/>
        <v>0.00</v>
      </c>
      <c r="U154" s="39">
        <f t="shared" si="43"/>
        <v>-1</v>
      </c>
      <c r="V154" s="39">
        <f t="shared" si="44"/>
        <v>47.038400000000003</v>
      </c>
      <c r="W154" s="39">
        <f t="shared" si="45"/>
        <v>135</v>
      </c>
      <c r="X154" s="40">
        <f t="shared" si="46"/>
        <v>0.34843259259259263</v>
      </c>
      <c r="Y154" s="41">
        <f t="shared" si="47"/>
        <v>0.47038400000000002</v>
      </c>
      <c r="Z154" s="42">
        <f t="shared" si="48"/>
        <v>4703.84</v>
      </c>
      <c r="AA154" s="13" t="s">
        <v>58</v>
      </c>
      <c r="AB154" s="13"/>
      <c r="AC154" s="13"/>
      <c r="AD154" s="13"/>
      <c r="AE154" s="13"/>
      <c r="AF154" s="13"/>
      <c r="AG154" s="13"/>
      <c r="AH154" s="13"/>
      <c r="AI154" s="13"/>
      <c r="AJ154" s="13"/>
      <c r="AK154" s="13"/>
      <c r="AL154" s="13"/>
      <c r="AM154" s="13"/>
      <c r="AN154" s="13"/>
      <c r="AO154" s="13"/>
      <c r="AP154" s="13"/>
      <c r="AQ154" s="13"/>
      <c r="AR154" s="13"/>
      <c r="AS154" s="13"/>
      <c r="AT154" s="38">
        <v>41</v>
      </c>
      <c r="AU154" s="38">
        <v>41</v>
      </c>
      <c r="AV154" s="10">
        <f t="shared" si="39"/>
        <v>47.1</v>
      </c>
      <c r="AW154" s="10">
        <f t="shared" si="40"/>
        <v>44.332000000000001</v>
      </c>
      <c r="AZ154" t="str">
        <f t="shared" si="41"/>
        <v>Yes</v>
      </c>
      <c r="BB154" s="38">
        <f t="shared" si="49"/>
        <v>-1</v>
      </c>
      <c r="BC154" s="38">
        <f t="shared" si="38"/>
        <v>-3.5</v>
      </c>
      <c r="BD154" s="38">
        <f t="shared" si="50"/>
        <v>-3.5</v>
      </c>
      <c r="BE154" s="38">
        <f t="shared" si="51"/>
        <v>-1</v>
      </c>
      <c r="BF154" s="13" cm="1">
        <f t="array" ref="BF154">SUMPRODUCT((1/COUNTIFS($A$3:$A154,$A$3:$A154,$H$3:$H154,$H$3:$H154,$I$3:$I154,$I$3:$I154)))</f>
        <v>42.000000000000036</v>
      </c>
      <c r="BG154" s="13">
        <v>16</v>
      </c>
      <c r="BH154" s="12">
        <f t="shared" si="42"/>
        <v>0.38095238095238065</v>
      </c>
    </row>
    <row r="155" spans="1:60" x14ac:dyDescent="0.2">
      <c r="A155" s="37">
        <v>46060</v>
      </c>
      <c r="B155" s="37"/>
      <c r="C155" s="38">
        <v>11.47</v>
      </c>
      <c r="D155" s="13" t="s">
        <v>55</v>
      </c>
      <c r="E155" s="13" t="s">
        <v>1156</v>
      </c>
      <c r="F155" s="13"/>
      <c r="H155" t="s">
        <v>138</v>
      </c>
      <c r="I155" s="13">
        <v>9</v>
      </c>
      <c r="J155" s="13">
        <v>6</v>
      </c>
      <c r="K155" s="46" t="s">
        <v>200</v>
      </c>
      <c r="L155" s="38">
        <v>0.5</v>
      </c>
      <c r="M155" s="38">
        <v>5.9</v>
      </c>
      <c r="N155" s="38">
        <v>6.4</v>
      </c>
      <c r="O155" s="13" t="s">
        <v>15</v>
      </c>
      <c r="P155" s="13"/>
      <c r="Q155" s="13" t="s">
        <v>4</v>
      </c>
      <c r="R155" s="38">
        <v>5.9680000000000009</v>
      </c>
      <c r="S155" s="13">
        <v>4</v>
      </c>
      <c r="T155" s="39" t="str">
        <f t="shared" si="37"/>
        <v>0.00</v>
      </c>
      <c r="U155" s="39">
        <f t="shared" si="43"/>
        <v>-0.5</v>
      </c>
      <c r="V155" s="39">
        <f t="shared" si="44"/>
        <v>46.538400000000003</v>
      </c>
      <c r="W155" s="39">
        <f t="shared" si="45"/>
        <v>135.5</v>
      </c>
      <c r="X155" s="40">
        <f t="shared" si="46"/>
        <v>0.34345682656826571</v>
      </c>
      <c r="Y155" s="41">
        <f t="shared" si="47"/>
        <v>0.46538400000000002</v>
      </c>
      <c r="Z155" s="42">
        <f t="shared" si="48"/>
        <v>4653.84</v>
      </c>
      <c r="AA155" s="13" t="s">
        <v>58</v>
      </c>
      <c r="AB155" s="13"/>
      <c r="AC155" s="13"/>
      <c r="AD155" s="13"/>
      <c r="AE155" s="13"/>
      <c r="AF155" s="13"/>
      <c r="AG155" s="13"/>
      <c r="AH155" s="13"/>
      <c r="AI155" s="13"/>
      <c r="AJ155" s="13"/>
      <c r="AK155" s="13"/>
      <c r="AL155" s="13"/>
      <c r="AM155" s="13"/>
      <c r="AN155" s="13"/>
      <c r="AO155" s="13"/>
      <c r="AP155" s="13"/>
      <c r="AQ155" s="13"/>
      <c r="AR155" s="13"/>
      <c r="AS155" s="13"/>
      <c r="AT155" s="38">
        <v>5.5</v>
      </c>
      <c r="AU155" s="38">
        <v>5.5</v>
      </c>
      <c r="AV155" s="10">
        <f t="shared" si="39"/>
        <v>2.7</v>
      </c>
      <c r="AW155" s="10">
        <f t="shared" si="40"/>
        <v>5.9680000000000009</v>
      </c>
      <c r="AZ155" t="str">
        <f t="shared" si="41"/>
        <v>Yes</v>
      </c>
      <c r="BB155" s="38">
        <f t="shared" si="49"/>
        <v>-0.5</v>
      </c>
      <c r="BC155" s="38">
        <f t="shared" si="38"/>
        <v>-2.5</v>
      </c>
      <c r="BD155" s="38">
        <f t="shared" si="50"/>
        <v>-2.5</v>
      </c>
      <c r="BE155" s="38">
        <f t="shared" si="51"/>
        <v>-0.5</v>
      </c>
      <c r="BF155" s="13" cm="1">
        <f t="array" ref="BF155">SUMPRODUCT((1/COUNTIFS($A$3:$A155,$A$3:$A155,$H$3:$H155,$H$3:$H155,$I$3:$I155,$I$3:$I155)))</f>
        <v>43.000000000000036</v>
      </c>
      <c r="BG155" s="13">
        <v>16</v>
      </c>
      <c r="BH155" s="12">
        <f t="shared" si="42"/>
        <v>0.37209302325581367</v>
      </c>
    </row>
    <row r="156" spans="1:60" x14ac:dyDescent="0.2">
      <c r="A156" s="37">
        <v>46060</v>
      </c>
      <c r="B156" s="37"/>
      <c r="C156" s="38">
        <v>11.47</v>
      </c>
      <c r="D156" s="13" t="s">
        <v>55</v>
      </c>
      <c r="E156" s="13" t="s">
        <v>1156</v>
      </c>
      <c r="F156" s="13"/>
      <c r="H156" t="s">
        <v>138</v>
      </c>
      <c r="I156" s="13">
        <v>9</v>
      </c>
      <c r="J156" s="13">
        <v>7</v>
      </c>
      <c r="K156" s="45" t="s">
        <v>201</v>
      </c>
      <c r="L156" s="38">
        <v>1</v>
      </c>
      <c r="M156" s="38">
        <v>10</v>
      </c>
      <c r="N156" s="38">
        <v>12.5</v>
      </c>
      <c r="O156" s="13" t="s">
        <v>15</v>
      </c>
      <c r="P156" s="13"/>
      <c r="Q156" s="13" t="s">
        <v>4</v>
      </c>
      <c r="R156" s="38">
        <v>11.58</v>
      </c>
      <c r="S156" s="13">
        <v>3</v>
      </c>
      <c r="T156" s="39" t="str">
        <f t="shared" si="37"/>
        <v>0.00</v>
      </c>
      <c r="U156" s="39">
        <f t="shared" si="43"/>
        <v>-1</v>
      </c>
      <c r="V156" s="39">
        <f t="shared" si="44"/>
        <v>45.538400000000003</v>
      </c>
      <c r="W156" s="39">
        <f t="shared" si="45"/>
        <v>136.5</v>
      </c>
      <c r="X156" s="40">
        <f t="shared" si="46"/>
        <v>0.33361465201465201</v>
      </c>
      <c r="Y156" s="41">
        <f t="shared" si="47"/>
        <v>0.45538400000000001</v>
      </c>
      <c r="Z156" s="42">
        <f t="shared" si="48"/>
        <v>4553.84</v>
      </c>
      <c r="AA156" s="13" t="s">
        <v>58</v>
      </c>
      <c r="AB156" s="13"/>
      <c r="AC156" s="13"/>
      <c r="AD156" s="13"/>
      <c r="AE156" s="13"/>
      <c r="AF156" s="13"/>
      <c r="AG156" s="13"/>
      <c r="AH156" s="13"/>
      <c r="AI156" s="13"/>
      <c r="AJ156" s="13"/>
      <c r="AK156" s="13"/>
      <c r="AL156" s="13"/>
      <c r="AM156" s="13"/>
      <c r="AN156" s="13"/>
      <c r="AO156" s="13"/>
      <c r="AP156" s="13"/>
      <c r="AQ156" s="13"/>
      <c r="AR156" s="13"/>
      <c r="AS156" s="13"/>
      <c r="AT156" s="38">
        <v>11.2</v>
      </c>
      <c r="AU156" s="38">
        <v>15</v>
      </c>
      <c r="AV156" s="10">
        <f t="shared" si="39"/>
        <v>11.5</v>
      </c>
      <c r="AW156" s="10">
        <f t="shared" si="40"/>
        <v>11.58</v>
      </c>
      <c r="AZ156" t="str">
        <f t="shared" si="41"/>
        <v>Yes</v>
      </c>
      <c r="BB156" s="38">
        <f t="shared" si="49"/>
        <v>-1</v>
      </c>
      <c r="BC156" s="38">
        <f t="shared" si="38"/>
        <v>-2.5</v>
      </c>
      <c r="BD156" s="38">
        <f t="shared" si="50"/>
        <v>-2.5</v>
      </c>
      <c r="BE156" s="38">
        <f t="shared" si="51"/>
        <v>-1</v>
      </c>
      <c r="BF156" s="13" cm="1">
        <f t="array" ref="BF156">SUMPRODUCT((1/COUNTIFS($A$3:$A156,$A$3:$A156,$H$3:$H156,$H$3:$H156,$I$3:$I156,$I$3:$I156)))</f>
        <v>43.000000000000036</v>
      </c>
      <c r="BG156" s="13">
        <v>16</v>
      </c>
      <c r="BH156" s="12">
        <f t="shared" si="42"/>
        <v>0.37209302325581367</v>
      </c>
    </row>
    <row r="157" spans="1:60" x14ac:dyDescent="0.2">
      <c r="A157" s="37">
        <v>46060</v>
      </c>
      <c r="B157" s="37"/>
      <c r="C157" s="38">
        <v>11.47</v>
      </c>
      <c r="D157" s="13" t="s">
        <v>55</v>
      </c>
      <c r="E157" s="13" t="s">
        <v>1156</v>
      </c>
      <c r="F157" s="13"/>
      <c r="H157" t="s">
        <v>138</v>
      </c>
      <c r="I157" s="13">
        <v>9</v>
      </c>
      <c r="J157" s="13">
        <v>9</v>
      </c>
      <c r="K157" t="s">
        <v>202</v>
      </c>
      <c r="L157" s="38">
        <v>1</v>
      </c>
      <c r="M157" s="38">
        <v>15.5</v>
      </c>
      <c r="N157" s="38">
        <v>24.68</v>
      </c>
      <c r="O157" s="13" t="s">
        <v>15</v>
      </c>
      <c r="P157" s="13"/>
      <c r="Q157" s="13" t="s">
        <v>4</v>
      </c>
      <c r="R157" s="38">
        <v>22.785600000000002</v>
      </c>
      <c r="S157" s="13" t="s">
        <v>60</v>
      </c>
      <c r="T157" s="39" t="str">
        <f t="shared" si="37"/>
        <v>0.00</v>
      </c>
      <c r="U157" s="39">
        <f t="shared" si="43"/>
        <v>-1</v>
      </c>
      <c r="V157" s="39">
        <f t="shared" si="44"/>
        <v>44.538400000000003</v>
      </c>
      <c r="W157" s="39">
        <f t="shared" si="45"/>
        <v>137.5</v>
      </c>
      <c r="X157" s="40">
        <f t="shared" si="46"/>
        <v>0.32391563636363641</v>
      </c>
      <c r="Y157" s="41">
        <f t="shared" si="47"/>
        <v>0.445384</v>
      </c>
      <c r="Z157" s="42">
        <f t="shared" si="48"/>
        <v>4453.84</v>
      </c>
      <c r="AA157" s="13" t="s">
        <v>58</v>
      </c>
      <c r="AB157" s="13"/>
      <c r="AC157" s="13"/>
      <c r="AD157" s="13"/>
      <c r="AE157" s="13"/>
      <c r="AF157" s="13"/>
      <c r="AG157" s="13"/>
      <c r="AH157" s="13"/>
      <c r="AI157" s="13"/>
      <c r="AJ157" s="13"/>
      <c r="AK157" s="13"/>
      <c r="AL157" s="13"/>
      <c r="AM157" s="13"/>
      <c r="AN157" s="13"/>
      <c r="AO157" s="13"/>
      <c r="AP157" s="13"/>
      <c r="AQ157" s="13"/>
      <c r="AR157" s="13"/>
      <c r="AS157" s="13"/>
      <c r="AT157" s="38">
        <v>18.7</v>
      </c>
      <c r="AU157" s="38">
        <v>21</v>
      </c>
      <c r="AV157" s="10">
        <f t="shared" si="39"/>
        <v>23.68</v>
      </c>
      <c r="AW157" s="10">
        <f t="shared" si="40"/>
        <v>22.785600000000002</v>
      </c>
      <c r="AZ157" t="str">
        <f t="shared" si="41"/>
        <v>Yes</v>
      </c>
      <c r="BB157" s="38">
        <f t="shared" si="49"/>
        <v>-1</v>
      </c>
      <c r="BC157" s="38">
        <f t="shared" si="38"/>
        <v>-2.5</v>
      </c>
      <c r="BD157" s="38">
        <f t="shared" si="50"/>
        <v>-2.5</v>
      </c>
      <c r="BE157" s="38">
        <f t="shared" si="51"/>
        <v>-1</v>
      </c>
      <c r="BF157" s="13" cm="1">
        <f t="array" ref="BF157">SUMPRODUCT((1/COUNTIFS($A$3:$A157,$A$3:$A157,$H$3:$H157,$H$3:$H157,$I$3:$I157,$I$3:$I157)))</f>
        <v>43.000000000000043</v>
      </c>
      <c r="BG157" s="13">
        <v>16</v>
      </c>
      <c r="BH157" s="12">
        <f t="shared" si="42"/>
        <v>0.37209302325581356</v>
      </c>
    </row>
    <row r="158" spans="1:60" x14ac:dyDescent="0.2">
      <c r="A158" s="37">
        <v>46060</v>
      </c>
      <c r="B158" s="37"/>
      <c r="C158" s="38">
        <v>11.53</v>
      </c>
      <c r="D158" s="13" t="s">
        <v>55</v>
      </c>
      <c r="E158" s="13" t="s">
        <v>1156</v>
      </c>
      <c r="F158" s="13"/>
      <c r="H158" t="s">
        <v>138</v>
      </c>
      <c r="I158" s="13">
        <v>10</v>
      </c>
      <c r="J158" s="13">
        <v>8</v>
      </c>
      <c r="K158" s="44" t="s">
        <v>203</v>
      </c>
      <c r="L158" s="38">
        <v>0.5</v>
      </c>
      <c r="M158" s="38">
        <v>2.56</v>
      </c>
      <c r="N158" s="38">
        <v>2.72</v>
      </c>
      <c r="O158" s="13" t="s">
        <v>15</v>
      </c>
      <c r="P158" s="13"/>
      <c r="Q158" s="13" t="s">
        <v>4</v>
      </c>
      <c r="R158" s="38">
        <v>2.5824000000000003</v>
      </c>
      <c r="S158" s="13">
        <v>2</v>
      </c>
      <c r="T158" s="39" t="str">
        <f t="shared" si="37"/>
        <v>0.00</v>
      </c>
      <c r="U158" s="39">
        <f t="shared" si="43"/>
        <v>-0.5</v>
      </c>
      <c r="V158" s="39">
        <f t="shared" si="44"/>
        <v>44.038400000000003</v>
      </c>
      <c r="W158" s="39">
        <f t="shared" si="45"/>
        <v>138</v>
      </c>
      <c r="X158" s="40">
        <f t="shared" si="46"/>
        <v>0.31911884057971018</v>
      </c>
      <c r="Y158" s="41">
        <f t="shared" si="47"/>
        <v>0.44038400000000005</v>
      </c>
      <c r="Z158" s="42">
        <f t="shared" si="48"/>
        <v>4403.84</v>
      </c>
      <c r="AA158" s="13" t="s">
        <v>58</v>
      </c>
      <c r="AB158" s="13"/>
      <c r="AC158" s="13"/>
      <c r="AD158" s="13"/>
      <c r="AE158" s="13"/>
      <c r="AF158" s="13"/>
      <c r="AG158" s="13"/>
      <c r="AH158" s="13"/>
      <c r="AI158" s="13"/>
      <c r="AJ158" s="13"/>
      <c r="AK158" s="13"/>
      <c r="AL158" s="13"/>
      <c r="AM158" s="13"/>
      <c r="AN158" s="13"/>
      <c r="AO158" s="13"/>
      <c r="AP158" s="13"/>
      <c r="AQ158" s="13"/>
      <c r="AR158" s="13"/>
      <c r="AS158" s="13"/>
      <c r="AT158" s="38">
        <v>2.7</v>
      </c>
      <c r="AU158" s="38">
        <v>2.6</v>
      </c>
      <c r="AV158" s="10">
        <f t="shared" si="39"/>
        <v>0.8600000000000001</v>
      </c>
      <c r="AW158" s="10">
        <f t="shared" si="40"/>
        <v>2.5824000000000003</v>
      </c>
      <c r="AZ158" t="str">
        <f t="shared" si="41"/>
        <v>Yes</v>
      </c>
      <c r="BB158" s="38">
        <f t="shared" si="49"/>
        <v>-0.5</v>
      </c>
      <c r="BC158" s="38">
        <f t="shared" si="38"/>
        <v>-2</v>
      </c>
      <c r="BD158" s="38">
        <f t="shared" si="50"/>
        <v>-2</v>
      </c>
      <c r="BE158" s="38">
        <f t="shared" si="51"/>
        <v>-0.5</v>
      </c>
      <c r="BF158" s="13" cm="1">
        <f t="array" ref="BF158">SUMPRODUCT((1/COUNTIFS($A$3:$A158,$A$3:$A158,$H$3:$H158,$H$3:$H158,$I$3:$I158,$I$3:$I158)))</f>
        <v>44.000000000000043</v>
      </c>
      <c r="BG158" s="13">
        <v>16</v>
      </c>
      <c r="BH158" s="12">
        <f t="shared" si="42"/>
        <v>0.36363636363636326</v>
      </c>
    </row>
    <row r="159" spans="1:60" x14ac:dyDescent="0.2">
      <c r="A159" s="37">
        <v>46060</v>
      </c>
      <c r="B159" s="37"/>
      <c r="C159" s="38">
        <v>11.47</v>
      </c>
      <c r="D159" s="13" t="s">
        <v>55</v>
      </c>
      <c r="E159" s="13" t="s">
        <v>1156</v>
      </c>
      <c r="F159" s="13"/>
      <c r="H159" t="s">
        <v>138</v>
      </c>
      <c r="I159" s="13">
        <v>10</v>
      </c>
      <c r="J159" s="13">
        <v>7</v>
      </c>
      <c r="K159" t="s">
        <v>204</v>
      </c>
      <c r="L159" s="38">
        <v>0.5</v>
      </c>
      <c r="M159" s="38">
        <v>5.5</v>
      </c>
      <c r="N159" s="38">
        <v>7.4</v>
      </c>
      <c r="O159" s="13" t="s">
        <v>15</v>
      </c>
      <c r="P159" s="13"/>
      <c r="Q159" s="13" t="s">
        <v>4</v>
      </c>
      <c r="R159" s="38">
        <v>6.8880000000000008</v>
      </c>
      <c r="S159" s="13" t="s">
        <v>60</v>
      </c>
      <c r="T159" s="39" t="str">
        <f t="shared" si="37"/>
        <v>0.00</v>
      </c>
      <c r="U159" s="39">
        <f t="shared" si="43"/>
        <v>-0.5</v>
      </c>
      <c r="V159" s="39">
        <f t="shared" si="44"/>
        <v>43.538400000000003</v>
      </c>
      <c r="W159" s="39">
        <f t="shared" si="45"/>
        <v>138.5</v>
      </c>
      <c r="X159" s="40">
        <f t="shared" si="46"/>
        <v>0.31435667870036105</v>
      </c>
      <c r="Y159" s="41">
        <f t="shared" si="47"/>
        <v>0.43538400000000005</v>
      </c>
      <c r="Z159" s="42">
        <f t="shared" si="48"/>
        <v>4353.84</v>
      </c>
      <c r="AA159" s="13" t="s">
        <v>58</v>
      </c>
      <c r="AB159" s="13"/>
      <c r="AC159" s="13"/>
      <c r="AD159" s="13"/>
      <c r="AE159" s="13"/>
      <c r="AF159" s="13"/>
      <c r="AG159" s="13"/>
      <c r="AH159" s="13"/>
      <c r="AI159" s="13"/>
      <c r="AJ159" s="13"/>
      <c r="AK159" s="13"/>
      <c r="AL159" s="13"/>
      <c r="AM159" s="13"/>
      <c r="AN159" s="13"/>
      <c r="AO159" s="13"/>
      <c r="AP159" s="13"/>
      <c r="AQ159" s="13"/>
      <c r="AR159" s="13"/>
      <c r="AS159" s="13"/>
      <c r="AT159" s="38">
        <v>6</v>
      </c>
      <c r="AU159" s="38">
        <v>6</v>
      </c>
      <c r="AV159" s="10">
        <f t="shared" si="39"/>
        <v>3.2</v>
      </c>
      <c r="AW159" s="10">
        <f t="shared" si="40"/>
        <v>6.8880000000000008</v>
      </c>
      <c r="AZ159" t="str">
        <f t="shared" si="41"/>
        <v>Yes</v>
      </c>
      <c r="BB159" s="38">
        <f t="shared" si="49"/>
        <v>-0.5</v>
      </c>
      <c r="BC159" s="38">
        <f t="shared" si="38"/>
        <v>-2</v>
      </c>
      <c r="BD159" s="38">
        <f t="shared" si="50"/>
        <v>-2</v>
      </c>
      <c r="BE159" s="38">
        <f t="shared" si="51"/>
        <v>-0.5</v>
      </c>
      <c r="BF159" s="13" cm="1">
        <f t="array" ref="BF159">SUMPRODUCT((1/COUNTIFS($A$3:$A159,$A$3:$A159,$H$3:$H159,$H$3:$H159,$I$3:$I159,$I$3:$I159)))</f>
        <v>44.000000000000043</v>
      </c>
      <c r="BG159" s="13">
        <v>16</v>
      </c>
      <c r="BH159" s="12">
        <f t="shared" si="42"/>
        <v>0.36363636363636326</v>
      </c>
    </row>
    <row r="160" spans="1:60" x14ac:dyDescent="0.2">
      <c r="A160" s="37">
        <v>46060</v>
      </c>
      <c r="B160" s="37"/>
      <c r="C160" s="38">
        <v>11.47</v>
      </c>
      <c r="D160" s="13" t="s">
        <v>55</v>
      </c>
      <c r="E160" s="13" t="s">
        <v>1156</v>
      </c>
      <c r="F160" s="13"/>
      <c r="H160" t="s">
        <v>138</v>
      </c>
      <c r="I160" s="13">
        <v>10</v>
      </c>
      <c r="J160" s="13">
        <v>1</v>
      </c>
      <c r="K160" t="s">
        <v>205</v>
      </c>
      <c r="L160" s="38">
        <v>1</v>
      </c>
      <c r="M160" s="38">
        <v>11.5</v>
      </c>
      <c r="N160" s="38">
        <v>14.66</v>
      </c>
      <c r="O160" s="13" t="s">
        <v>15</v>
      </c>
      <c r="P160" s="13"/>
      <c r="Q160" s="13" t="s">
        <v>4</v>
      </c>
      <c r="R160" s="38">
        <v>13.567200000000001</v>
      </c>
      <c r="S160" s="13" t="s">
        <v>60</v>
      </c>
      <c r="T160" s="39" t="str">
        <f t="shared" si="37"/>
        <v>0.00</v>
      </c>
      <c r="U160" s="39">
        <f t="shared" si="43"/>
        <v>-1</v>
      </c>
      <c r="V160" s="39">
        <f t="shared" si="44"/>
        <v>42.538400000000003</v>
      </c>
      <c r="W160" s="39">
        <f t="shared" si="45"/>
        <v>139.5</v>
      </c>
      <c r="X160" s="40">
        <f t="shared" si="46"/>
        <v>0.30493476702508965</v>
      </c>
      <c r="Y160" s="41">
        <f t="shared" si="47"/>
        <v>0.42538400000000004</v>
      </c>
      <c r="Z160" s="42">
        <f t="shared" si="48"/>
        <v>4253.84</v>
      </c>
      <c r="AA160" s="13" t="s">
        <v>58</v>
      </c>
      <c r="AB160" s="13"/>
      <c r="AC160" s="13"/>
      <c r="AD160" s="13"/>
      <c r="AE160" s="13"/>
      <c r="AF160" s="13"/>
      <c r="AG160" s="13"/>
      <c r="AH160" s="13"/>
      <c r="AI160" s="13"/>
      <c r="AJ160" s="13"/>
      <c r="AK160" s="13"/>
      <c r="AL160" s="13"/>
      <c r="AM160" s="13"/>
      <c r="AN160" s="13"/>
      <c r="AO160" s="13"/>
      <c r="AP160" s="13"/>
      <c r="AQ160" s="13"/>
      <c r="AR160" s="13"/>
      <c r="AS160" s="13"/>
      <c r="AT160" s="38">
        <v>11.4</v>
      </c>
      <c r="AU160" s="38">
        <v>11</v>
      </c>
      <c r="AV160" s="10">
        <f t="shared" si="39"/>
        <v>13.66</v>
      </c>
      <c r="AW160" s="10">
        <f t="shared" si="40"/>
        <v>13.567200000000001</v>
      </c>
      <c r="AZ160" t="str">
        <f t="shared" si="41"/>
        <v>Yes</v>
      </c>
      <c r="BB160" s="38">
        <f t="shared" si="49"/>
        <v>-1</v>
      </c>
      <c r="BC160" s="38">
        <f t="shared" si="38"/>
        <v>-2</v>
      </c>
      <c r="BD160" s="38">
        <f t="shared" si="50"/>
        <v>-2</v>
      </c>
      <c r="BE160" s="38">
        <f t="shared" si="51"/>
        <v>-1</v>
      </c>
      <c r="BF160" s="13" cm="1">
        <f t="array" ref="BF160">SUMPRODUCT((1/COUNTIFS($A$3:$A160,$A$3:$A160,$H$3:$H160,$H$3:$H160,$I$3:$I160,$I$3:$I160)))</f>
        <v>44.00000000000005</v>
      </c>
      <c r="BG160" s="13">
        <v>16</v>
      </c>
      <c r="BH160" s="12">
        <f t="shared" si="42"/>
        <v>0.3636363636363632</v>
      </c>
    </row>
    <row r="161" spans="1:60" x14ac:dyDescent="0.2">
      <c r="A161" s="37">
        <v>46067</v>
      </c>
      <c r="B161" s="37"/>
      <c r="C161" s="38">
        <v>11.52</v>
      </c>
      <c r="D161" s="13" t="s">
        <v>55</v>
      </c>
      <c r="E161" s="13" t="s">
        <v>1156</v>
      </c>
      <c r="F161" s="13"/>
      <c r="H161" t="s">
        <v>56</v>
      </c>
      <c r="I161" s="13">
        <v>2</v>
      </c>
      <c r="J161" s="13">
        <v>5</v>
      </c>
      <c r="K161" t="s">
        <v>206</v>
      </c>
      <c r="L161" s="38">
        <v>0.5</v>
      </c>
      <c r="M161" s="38">
        <v>6.4</v>
      </c>
      <c r="N161" s="38">
        <v>9.42</v>
      </c>
      <c r="O161" s="13" t="s">
        <v>15</v>
      </c>
      <c r="P161" s="13"/>
      <c r="Q161" s="13" t="s">
        <v>4</v>
      </c>
      <c r="R161" s="38">
        <v>8.7464000000000013</v>
      </c>
      <c r="S161" s="13" t="s">
        <v>60</v>
      </c>
      <c r="T161" s="39" t="str">
        <f t="shared" si="37"/>
        <v>0.00</v>
      </c>
      <c r="U161" s="39">
        <f t="shared" si="43"/>
        <v>-0.5</v>
      </c>
      <c r="V161" s="39">
        <f t="shared" si="44"/>
        <v>42.038400000000003</v>
      </c>
      <c r="W161" s="39">
        <f t="shared" si="45"/>
        <v>140</v>
      </c>
      <c r="X161" s="40">
        <f t="shared" si="46"/>
        <v>0.30027428571428572</v>
      </c>
      <c r="Y161" s="41">
        <f t="shared" si="47"/>
        <v>0.42038400000000004</v>
      </c>
      <c r="Z161" s="42">
        <f t="shared" si="48"/>
        <v>4203.84</v>
      </c>
      <c r="AA161" s="13" t="s">
        <v>58</v>
      </c>
      <c r="AB161" s="13"/>
      <c r="AC161" s="13"/>
      <c r="AD161" s="13"/>
      <c r="AE161" s="13"/>
      <c r="AF161" s="13"/>
      <c r="AG161" s="13"/>
      <c r="AH161" s="13"/>
      <c r="AI161" s="13"/>
      <c r="AJ161" s="13"/>
      <c r="AK161" s="13"/>
      <c r="AL161" s="13"/>
      <c r="AM161" s="13"/>
      <c r="AN161" s="13"/>
      <c r="AO161" s="13"/>
      <c r="AP161" s="13"/>
      <c r="AQ161" s="13"/>
      <c r="AR161" s="13"/>
      <c r="AS161" s="13"/>
      <c r="AT161" s="38">
        <v>9.1999999999999993</v>
      </c>
      <c r="AU161" s="38">
        <v>8.5</v>
      </c>
      <c r="AV161" s="10">
        <f t="shared" si="39"/>
        <v>4.21</v>
      </c>
      <c r="AW161" s="10">
        <f t="shared" si="40"/>
        <v>8.7464000000000013</v>
      </c>
      <c r="AZ161" t="str">
        <f t="shared" si="41"/>
        <v>Yes</v>
      </c>
      <c r="BB161" s="38">
        <f t="shared" si="49"/>
        <v>-0.5</v>
      </c>
      <c r="BC161" s="38">
        <f t="shared" si="38"/>
        <v>-2</v>
      </c>
      <c r="BD161" s="38">
        <f t="shared" si="50"/>
        <v>-2</v>
      </c>
      <c r="BE161" s="38">
        <f t="shared" si="51"/>
        <v>-0.5</v>
      </c>
      <c r="BF161" s="13" cm="1">
        <f t="array" ref="BF161">SUMPRODUCT((1/COUNTIFS($A$3:$A161,$A$3:$A161,$H$3:$H161,$H$3:$H161,$I$3:$I161,$I$3:$I161)))</f>
        <v>45.00000000000005</v>
      </c>
      <c r="BG161" s="13">
        <v>16</v>
      </c>
      <c r="BH161" s="12">
        <f t="shared" si="42"/>
        <v>0.35555555555555518</v>
      </c>
    </row>
    <row r="162" spans="1:60" x14ac:dyDescent="0.2">
      <c r="A162" s="37">
        <v>46067</v>
      </c>
      <c r="B162" s="37"/>
      <c r="C162" s="38">
        <v>11.52</v>
      </c>
      <c r="D162" s="13" t="s">
        <v>55</v>
      </c>
      <c r="E162" s="13" t="s">
        <v>1156</v>
      </c>
      <c r="F162" s="13"/>
      <c r="H162" t="s">
        <v>56</v>
      </c>
      <c r="I162" s="13">
        <v>2</v>
      </c>
      <c r="J162" s="13">
        <v>11</v>
      </c>
      <c r="K162" t="s">
        <v>207</v>
      </c>
      <c r="L162" s="38">
        <v>0.5</v>
      </c>
      <c r="M162" s="38">
        <v>6.8</v>
      </c>
      <c r="N162" s="38">
        <v>11</v>
      </c>
      <c r="O162" s="13" t="s">
        <v>15</v>
      </c>
      <c r="P162" s="13"/>
      <c r="Q162" s="13" t="s">
        <v>4</v>
      </c>
      <c r="R162" s="38">
        <v>10.200000000000001</v>
      </c>
      <c r="S162" s="13" t="s">
        <v>60</v>
      </c>
      <c r="T162" s="39" t="str">
        <f t="shared" si="37"/>
        <v>0.00</v>
      </c>
      <c r="U162" s="39">
        <f t="shared" si="43"/>
        <v>-0.5</v>
      </c>
      <c r="V162" s="39">
        <f t="shared" si="44"/>
        <v>41.538400000000003</v>
      </c>
      <c r="W162" s="39">
        <f t="shared" si="45"/>
        <v>140.5</v>
      </c>
      <c r="X162" s="40">
        <f t="shared" si="46"/>
        <v>0.29564697508896798</v>
      </c>
      <c r="Y162" s="41">
        <f t="shared" si="47"/>
        <v>0.41538400000000003</v>
      </c>
      <c r="Z162" s="42">
        <f t="shared" si="48"/>
        <v>4153.84</v>
      </c>
      <c r="AA162" s="13" t="s">
        <v>58</v>
      </c>
      <c r="AB162" s="13"/>
      <c r="AC162" s="13"/>
      <c r="AD162" s="13"/>
      <c r="AE162" s="13"/>
      <c r="AF162" s="13"/>
      <c r="AG162" s="13"/>
      <c r="AH162" s="13"/>
      <c r="AI162" s="13"/>
      <c r="AJ162" s="13"/>
      <c r="AK162" s="13"/>
      <c r="AL162" s="13"/>
      <c r="AM162" s="13"/>
      <c r="AN162" s="13"/>
      <c r="AO162" s="13"/>
      <c r="AP162" s="13"/>
      <c r="AQ162" s="13"/>
      <c r="AR162" s="13"/>
      <c r="AS162" s="13"/>
      <c r="AT162" s="38">
        <v>9.8000000000000007</v>
      </c>
      <c r="AU162" s="38">
        <v>9</v>
      </c>
      <c r="AV162" s="10">
        <f t="shared" si="39"/>
        <v>5</v>
      </c>
      <c r="AW162" s="10">
        <f t="shared" si="40"/>
        <v>10.200000000000001</v>
      </c>
      <c r="AZ162" t="str">
        <f t="shared" si="41"/>
        <v>Yes</v>
      </c>
      <c r="BB162" s="38">
        <f t="shared" si="49"/>
        <v>-0.5</v>
      </c>
      <c r="BC162" s="38">
        <f t="shared" si="38"/>
        <v>-2</v>
      </c>
      <c r="BD162" s="38">
        <f t="shared" si="50"/>
        <v>-2</v>
      </c>
      <c r="BE162" s="38">
        <f t="shared" si="51"/>
        <v>-0.5</v>
      </c>
      <c r="BF162" s="13" cm="1">
        <f t="array" ref="BF162">SUMPRODUCT((1/COUNTIFS($A$3:$A162,$A$3:$A162,$H$3:$H162,$H$3:$H162,$I$3:$I162,$I$3:$I162)))</f>
        <v>45.00000000000005</v>
      </c>
      <c r="BG162" s="13">
        <v>16</v>
      </c>
      <c r="BH162" s="12">
        <f t="shared" si="42"/>
        <v>0.35555555555555518</v>
      </c>
    </row>
    <row r="163" spans="1:60" x14ac:dyDescent="0.2">
      <c r="A163" s="37">
        <v>46067</v>
      </c>
      <c r="B163" s="37"/>
      <c r="C163" s="38">
        <v>11.52</v>
      </c>
      <c r="D163" s="13" t="s">
        <v>55</v>
      </c>
      <c r="E163" s="13" t="s">
        <v>1156</v>
      </c>
      <c r="F163" s="13"/>
      <c r="H163" t="s">
        <v>56</v>
      </c>
      <c r="I163" s="13">
        <v>2</v>
      </c>
      <c r="J163" s="13">
        <v>15</v>
      </c>
      <c r="K163" s="46" t="s">
        <v>183</v>
      </c>
      <c r="L163" s="38">
        <v>1</v>
      </c>
      <c r="M163" s="38">
        <v>26</v>
      </c>
      <c r="N163" s="38">
        <v>33.29</v>
      </c>
      <c r="O163" s="13" t="s">
        <v>15</v>
      </c>
      <c r="P163" s="13"/>
      <c r="Q163" s="13" t="s">
        <v>4</v>
      </c>
      <c r="R163" s="38">
        <v>30.706800000000001</v>
      </c>
      <c r="S163" s="13">
        <v>4</v>
      </c>
      <c r="T163" s="39" t="str">
        <f t="shared" si="37"/>
        <v>0.00</v>
      </c>
      <c r="U163" s="39">
        <f t="shared" si="43"/>
        <v>-1</v>
      </c>
      <c r="V163" s="39">
        <f t="shared" si="44"/>
        <v>40.538400000000003</v>
      </c>
      <c r="W163" s="39">
        <f t="shared" si="45"/>
        <v>141.5</v>
      </c>
      <c r="X163" s="40">
        <f t="shared" si="46"/>
        <v>0.28649045936395762</v>
      </c>
      <c r="Y163" s="41">
        <f t="shared" si="47"/>
        <v>0.40538400000000002</v>
      </c>
      <c r="Z163" s="42">
        <f t="shared" si="48"/>
        <v>4053.84</v>
      </c>
      <c r="AA163" s="13" t="s">
        <v>58</v>
      </c>
      <c r="AB163" s="13"/>
      <c r="AC163" s="13"/>
      <c r="AD163" s="13"/>
      <c r="AE163" s="13"/>
      <c r="AF163" s="13"/>
      <c r="AG163" s="13"/>
      <c r="AH163" s="13"/>
      <c r="AI163" s="13"/>
      <c r="AJ163" s="13"/>
      <c r="AK163" s="13"/>
      <c r="AL163" s="13"/>
      <c r="AM163" s="13"/>
      <c r="AN163" s="13"/>
      <c r="AO163" s="13"/>
      <c r="AP163" s="13"/>
      <c r="AQ163" s="13"/>
      <c r="AR163" s="13"/>
      <c r="AS163" s="13"/>
      <c r="AT163" s="38">
        <v>29.7</v>
      </c>
      <c r="AU163" s="38">
        <v>26</v>
      </c>
      <c r="AV163" s="10">
        <f t="shared" si="39"/>
        <v>32.29</v>
      </c>
      <c r="AW163" s="10">
        <f t="shared" si="40"/>
        <v>30.706800000000001</v>
      </c>
      <c r="AZ163" t="str">
        <f t="shared" si="41"/>
        <v>Yes</v>
      </c>
      <c r="BB163" s="38">
        <f t="shared" si="49"/>
        <v>-1</v>
      </c>
      <c r="BC163" s="38">
        <f t="shared" si="38"/>
        <v>-2</v>
      </c>
      <c r="BD163" s="38">
        <f t="shared" si="50"/>
        <v>-2</v>
      </c>
      <c r="BE163" s="38">
        <f t="shared" si="51"/>
        <v>-1</v>
      </c>
      <c r="BF163" s="13" cm="1">
        <f t="array" ref="BF163">SUMPRODUCT((1/COUNTIFS($A$3:$A163,$A$3:$A163,$H$3:$H163,$H$3:$H163,$I$3:$I163,$I$3:$I163)))</f>
        <v>45.000000000000057</v>
      </c>
      <c r="BG163" s="13">
        <v>16</v>
      </c>
      <c r="BH163" s="12">
        <f t="shared" si="42"/>
        <v>0.35555555555555513</v>
      </c>
    </row>
    <row r="164" spans="1:60" x14ac:dyDescent="0.2">
      <c r="A164" s="37">
        <v>46067</v>
      </c>
      <c r="B164" s="37"/>
      <c r="C164" s="38">
        <v>11.44</v>
      </c>
      <c r="D164" s="13" t="s">
        <v>55</v>
      </c>
      <c r="E164" s="13" t="s">
        <v>1156</v>
      </c>
      <c r="F164" s="13"/>
      <c r="H164" t="s">
        <v>56</v>
      </c>
      <c r="I164" s="13">
        <v>3</v>
      </c>
      <c r="J164" s="13">
        <v>4</v>
      </c>
      <c r="K164" t="s">
        <v>208</v>
      </c>
      <c r="L164" s="38">
        <v>1</v>
      </c>
      <c r="M164" s="38">
        <v>23</v>
      </c>
      <c r="N164" s="38">
        <v>28</v>
      </c>
      <c r="O164" s="13" t="s">
        <v>15</v>
      </c>
      <c r="P164" s="13"/>
      <c r="Q164" s="13" t="s">
        <v>4</v>
      </c>
      <c r="R164" s="38">
        <v>25.84</v>
      </c>
      <c r="S164" s="13" t="s">
        <v>60</v>
      </c>
      <c r="T164" s="39" t="str">
        <f t="shared" si="37"/>
        <v>0.00</v>
      </c>
      <c r="U164" s="39">
        <f t="shared" si="43"/>
        <v>-1</v>
      </c>
      <c r="V164" s="39">
        <f t="shared" si="44"/>
        <v>39.538400000000003</v>
      </c>
      <c r="W164" s="39">
        <f t="shared" si="45"/>
        <v>142.5</v>
      </c>
      <c r="X164" s="40">
        <f t="shared" si="46"/>
        <v>0.27746245614035092</v>
      </c>
      <c r="Y164" s="41">
        <f t="shared" si="47"/>
        <v>0.39538400000000001</v>
      </c>
      <c r="Z164" s="42">
        <f t="shared" si="48"/>
        <v>3953.84</v>
      </c>
      <c r="AA164" s="13" t="s">
        <v>58</v>
      </c>
      <c r="AB164" s="13"/>
      <c r="AC164" s="13"/>
      <c r="AD164" s="13"/>
      <c r="AE164" s="13"/>
      <c r="AF164" s="13"/>
      <c r="AG164" s="13"/>
      <c r="AH164" s="13"/>
      <c r="AI164" s="13"/>
      <c r="AJ164" s="13"/>
      <c r="AK164" s="13"/>
      <c r="AL164" s="13"/>
      <c r="AM164" s="13"/>
      <c r="AN164" s="13"/>
      <c r="AO164" s="13"/>
      <c r="AP164" s="13"/>
      <c r="AQ164" s="13"/>
      <c r="AR164" s="13"/>
      <c r="AS164" s="13"/>
      <c r="AT164" s="38">
        <v>28.9</v>
      </c>
      <c r="AU164" s="38">
        <v>26</v>
      </c>
      <c r="AV164" s="10">
        <f t="shared" si="39"/>
        <v>27</v>
      </c>
      <c r="AW164" s="10">
        <f t="shared" si="40"/>
        <v>25.84</v>
      </c>
      <c r="AZ164" t="str">
        <f t="shared" si="41"/>
        <v>Yes</v>
      </c>
      <c r="BB164" s="38">
        <f t="shared" si="49"/>
        <v>-1</v>
      </c>
      <c r="BC164" s="38">
        <f t="shared" si="38"/>
        <v>-1</v>
      </c>
      <c r="BD164" s="38">
        <f t="shared" si="50"/>
        <v>-1</v>
      </c>
      <c r="BE164" s="38">
        <f t="shared" si="51"/>
        <v>-1</v>
      </c>
      <c r="BF164" s="13" cm="1">
        <f t="array" ref="BF164">SUMPRODUCT((1/COUNTIFS($A$3:$A164,$A$3:$A164,$H$3:$H164,$H$3:$H164,$I$3:$I164,$I$3:$I164)))</f>
        <v>46.000000000000057</v>
      </c>
      <c r="BG164" s="13">
        <v>16</v>
      </c>
      <c r="BH164" s="12">
        <f t="shared" si="42"/>
        <v>0.34782608695652129</v>
      </c>
    </row>
    <row r="165" spans="1:60" x14ac:dyDescent="0.2">
      <c r="A165" s="37">
        <v>46067</v>
      </c>
      <c r="B165" s="37"/>
      <c r="C165" s="38">
        <v>11.5</v>
      </c>
      <c r="D165" s="13" t="s">
        <v>55</v>
      </c>
      <c r="E165" s="13" t="s">
        <v>1156</v>
      </c>
      <c r="F165" s="13"/>
      <c r="H165" t="s">
        <v>56</v>
      </c>
      <c r="I165" s="13">
        <v>4</v>
      </c>
      <c r="J165" s="13">
        <v>3</v>
      </c>
      <c r="K165" s="43" t="s">
        <v>125</v>
      </c>
      <c r="L165" s="38">
        <v>1</v>
      </c>
      <c r="M165" s="38">
        <v>8</v>
      </c>
      <c r="N165" s="38">
        <v>9.1999999999999993</v>
      </c>
      <c r="O165" s="13" t="s">
        <v>15</v>
      </c>
      <c r="P165" s="13"/>
      <c r="Q165" s="13" t="s">
        <v>4</v>
      </c>
      <c r="R165" s="38">
        <v>8.5440000000000005</v>
      </c>
      <c r="S165" s="13">
        <v>1</v>
      </c>
      <c r="T165" s="39">
        <f t="shared" si="37"/>
        <v>8.5399999999999991</v>
      </c>
      <c r="U165" s="39">
        <f t="shared" si="43"/>
        <v>7.7039999999999997</v>
      </c>
      <c r="V165" s="39">
        <f t="shared" si="44"/>
        <v>47.242400000000004</v>
      </c>
      <c r="W165" s="39">
        <f t="shared" si="45"/>
        <v>143.5</v>
      </c>
      <c r="X165" s="40">
        <f t="shared" si="46"/>
        <v>0.32921533101045297</v>
      </c>
      <c r="Y165" s="41">
        <f t="shared" si="47"/>
        <v>0.47242400000000001</v>
      </c>
      <c r="Z165" s="42">
        <f t="shared" si="48"/>
        <v>4724.2400000000007</v>
      </c>
      <c r="AA165" s="13" t="s">
        <v>72</v>
      </c>
      <c r="AB165" s="13"/>
      <c r="AC165" s="13"/>
      <c r="AD165" s="13"/>
      <c r="AE165" s="13"/>
      <c r="AF165" s="13"/>
      <c r="AG165" s="13"/>
      <c r="AH165" s="13"/>
      <c r="AI165" s="13"/>
      <c r="AJ165" s="13"/>
      <c r="AK165" s="13"/>
      <c r="AL165" s="13"/>
      <c r="AM165" s="13"/>
      <c r="AN165" s="13"/>
      <c r="AO165" s="13"/>
      <c r="AP165" s="13"/>
      <c r="AQ165" s="13"/>
      <c r="AR165" s="13"/>
      <c r="AS165" s="13"/>
      <c r="AT165" s="38">
        <v>8.6999999999999993</v>
      </c>
      <c r="AU165" s="38">
        <v>9</v>
      </c>
      <c r="AV165" s="10">
        <f t="shared" si="39"/>
        <v>8.1999999999999993</v>
      </c>
      <c r="AW165" s="10">
        <f t="shared" si="40"/>
        <v>8.5440000000000005</v>
      </c>
      <c r="AZ165" t="str">
        <f t="shared" si="41"/>
        <v>Yes</v>
      </c>
      <c r="BB165" s="38">
        <f t="shared" si="49"/>
        <v>8.1999999999999993</v>
      </c>
      <c r="BC165" s="38">
        <f t="shared" si="38"/>
        <v>6.1999999999999993</v>
      </c>
      <c r="BD165" s="38">
        <f t="shared" si="50"/>
        <v>5.7039999999999997</v>
      </c>
      <c r="BE165" s="38">
        <f t="shared" si="51"/>
        <v>7.7039999999999997</v>
      </c>
      <c r="BF165" s="13" cm="1">
        <f t="array" ref="BF165">SUMPRODUCT((1/COUNTIFS($A$3:$A165,$A$3:$A165,$H$3:$H165,$H$3:$H165,$I$3:$I165,$I$3:$I165)))</f>
        <v>47.000000000000057</v>
      </c>
      <c r="BG165" s="13">
        <v>17</v>
      </c>
      <c r="BH165" s="12">
        <f t="shared" si="42"/>
        <v>0.36170212765957405</v>
      </c>
    </row>
    <row r="166" spans="1:60" x14ac:dyDescent="0.2">
      <c r="A166" s="37">
        <v>46067</v>
      </c>
      <c r="B166" s="37"/>
      <c r="C166" s="38">
        <v>11.5</v>
      </c>
      <c r="D166" s="13" t="s">
        <v>55</v>
      </c>
      <c r="E166" s="13" t="s">
        <v>1156</v>
      </c>
      <c r="F166" s="13"/>
      <c r="H166" t="s">
        <v>56</v>
      </c>
      <c r="I166" s="13">
        <v>4</v>
      </c>
      <c r="J166" s="13">
        <v>7</v>
      </c>
      <c r="K166" t="s">
        <v>115</v>
      </c>
      <c r="L166" s="38">
        <v>1</v>
      </c>
      <c r="M166" s="38">
        <v>11.5</v>
      </c>
      <c r="N166" s="38">
        <v>11.5</v>
      </c>
      <c r="O166" s="13" t="s">
        <v>15</v>
      </c>
      <c r="P166" s="13"/>
      <c r="Q166" s="13" t="s">
        <v>4</v>
      </c>
      <c r="R166" s="38">
        <v>10.66</v>
      </c>
      <c r="S166" s="13" t="s">
        <v>60</v>
      </c>
      <c r="T166" s="39" t="str">
        <f t="shared" si="37"/>
        <v>0.00</v>
      </c>
      <c r="U166" s="39">
        <f t="shared" si="43"/>
        <v>-1</v>
      </c>
      <c r="V166" s="39">
        <f t="shared" si="44"/>
        <v>46.242400000000004</v>
      </c>
      <c r="W166" s="39">
        <f t="shared" si="45"/>
        <v>144.5</v>
      </c>
      <c r="X166" s="40">
        <f t="shared" si="46"/>
        <v>0.32001660899653983</v>
      </c>
      <c r="Y166" s="41">
        <f t="shared" si="47"/>
        <v>0.46242400000000006</v>
      </c>
      <c r="Z166" s="42">
        <f t="shared" si="48"/>
        <v>4624.2400000000007</v>
      </c>
      <c r="AA166" s="13" t="s">
        <v>58</v>
      </c>
      <c r="AB166" s="13"/>
      <c r="AC166" s="13"/>
      <c r="AD166" s="13"/>
      <c r="AE166" s="13"/>
      <c r="AF166" s="13"/>
      <c r="AG166" s="13"/>
      <c r="AH166" s="13"/>
      <c r="AI166" s="13"/>
      <c r="AJ166" s="13"/>
      <c r="AK166" s="13"/>
      <c r="AL166" s="13"/>
      <c r="AM166" s="13"/>
      <c r="AN166" s="13"/>
      <c r="AO166" s="13"/>
      <c r="AP166" s="13"/>
      <c r="AQ166" s="13"/>
      <c r="AR166" s="13"/>
      <c r="AS166" s="13"/>
      <c r="AT166" s="38">
        <v>9</v>
      </c>
      <c r="AU166" s="38">
        <v>9.5</v>
      </c>
      <c r="AV166" s="10">
        <f t="shared" si="39"/>
        <v>10.5</v>
      </c>
      <c r="AW166" s="10">
        <f t="shared" si="40"/>
        <v>10.66</v>
      </c>
      <c r="AZ166" t="str">
        <f t="shared" si="41"/>
        <v>Yes</v>
      </c>
      <c r="BB166" s="38">
        <f t="shared" si="49"/>
        <v>-1</v>
      </c>
      <c r="BC166" s="38">
        <f t="shared" si="38"/>
        <v>6.1999999999999993</v>
      </c>
      <c r="BD166" s="38">
        <f t="shared" si="50"/>
        <v>5.7039999999999997</v>
      </c>
      <c r="BE166" s="38">
        <f t="shared" si="51"/>
        <v>-1</v>
      </c>
      <c r="BF166" s="13" cm="1">
        <f t="array" ref="BF166">SUMPRODUCT((1/COUNTIFS($A$3:$A166,$A$3:$A166,$H$3:$H166,$H$3:$H166,$I$3:$I166,$I$3:$I166)))</f>
        <v>47.000000000000057</v>
      </c>
      <c r="BG166" s="13">
        <v>17</v>
      </c>
      <c r="BH166" s="12">
        <f t="shared" si="42"/>
        <v>0.36170212765957405</v>
      </c>
    </row>
    <row r="167" spans="1:60" x14ac:dyDescent="0.2">
      <c r="A167" s="37">
        <v>46067</v>
      </c>
      <c r="B167" s="37"/>
      <c r="C167" s="38">
        <v>11.5</v>
      </c>
      <c r="D167" s="13" t="s">
        <v>55</v>
      </c>
      <c r="E167" s="13" t="s">
        <v>1156</v>
      </c>
      <c r="F167" s="13"/>
      <c r="H167" t="s">
        <v>56</v>
      </c>
      <c r="I167" s="13">
        <v>4</v>
      </c>
      <c r="J167" s="13">
        <v>4</v>
      </c>
      <c r="K167" t="s">
        <v>209</v>
      </c>
      <c r="L167" s="38">
        <v>1</v>
      </c>
      <c r="M167" s="38">
        <v>32</v>
      </c>
      <c r="N167" s="38">
        <v>37.770000000000003</v>
      </c>
      <c r="O167" s="13" t="s">
        <v>15</v>
      </c>
      <c r="P167" s="13"/>
      <c r="Q167" s="13" t="s">
        <v>4</v>
      </c>
      <c r="R167" s="38">
        <v>34.828400000000002</v>
      </c>
      <c r="S167" s="13" t="s">
        <v>60</v>
      </c>
      <c r="T167" s="39" t="str">
        <f t="shared" si="37"/>
        <v>0.00</v>
      </c>
      <c r="U167" s="39">
        <f t="shared" si="43"/>
        <v>-1</v>
      </c>
      <c r="V167" s="39">
        <f t="shared" si="44"/>
        <v>45.242400000000004</v>
      </c>
      <c r="W167" s="39">
        <f t="shared" si="45"/>
        <v>145.5</v>
      </c>
      <c r="X167" s="40">
        <f t="shared" si="46"/>
        <v>0.31094432989690723</v>
      </c>
      <c r="Y167" s="41">
        <f t="shared" si="47"/>
        <v>0.45242400000000005</v>
      </c>
      <c r="Z167" s="42">
        <f t="shared" si="48"/>
        <v>4524.2400000000007</v>
      </c>
      <c r="AA167" s="13" t="s">
        <v>58</v>
      </c>
      <c r="AB167" s="13"/>
      <c r="AC167" s="13"/>
      <c r="AD167" s="13"/>
      <c r="AE167" s="13"/>
      <c r="AF167" s="13"/>
      <c r="AG167" s="13"/>
      <c r="AH167" s="13"/>
      <c r="AI167" s="13"/>
      <c r="AJ167" s="13"/>
      <c r="AK167" s="13"/>
      <c r="AL167" s="13"/>
      <c r="AM167" s="13"/>
      <c r="AN167" s="13"/>
      <c r="AO167" s="13"/>
      <c r="AP167" s="13"/>
      <c r="AQ167" s="13"/>
      <c r="AR167" s="13"/>
      <c r="AS167" s="13"/>
      <c r="AT167" s="38">
        <v>26.3</v>
      </c>
      <c r="AU167" s="38">
        <v>31</v>
      </c>
      <c r="AV167" s="10">
        <f t="shared" si="39"/>
        <v>36.770000000000003</v>
      </c>
      <c r="AW167" s="10">
        <f t="shared" si="40"/>
        <v>34.828400000000002</v>
      </c>
      <c r="AZ167" t="str">
        <f t="shared" si="41"/>
        <v>Yes</v>
      </c>
      <c r="BB167" s="38">
        <f t="shared" si="49"/>
        <v>-1</v>
      </c>
      <c r="BC167" s="38">
        <f t="shared" si="38"/>
        <v>6.1999999999999993</v>
      </c>
      <c r="BD167" s="38">
        <f t="shared" si="50"/>
        <v>5.7039999999999997</v>
      </c>
      <c r="BE167" s="38">
        <f t="shared" si="51"/>
        <v>-1</v>
      </c>
      <c r="BF167" s="13" cm="1">
        <f t="array" ref="BF167">SUMPRODUCT((1/COUNTIFS($A$3:$A167,$A$3:$A167,$H$3:$H167,$H$3:$H167,$I$3:$I167,$I$3:$I167)))</f>
        <v>47.000000000000064</v>
      </c>
      <c r="BG167" s="13">
        <v>17</v>
      </c>
      <c r="BH167" s="12">
        <f t="shared" si="42"/>
        <v>0.36170212765957399</v>
      </c>
    </row>
    <row r="168" spans="1:60" x14ac:dyDescent="0.2">
      <c r="A168" s="37">
        <v>46067</v>
      </c>
      <c r="B168" s="37"/>
      <c r="C168" s="38">
        <v>12.22</v>
      </c>
      <c r="D168" s="13" t="s">
        <v>55</v>
      </c>
      <c r="E168" s="13" t="s">
        <v>1156</v>
      </c>
      <c r="F168" s="13"/>
      <c r="H168" t="s">
        <v>56</v>
      </c>
      <c r="I168" s="13">
        <v>5</v>
      </c>
      <c r="J168" s="13">
        <v>9</v>
      </c>
      <c r="K168" s="45" t="s">
        <v>210</v>
      </c>
      <c r="L168" s="38">
        <v>1</v>
      </c>
      <c r="M168" s="38">
        <v>7.6</v>
      </c>
      <c r="N168" s="38">
        <v>15.4</v>
      </c>
      <c r="O168" s="13" t="s">
        <v>15</v>
      </c>
      <c r="P168" s="13"/>
      <c r="Q168" s="13" t="s">
        <v>4</v>
      </c>
      <c r="R168" s="38">
        <v>14.248000000000001</v>
      </c>
      <c r="S168" s="13">
        <v>3</v>
      </c>
      <c r="T168" s="39" t="str">
        <f t="shared" si="37"/>
        <v>0.00</v>
      </c>
      <c r="U168" s="39">
        <f t="shared" si="43"/>
        <v>-1</v>
      </c>
      <c r="V168" s="39">
        <f t="shared" si="44"/>
        <v>44.242400000000004</v>
      </c>
      <c r="W168" s="39">
        <f t="shared" si="45"/>
        <v>146.5</v>
      </c>
      <c r="X168" s="40">
        <f t="shared" si="46"/>
        <v>0.30199590443686009</v>
      </c>
      <c r="Y168" s="41">
        <f t="shared" si="47"/>
        <v>0.44242400000000004</v>
      </c>
      <c r="Z168" s="42">
        <f t="shared" si="48"/>
        <v>4424.2400000000007</v>
      </c>
      <c r="AA168" s="13" t="s">
        <v>58</v>
      </c>
      <c r="AB168" s="13"/>
      <c r="AC168" s="13"/>
      <c r="AD168" s="13"/>
      <c r="AE168" s="13"/>
      <c r="AF168" s="13"/>
      <c r="AG168" s="13"/>
      <c r="AH168" s="13"/>
      <c r="AI168" s="13"/>
      <c r="AJ168" s="13"/>
      <c r="AK168" s="13"/>
      <c r="AL168" s="13"/>
      <c r="AM168" s="13"/>
      <c r="AN168" s="13"/>
      <c r="AO168" s="13"/>
      <c r="AP168" s="13"/>
      <c r="AQ168" s="13"/>
      <c r="AR168" s="13"/>
      <c r="AS168" s="13"/>
      <c r="AT168" s="38">
        <v>11.4</v>
      </c>
      <c r="AU168" s="38">
        <v>11</v>
      </c>
      <c r="AV168" s="10">
        <f t="shared" si="39"/>
        <v>14.4</v>
      </c>
      <c r="AW168" s="10">
        <f t="shared" si="40"/>
        <v>14.248000000000001</v>
      </c>
      <c r="AZ168" t="str">
        <f t="shared" si="41"/>
        <v>Yes</v>
      </c>
      <c r="BB168" s="38">
        <f t="shared" si="49"/>
        <v>-1</v>
      </c>
      <c r="BC168" s="38">
        <f t="shared" si="38"/>
        <v>-4</v>
      </c>
      <c r="BD168" s="38">
        <f t="shared" si="50"/>
        <v>-4</v>
      </c>
      <c r="BE168" s="38">
        <f t="shared" si="51"/>
        <v>-1</v>
      </c>
      <c r="BF168" s="13" cm="1">
        <f t="array" ref="BF168">SUMPRODUCT((1/COUNTIFS($A$3:$A168,$A$3:$A168,$H$3:$H168,$H$3:$H168,$I$3:$I168,$I$3:$I168)))</f>
        <v>48.000000000000064</v>
      </c>
      <c r="BG168" s="13">
        <v>17</v>
      </c>
      <c r="BH168" s="12">
        <f t="shared" si="42"/>
        <v>0.35416666666666619</v>
      </c>
    </row>
    <row r="169" spans="1:60" x14ac:dyDescent="0.2">
      <c r="A169" s="37">
        <v>46067</v>
      </c>
      <c r="B169" s="37"/>
      <c r="C169" s="38">
        <v>12.22</v>
      </c>
      <c r="D169" s="13" t="s">
        <v>55</v>
      </c>
      <c r="E169" s="13" t="s">
        <v>1156</v>
      </c>
      <c r="F169" s="13"/>
      <c r="H169" t="s">
        <v>56</v>
      </c>
      <c r="I169" s="13">
        <v>5</v>
      </c>
      <c r="J169" s="13">
        <v>8</v>
      </c>
      <c r="K169" t="s">
        <v>95</v>
      </c>
      <c r="L169" s="38">
        <v>1</v>
      </c>
      <c r="M169" s="38">
        <v>10.5</v>
      </c>
      <c r="N169" s="38">
        <v>10.69</v>
      </c>
      <c r="O169" s="13" t="s">
        <v>15</v>
      </c>
      <c r="P169" s="13"/>
      <c r="Q169" s="13" t="s">
        <v>4</v>
      </c>
      <c r="R169" s="38">
        <v>9.9147999999999996</v>
      </c>
      <c r="S169" s="13" t="s">
        <v>60</v>
      </c>
      <c r="T169" s="39" t="str">
        <f t="shared" si="37"/>
        <v>0.00</v>
      </c>
      <c r="U169" s="39">
        <f t="shared" si="43"/>
        <v>-1</v>
      </c>
      <c r="V169" s="39">
        <f t="shared" si="44"/>
        <v>43.242400000000004</v>
      </c>
      <c r="W169" s="39">
        <f t="shared" si="45"/>
        <v>147.5</v>
      </c>
      <c r="X169" s="40">
        <f t="shared" si="46"/>
        <v>0.29316881355932206</v>
      </c>
      <c r="Y169" s="41">
        <f t="shared" si="47"/>
        <v>0.43242400000000003</v>
      </c>
      <c r="Z169" s="42">
        <f t="shared" si="48"/>
        <v>4324.2400000000007</v>
      </c>
      <c r="AA169" s="13" t="s">
        <v>58</v>
      </c>
      <c r="AB169" s="13"/>
      <c r="AC169" s="13"/>
      <c r="AD169" s="13"/>
      <c r="AE169" s="13"/>
      <c r="AF169" s="13"/>
      <c r="AG169" s="13"/>
      <c r="AH169" s="13"/>
      <c r="AI169" s="13"/>
      <c r="AJ169" s="13"/>
      <c r="AK169" s="13"/>
      <c r="AL169" s="13"/>
      <c r="AM169" s="13"/>
      <c r="AN169" s="13"/>
      <c r="AO169" s="13"/>
      <c r="AP169" s="13"/>
      <c r="AQ169" s="13"/>
      <c r="AR169" s="13"/>
      <c r="AS169" s="13"/>
      <c r="AT169" s="38">
        <v>10.5</v>
      </c>
      <c r="AU169" s="38">
        <v>9</v>
      </c>
      <c r="AV169" s="10">
        <f t="shared" si="39"/>
        <v>9.69</v>
      </c>
      <c r="AW169" s="10">
        <f t="shared" si="40"/>
        <v>9.9147999999999996</v>
      </c>
      <c r="AZ169" t="str">
        <f t="shared" si="41"/>
        <v>Yes</v>
      </c>
      <c r="BB169" s="38">
        <f t="shared" si="49"/>
        <v>-1</v>
      </c>
      <c r="BC169" s="38">
        <f t="shared" si="38"/>
        <v>-4</v>
      </c>
      <c r="BD169" s="38">
        <f t="shared" si="50"/>
        <v>-4</v>
      </c>
      <c r="BE169" s="38">
        <f t="shared" si="51"/>
        <v>-1</v>
      </c>
      <c r="BF169" s="13" cm="1">
        <f t="array" ref="BF169">SUMPRODUCT((1/COUNTIFS($A$3:$A169,$A$3:$A169,$H$3:$H169,$H$3:$H169,$I$3:$I169,$I$3:$I169)))</f>
        <v>48.000000000000064</v>
      </c>
      <c r="BG169" s="13">
        <v>17</v>
      </c>
      <c r="BH169" s="12">
        <f t="shared" si="42"/>
        <v>0.35416666666666619</v>
      </c>
    </row>
    <row r="170" spans="1:60" x14ac:dyDescent="0.2">
      <c r="A170" s="37">
        <v>46067</v>
      </c>
      <c r="B170" s="37"/>
      <c r="C170" s="38">
        <v>12.22</v>
      </c>
      <c r="D170" s="13" t="s">
        <v>55</v>
      </c>
      <c r="E170" s="13" t="s">
        <v>1156</v>
      </c>
      <c r="F170" s="13"/>
      <c r="H170" t="s">
        <v>56</v>
      </c>
      <c r="I170" s="13">
        <v>5</v>
      </c>
      <c r="J170" s="13">
        <v>6</v>
      </c>
      <c r="K170" t="s">
        <v>211</v>
      </c>
      <c r="L170" s="38">
        <v>1</v>
      </c>
      <c r="M170" s="38">
        <v>11.5</v>
      </c>
      <c r="N170" s="38">
        <v>36</v>
      </c>
      <c r="O170" s="13" t="s">
        <v>15</v>
      </c>
      <c r="P170" s="13"/>
      <c r="Q170" s="13" t="s">
        <v>4</v>
      </c>
      <c r="R170" s="38">
        <v>33.200000000000003</v>
      </c>
      <c r="S170" s="13" t="s">
        <v>60</v>
      </c>
      <c r="T170" s="39" t="str">
        <f t="shared" si="37"/>
        <v>0.00</v>
      </c>
      <c r="U170" s="39">
        <f t="shared" si="43"/>
        <v>-1</v>
      </c>
      <c r="V170" s="39">
        <f t="shared" si="44"/>
        <v>42.242400000000004</v>
      </c>
      <c r="W170" s="39">
        <f t="shared" si="45"/>
        <v>148.5</v>
      </c>
      <c r="X170" s="40">
        <f t="shared" si="46"/>
        <v>0.28446060606060608</v>
      </c>
      <c r="Y170" s="41">
        <f t="shared" si="47"/>
        <v>0.42242400000000002</v>
      </c>
      <c r="Z170" s="42">
        <f t="shared" si="48"/>
        <v>4224.2400000000007</v>
      </c>
      <c r="AA170" s="13" t="s">
        <v>58</v>
      </c>
      <c r="AB170" s="13"/>
      <c r="AC170" s="13"/>
      <c r="AD170" s="13"/>
      <c r="AE170" s="13"/>
      <c r="AF170" s="13"/>
      <c r="AG170" s="13"/>
      <c r="AH170" s="13"/>
      <c r="AI170" s="13"/>
      <c r="AJ170" s="13"/>
      <c r="AK170" s="13"/>
      <c r="AL170" s="13"/>
      <c r="AM170" s="13"/>
      <c r="AN170" s="13"/>
      <c r="AO170" s="13"/>
      <c r="AP170" s="13"/>
      <c r="AQ170" s="13"/>
      <c r="AR170" s="13"/>
      <c r="AS170" s="13"/>
      <c r="AT170" s="38">
        <v>26.7</v>
      </c>
      <c r="AU170" s="38">
        <v>31</v>
      </c>
      <c r="AV170" s="10">
        <f t="shared" si="39"/>
        <v>35</v>
      </c>
      <c r="AW170" s="10">
        <f t="shared" si="40"/>
        <v>33.200000000000003</v>
      </c>
      <c r="AZ170" t="str">
        <f t="shared" si="41"/>
        <v>Yes</v>
      </c>
      <c r="BB170" s="38">
        <f t="shared" si="49"/>
        <v>-1</v>
      </c>
      <c r="BC170" s="38">
        <f t="shared" si="38"/>
        <v>-4</v>
      </c>
      <c r="BD170" s="38">
        <f t="shared" si="50"/>
        <v>-4</v>
      </c>
      <c r="BE170" s="38">
        <f t="shared" si="51"/>
        <v>-1</v>
      </c>
      <c r="BF170" s="13" cm="1">
        <f t="array" ref="BF170">SUMPRODUCT((1/COUNTIFS($A$3:$A170,$A$3:$A170,$H$3:$H170,$H$3:$H170,$I$3:$I170,$I$3:$I170)))</f>
        <v>48.000000000000071</v>
      </c>
      <c r="BG170" s="13">
        <v>17</v>
      </c>
      <c r="BH170" s="12">
        <f t="shared" si="42"/>
        <v>0.35416666666666613</v>
      </c>
    </row>
    <row r="171" spans="1:60" x14ac:dyDescent="0.2">
      <c r="A171" s="37">
        <v>46067</v>
      </c>
      <c r="B171" s="37"/>
      <c r="C171" s="38">
        <v>12.22</v>
      </c>
      <c r="D171" s="13" t="s">
        <v>55</v>
      </c>
      <c r="E171" s="13" t="s">
        <v>1156</v>
      </c>
      <c r="F171" s="13"/>
      <c r="H171" t="s">
        <v>56</v>
      </c>
      <c r="I171" s="13">
        <v>5</v>
      </c>
      <c r="J171" s="13">
        <v>3</v>
      </c>
      <c r="K171" t="s">
        <v>152</v>
      </c>
      <c r="L171" s="38">
        <v>1</v>
      </c>
      <c r="M171" s="38">
        <v>24</v>
      </c>
      <c r="N171" s="38">
        <v>30.39</v>
      </c>
      <c r="O171" s="13" t="s">
        <v>15</v>
      </c>
      <c r="P171" s="13"/>
      <c r="Q171" s="13" t="s">
        <v>4</v>
      </c>
      <c r="R171" s="38">
        <v>28.038800000000002</v>
      </c>
      <c r="S171" s="13" t="s">
        <v>60</v>
      </c>
      <c r="T171" s="39" t="str">
        <f t="shared" si="37"/>
        <v>0.00</v>
      </c>
      <c r="U171" s="39">
        <f t="shared" si="43"/>
        <v>-1</v>
      </c>
      <c r="V171" s="39">
        <f t="shared" si="44"/>
        <v>41.242400000000004</v>
      </c>
      <c r="W171" s="39">
        <f t="shared" si="45"/>
        <v>149.5</v>
      </c>
      <c r="X171" s="40">
        <f t="shared" si="46"/>
        <v>0.27586889632107026</v>
      </c>
      <c r="Y171" s="41">
        <f t="shared" si="47"/>
        <v>0.41242400000000001</v>
      </c>
      <c r="Z171" s="42">
        <f t="shared" si="48"/>
        <v>4124.2400000000007</v>
      </c>
      <c r="AA171" s="13" t="s">
        <v>58</v>
      </c>
      <c r="AB171" s="13"/>
      <c r="AC171" s="13"/>
      <c r="AD171" s="13"/>
      <c r="AE171" s="13"/>
      <c r="AF171" s="13"/>
      <c r="AG171" s="13"/>
      <c r="AH171" s="13"/>
      <c r="AI171" s="13"/>
      <c r="AJ171" s="13"/>
      <c r="AK171" s="13"/>
      <c r="AL171" s="13"/>
      <c r="AM171" s="13"/>
      <c r="AN171" s="13"/>
      <c r="AO171" s="13"/>
      <c r="AP171" s="13"/>
      <c r="AQ171" s="13"/>
      <c r="AR171" s="13"/>
      <c r="AS171" s="13"/>
      <c r="AT171" s="38">
        <v>21</v>
      </c>
      <c r="AU171" s="38">
        <v>26</v>
      </c>
      <c r="AV171" s="10">
        <f t="shared" si="39"/>
        <v>29.39</v>
      </c>
      <c r="AW171" s="10">
        <f t="shared" si="40"/>
        <v>28.038800000000002</v>
      </c>
      <c r="AZ171" t="str">
        <f t="shared" si="41"/>
        <v>Yes</v>
      </c>
      <c r="BB171" s="38">
        <f t="shared" si="49"/>
        <v>-1</v>
      </c>
      <c r="BC171" s="38">
        <f t="shared" si="38"/>
        <v>-4</v>
      </c>
      <c r="BD171" s="38">
        <f t="shared" si="50"/>
        <v>-4</v>
      </c>
      <c r="BE171" s="38">
        <f t="shared" si="51"/>
        <v>-1</v>
      </c>
      <c r="BF171" s="13" cm="1">
        <f t="array" ref="BF171">SUMPRODUCT((1/COUNTIFS($A$3:$A171,$A$3:$A171,$H$3:$H171,$H$3:$H171,$I$3:$I171,$I$3:$I171)))</f>
        <v>48.000000000000064</v>
      </c>
      <c r="BG171" s="13">
        <v>17</v>
      </c>
      <c r="BH171" s="12">
        <f t="shared" si="42"/>
        <v>0.35416666666666619</v>
      </c>
    </row>
    <row r="172" spans="1:60" x14ac:dyDescent="0.2">
      <c r="A172" s="37">
        <v>46067</v>
      </c>
      <c r="B172" s="37"/>
      <c r="C172" s="38">
        <v>12.55</v>
      </c>
      <c r="D172" s="13" t="s">
        <v>55</v>
      </c>
      <c r="E172" s="13" t="s">
        <v>1156</v>
      </c>
      <c r="F172" s="13"/>
      <c r="H172" t="s">
        <v>56</v>
      </c>
      <c r="I172" s="13">
        <v>6</v>
      </c>
      <c r="J172" s="13">
        <v>2</v>
      </c>
      <c r="K172" s="46" t="s">
        <v>127</v>
      </c>
      <c r="L172" s="38">
        <v>0.5</v>
      </c>
      <c r="M172" s="38">
        <v>2.14</v>
      </c>
      <c r="N172" s="38">
        <v>2.52</v>
      </c>
      <c r="O172" s="13" t="s">
        <v>15</v>
      </c>
      <c r="P172" s="13"/>
      <c r="Q172" s="13" t="s">
        <v>4</v>
      </c>
      <c r="R172" s="38">
        <v>2.3984000000000001</v>
      </c>
      <c r="S172" s="13">
        <v>4</v>
      </c>
      <c r="T172" s="39" t="str">
        <f t="shared" si="37"/>
        <v>0.00</v>
      </c>
      <c r="U172" s="39">
        <f t="shared" si="43"/>
        <v>-0.5</v>
      </c>
      <c r="V172" s="39">
        <f t="shared" si="44"/>
        <v>40.742400000000004</v>
      </c>
      <c r="W172" s="39">
        <f t="shared" si="45"/>
        <v>150</v>
      </c>
      <c r="X172" s="40">
        <f t="shared" si="46"/>
        <v>0.27161600000000002</v>
      </c>
      <c r="Y172" s="41">
        <f t="shared" si="47"/>
        <v>0.40742400000000001</v>
      </c>
      <c r="Z172" s="42">
        <f t="shared" si="48"/>
        <v>4074.2400000000002</v>
      </c>
      <c r="AA172" s="13" t="s">
        <v>58</v>
      </c>
      <c r="AB172" s="13"/>
      <c r="AC172" s="13"/>
      <c r="AD172" s="13"/>
      <c r="AE172" s="13"/>
      <c r="AF172" s="13"/>
      <c r="AG172" s="13"/>
      <c r="AH172" s="13"/>
      <c r="AI172" s="13"/>
      <c r="AJ172" s="13"/>
      <c r="AK172" s="13"/>
      <c r="AL172" s="13"/>
      <c r="AM172" s="13"/>
      <c r="AN172" s="13"/>
      <c r="AO172" s="13"/>
      <c r="AP172" s="13"/>
      <c r="AQ172" s="13"/>
      <c r="AR172" s="13"/>
      <c r="AS172" s="13"/>
      <c r="AT172" s="38">
        <v>2.2999999999999998</v>
      </c>
      <c r="AU172" s="38">
        <v>2.5</v>
      </c>
      <c r="AV172" s="10">
        <f t="shared" si="39"/>
        <v>0.76</v>
      </c>
      <c r="AW172" s="10">
        <f t="shared" si="40"/>
        <v>2.3984000000000001</v>
      </c>
      <c r="AZ172" t="str">
        <f t="shared" si="41"/>
        <v>Yes</v>
      </c>
      <c r="BB172" s="38">
        <f t="shared" si="49"/>
        <v>-0.5</v>
      </c>
      <c r="BC172" s="38">
        <f t="shared" si="38"/>
        <v>10.15</v>
      </c>
      <c r="BD172" s="38">
        <f t="shared" si="50"/>
        <v>9.338000000000001</v>
      </c>
      <c r="BE172" s="38">
        <f t="shared" si="51"/>
        <v>-0.5</v>
      </c>
      <c r="BF172" s="13" cm="1">
        <f t="array" ref="BF172">SUMPRODUCT((1/COUNTIFS($A$3:$A172,$A$3:$A172,$H$3:$H172,$H$3:$H172,$I$3:$I172,$I$3:$I172)))</f>
        <v>49.000000000000064</v>
      </c>
      <c r="BG172" s="13">
        <v>17</v>
      </c>
      <c r="BH172" s="12">
        <f t="shared" si="42"/>
        <v>0.34693877551020363</v>
      </c>
    </row>
    <row r="173" spans="1:60" x14ac:dyDescent="0.2">
      <c r="A173" s="37">
        <v>46067</v>
      </c>
      <c r="B173" s="37"/>
      <c r="C173" s="38">
        <v>12.55</v>
      </c>
      <c r="D173" s="13" t="s">
        <v>55</v>
      </c>
      <c r="E173" s="13" t="s">
        <v>1156</v>
      </c>
      <c r="F173" s="13"/>
      <c r="H173" t="s">
        <v>56</v>
      </c>
      <c r="I173" s="13">
        <v>6</v>
      </c>
      <c r="J173" s="13">
        <v>9</v>
      </c>
      <c r="K173" t="s">
        <v>212</v>
      </c>
      <c r="L173" s="38">
        <v>0.5</v>
      </c>
      <c r="M173" s="38">
        <v>6.6</v>
      </c>
      <c r="N173" s="38">
        <v>7</v>
      </c>
      <c r="O173" s="13" t="s">
        <v>15</v>
      </c>
      <c r="P173" s="13"/>
      <c r="Q173" s="13" t="s">
        <v>4</v>
      </c>
      <c r="R173" s="38">
        <v>6.5200000000000005</v>
      </c>
      <c r="S173" s="13" t="s">
        <v>60</v>
      </c>
      <c r="T173" s="39" t="str">
        <f t="shared" si="37"/>
        <v>0.00</v>
      </c>
      <c r="U173" s="39">
        <f t="shared" si="43"/>
        <v>-0.5</v>
      </c>
      <c r="V173" s="39">
        <f t="shared" si="44"/>
        <v>40.242400000000004</v>
      </c>
      <c r="W173" s="39">
        <f t="shared" si="45"/>
        <v>150.5</v>
      </c>
      <c r="X173" s="40">
        <f t="shared" si="46"/>
        <v>0.26739136212624587</v>
      </c>
      <c r="Y173" s="41">
        <f t="shared" si="47"/>
        <v>0.40242400000000006</v>
      </c>
      <c r="Z173" s="42">
        <f t="shared" si="48"/>
        <v>4024.2400000000002</v>
      </c>
      <c r="AA173" s="13" t="s">
        <v>58</v>
      </c>
      <c r="AB173" s="13"/>
      <c r="AC173" s="13"/>
      <c r="AD173" s="13"/>
      <c r="AE173" s="13"/>
      <c r="AF173" s="13"/>
      <c r="AG173" s="13"/>
      <c r="AH173" s="13"/>
      <c r="AI173" s="13"/>
      <c r="AJ173" s="13"/>
      <c r="AK173" s="13"/>
      <c r="AL173" s="13"/>
      <c r="AM173" s="13"/>
      <c r="AN173" s="13"/>
      <c r="AO173" s="13"/>
      <c r="AP173" s="13"/>
      <c r="AQ173" s="13"/>
      <c r="AR173" s="13"/>
      <c r="AS173" s="13"/>
      <c r="AT173" s="38">
        <v>7.1</v>
      </c>
      <c r="AU173" s="38">
        <v>7.5</v>
      </c>
      <c r="AV173" s="10">
        <f t="shared" si="39"/>
        <v>3</v>
      </c>
      <c r="AW173" s="10">
        <f t="shared" si="40"/>
        <v>6.5200000000000005</v>
      </c>
      <c r="AZ173" t="str">
        <f t="shared" si="41"/>
        <v>Yes</v>
      </c>
      <c r="BB173" s="38">
        <f t="shared" si="49"/>
        <v>-0.5</v>
      </c>
      <c r="BC173" s="38">
        <f t="shared" si="38"/>
        <v>10.15</v>
      </c>
      <c r="BD173" s="38">
        <f t="shared" si="50"/>
        <v>9.338000000000001</v>
      </c>
      <c r="BE173" s="38">
        <f t="shared" si="51"/>
        <v>-0.5</v>
      </c>
      <c r="BF173" s="13" cm="1">
        <f t="array" ref="BF173">SUMPRODUCT((1/COUNTIFS($A$3:$A173,$A$3:$A173,$H$3:$H173,$H$3:$H173,$I$3:$I173,$I$3:$I173)))</f>
        <v>49.000000000000064</v>
      </c>
      <c r="BG173" s="13">
        <v>17</v>
      </c>
      <c r="BH173" s="12">
        <f t="shared" si="42"/>
        <v>0.34693877551020363</v>
      </c>
    </row>
    <row r="174" spans="1:60" x14ac:dyDescent="0.2">
      <c r="A174" s="37">
        <v>46067</v>
      </c>
      <c r="B174" s="37"/>
      <c r="C174" s="38">
        <v>12.55</v>
      </c>
      <c r="D174" s="13" t="s">
        <v>55</v>
      </c>
      <c r="E174" s="13" t="s">
        <v>1156</v>
      </c>
      <c r="F174" s="13"/>
      <c r="H174" t="s">
        <v>56</v>
      </c>
      <c r="I174" s="13">
        <v>6</v>
      </c>
      <c r="J174" s="13">
        <v>1</v>
      </c>
      <c r="K174" s="43" t="s">
        <v>190</v>
      </c>
      <c r="L174" s="38">
        <v>1</v>
      </c>
      <c r="M174" s="38">
        <v>13.5</v>
      </c>
      <c r="N174" s="38">
        <v>15.15</v>
      </c>
      <c r="O174" s="13" t="s">
        <v>15</v>
      </c>
      <c r="P174" s="13"/>
      <c r="Q174" s="13" t="s">
        <v>4</v>
      </c>
      <c r="R174" s="38">
        <v>14.018000000000001</v>
      </c>
      <c r="S174" s="13">
        <v>1</v>
      </c>
      <c r="T174" s="39">
        <f t="shared" si="37"/>
        <v>14.02</v>
      </c>
      <c r="U174" s="39">
        <f t="shared" si="43"/>
        <v>13.338000000000001</v>
      </c>
      <c r="V174" s="39">
        <f t="shared" si="44"/>
        <v>53.580400000000004</v>
      </c>
      <c r="W174" s="39">
        <f t="shared" si="45"/>
        <v>151.5</v>
      </c>
      <c r="X174" s="40">
        <f t="shared" si="46"/>
        <v>0.35366600660066011</v>
      </c>
      <c r="Y174" s="41">
        <f t="shared" si="47"/>
        <v>0.53580400000000006</v>
      </c>
      <c r="Z174" s="42">
        <f t="shared" si="48"/>
        <v>5358.0400000000009</v>
      </c>
      <c r="AA174" s="13" t="s">
        <v>72</v>
      </c>
      <c r="AB174" s="13"/>
      <c r="AC174" s="13"/>
      <c r="AD174" s="13"/>
      <c r="AE174" s="13"/>
      <c r="AF174" s="13"/>
      <c r="AG174" s="13"/>
      <c r="AH174" s="13"/>
      <c r="AI174" s="13"/>
      <c r="AJ174" s="13"/>
      <c r="AK174" s="13"/>
      <c r="AL174" s="13"/>
      <c r="AM174" s="13"/>
      <c r="AN174" s="13"/>
      <c r="AO174" s="13"/>
      <c r="AP174" s="13"/>
      <c r="AQ174" s="13"/>
      <c r="AR174" s="13"/>
      <c r="AS174" s="13"/>
      <c r="AT174" s="38">
        <v>11.9</v>
      </c>
      <c r="AU174" s="38">
        <v>12</v>
      </c>
      <c r="AV174" s="10">
        <f t="shared" si="39"/>
        <v>14.15</v>
      </c>
      <c r="AW174" s="10">
        <f t="shared" si="40"/>
        <v>14.018000000000001</v>
      </c>
      <c r="AZ174" t="str">
        <f t="shared" si="41"/>
        <v>Yes</v>
      </c>
      <c r="BB174" s="38">
        <f t="shared" si="49"/>
        <v>14.15</v>
      </c>
      <c r="BC174" s="38">
        <f t="shared" si="38"/>
        <v>10.15</v>
      </c>
      <c r="BD174" s="38">
        <f t="shared" si="50"/>
        <v>9.338000000000001</v>
      </c>
      <c r="BE174" s="38">
        <f t="shared" si="51"/>
        <v>13.338000000000001</v>
      </c>
      <c r="BF174" s="13" cm="1">
        <f t="array" ref="BF174">SUMPRODUCT((1/COUNTIFS($A$3:$A174,$A$3:$A174,$H$3:$H174,$H$3:$H174,$I$3:$I174,$I$3:$I174)))</f>
        <v>49.000000000000071</v>
      </c>
      <c r="BG174" s="13">
        <v>18</v>
      </c>
      <c r="BH174" s="12">
        <f t="shared" si="42"/>
        <v>0.36734693877550967</v>
      </c>
    </row>
    <row r="175" spans="1:60" x14ac:dyDescent="0.2">
      <c r="A175" s="37">
        <v>46067</v>
      </c>
      <c r="B175" s="37"/>
      <c r="C175" s="38">
        <v>12.55</v>
      </c>
      <c r="D175" s="13" t="s">
        <v>55</v>
      </c>
      <c r="E175" s="13" t="s">
        <v>1156</v>
      </c>
      <c r="F175" s="13"/>
      <c r="H175" t="s">
        <v>56</v>
      </c>
      <c r="I175" s="13">
        <v>6</v>
      </c>
      <c r="J175" s="13">
        <v>11</v>
      </c>
      <c r="K175" s="45" t="s">
        <v>213</v>
      </c>
      <c r="L175" s="38">
        <v>1</v>
      </c>
      <c r="M175" s="38">
        <v>23</v>
      </c>
      <c r="N175" s="38">
        <v>27</v>
      </c>
      <c r="O175" s="13" t="s">
        <v>15</v>
      </c>
      <c r="P175" s="13"/>
      <c r="Q175" s="13" t="s">
        <v>4</v>
      </c>
      <c r="R175" s="38">
        <v>24.92</v>
      </c>
      <c r="S175" s="13">
        <v>3</v>
      </c>
      <c r="T175" s="39" t="str">
        <f t="shared" si="37"/>
        <v>0.00</v>
      </c>
      <c r="U175" s="39">
        <f t="shared" si="43"/>
        <v>-1</v>
      </c>
      <c r="V175" s="39">
        <f t="shared" si="44"/>
        <v>52.580400000000004</v>
      </c>
      <c r="W175" s="39">
        <f t="shared" si="45"/>
        <v>152.5</v>
      </c>
      <c r="X175" s="40">
        <f t="shared" si="46"/>
        <v>0.34478950819672133</v>
      </c>
      <c r="Y175" s="41">
        <f t="shared" si="47"/>
        <v>0.52580400000000005</v>
      </c>
      <c r="Z175" s="42">
        <f t="shared" si="48"/>
        <v>5258.0400000000009</v>
      </c>
      <c r="AA175" s="13" t="s">
        <v>58</v>
      </c>
      <c r="AB175" s="13"/>
      <c r="AC175" s="13"/>
      <c r="AD175" s="13"/>
      <c r="AE175" s="13"/>
      <c r="AF175" s="13"/>
      <c r="AG175" s="13"/>
      <c r="AH175" s="13"/>
      <c r="AI175" s="13"/>
      <c r="AJ175" s="13"/>
      <c r="AK175" s="13"/>
      <c r="AL175" s="13"/>
      <c r="AM175" s="13"/>
      <c r="AN175" s="13"/>
      <c r="AO175" s="13"/>
      <c r="AP175" s="13"/>
      <c r="AQ175" s="13"/>
      <c r="AR175" s="13"/>
      <c r="AS175" s="13"/>
      <c r="AT175" s="38">
        <v>19</v>
      </c>
      <c r="AU175" s="38">
        <v>19</v>
      </c>
      <c r="AV175" s="10">
        <f t="shared" si="39"/>
        <v>26</v>
      </c>
      <c r="AW175" s="10">
        <f t="shared" si="40"/>
        <v>24.92</v>
      </c>
      <c r="AZ175" t="str">
        <f t="shared" si="41"/>
        <v>Yes</v>
      </c>
      <c r="BB175" s="38">
        <f t="shared" si="49"/>
        <v>-1</v>
      </c>
      <c r="BC175" s="38">
        <f t="shared" si="38"/>
        <v>10.15</v>
      </c>
      <c r="BD175" s="38">
        <f t="shared" si="50"/>
        <v>9.338000000000001</v>
      </c>
      <c r="BE175" s="38">
        <f t="shared" si="51"/>
        <v>-1</v>
      </c>
      <c r="BF175" s="13" cm="1">
        <f t="array" ref="BF175">SUMPRODUCT((1/COUNTIFS($A$3:$A175,$A$3:$A175,$H$3:$H175,$H$3:$H175,$I$3:$I175,$I$3:$I175)))</f>
        <v>49.000000000000064</v>
      </c>
      <c r="BG175" s="13">
        <v>18</v>
      </c>
      <c r="BH175" s="12">
        <f t="shared" si="42"/>
        <v>0.36734693877550972</v>
      </c>
    </row>
    <row r="176" spans="1:60" x14ac:dyDescent="0.2">
      <c r="A176" s="37">
        <v>46067</v>
      </c>
      <c r="B176" s="37"/>
      <c r="C176" s="38">
        <v>12.55</v>
      </c>
      <c r="D176" s="13" t="s">
        <v>55</v>
      </c>
      <c r="E176" s="13" t="s">
        <v>1156</v>
      </c>
      <c r="F176" s="13"/>
      <c r="H176" t="s">
        <v>56</v>
      </c>
      <c r="I176" s="13">
        <v>6</v>
      </c>
      <c r="J176" s="13">
        <v>6</v>
      </c>
      <c r="K176" s="44" t="s">
        <v>167</v>
      </c>
      <c r="L176" s="38">
        <v>1</v>
      </c>
      <c r="M176" s="38">
        <v>28</v>
      </c>
      <c r="N176" s="38">
        <v>32</v>
      </c>
      <c r="O176" s="13" t="s">
        <v>15</v>
      </c>
      <c r="P176" s="13"/>
      <c r="Q176" s="13" t="s">
        <v>4</v>
      </c>
      <c r="R176" s="38">
        <v>29.52</v>
      </c>
      <c r="S176" s="13">
        <v>2</v>
      </c>
      <c r="T176" s="39" t="str">
        <f t="shared" si="37"/>
        <v>0.00</v>
      </c>
      <c r="U176" s="39">
        <f t="shared" si="43"/>
        <v>-1</v>
      </c>
      <c r="V176" s="39">
        <f t="shared" si="44"/>
        <v>51.580400000000004</v>
      </c>
      <c r="W176" s="39">
        <f t="shared" si="45"/>
        <v>153.5</v>
      </c>
      <c r="X176" s="40">
        <f t="shared" si="46"/>
        <v>0.33602866449511404</v>
      </c>
      <c r="Y176" s="41">
        <f t="shared" si="47"/>
        <v>0.51580400000000004</v>
      </c>
      <c r="Z176" s="42">
        <f t="shared" si="48"/>
        <v>5158.0400000000009</v>
      </c>
      <c r="AA176" s="13" t="s">
        <v>58</v>
      </c>
      <c r="AB176" s="13"/>
      <c r="AC176" s="13"/>
      <c r="AD176" s="13"/>
      <c r="AE176" s="13"/>
      <c r="AF176" s="13"/>
      <c r="AG176" s="13"/>
      <c r="AH176" s="13"/>
      <c r="AI176" s="13"/>
      <c r="AJ176" s="13"/>
      <c r="AK176" s="13"/>
      <c r="AL176" s="13"/>
      <c r="AM176" s="13"/>
      <c r="AN176" s="13"/>
      <c r="AO176" s="13"/>
      <c r="AP176" s="13"/>
      <c r="AQ176" s="13"/>
      <c r="AR176" s="13"/>
      <c r="AS176" s="13"/>
      <c r="AT176" s="38">
        <v>26.4</v>
      </c>
      <c r="AU176" s="38">
        <v>26</v>
      </c>
      <c r="AV176" s="10">
        <f t="shared" si="39"/>
        <v>31</v>
      </c>
      <c r="AW176" s="10">
        <f t="shared" si="40"/>
        <v>29.52</v>
      </c>
      <c r="AZ176" t="str">
        <f t="shared" si="41"/>
        <v>Yes</v>
      </c>
      <c r="BB176" s="38">
        <f t="shared" si="49"/>
        <v>-1</v>
      </c>
      <c r="BC176" s="38">
        <f t="shared" si="38"/>
        <v>10.15</v>
      </c>
      <c r="BD176" s="38">
        <f t="shared" si="50"/>
        <v>9.338000000000001</v>
      </c>
      <c r="BE176" s="38">
        <f t="shared" si="51"/>
        <v>-1</v>
      </c>
      <c r="BF176" s="13" cm="1">
        <f t="array" ref="BF176">SUMPRODUCT((1/COUNTIFS($A$3:$A176,$A$3:$A176,$H$3:$H176,$H$3:$H176,$I$3:$I176,$I$3:$I176)))</f>
        <v>49.000000000000078</v>
      </c>
      <c r="BG176" s="13">
        <v>18</v>
      </c>
      <c r="BH176" s="12">
        <f t="shared" si="42"/>
        <v>0.36734693877550961</v>
      </c>
    </row>
    <row r="177" spans="1:60" x14ac:dyDescent="0.2">
      <c r="A177" s="37">
        <v>46067</v>
      </c>
      <c r="B177" s="37"/>
      <c r="C177" s="38">
        <v>12.55</v>
      </c>
      <c r="D177" s="13" t="s">
        <v>55</v>
      </c>
      <c r="E177" s="13" t="s">
        <v>1156</v>
      </c>
      <c r="F177" s="13"/>
      <c r="H177" t="s">
        <v>56</v>
      </c>
      <c r="I177" s="13">
        <v>6</v>
      </c>
      <c r="J177" s="13">
        <v>8</v>
      </c>
      <c r="K177" t="s">
        <v>148</v>
      </c>
      <c r="L177" s="38">
        <v>1</v>
      </c>
      <c r="M177" s="38">
        <v>28</v>
      </c>
      <c r="N177" s="38">
        <v>34</v>
      </c>
      <c r="O177" s="13" t="s">
        <v>15</v>
      </c>
      <c r="P177" s="13"/>
      <c r="Q177" s="13" t="s">
        <v>4</v>
      </c>
      <c r="R177" s="38">
        <v>31.360000000000003</v>
      </c>
      <c r="S177" s="13" t="s">
        <v>60</v>
      </c>
      <c r="T177" s="39" t="str">
        <f t="shared" si="37"/>
        <v>0.00</v>
      </c>
      <c r="U177" s="39">
        <f t="shared" si="43"/>
        <v>-1</v>
      </c>
      <c r="V177" s="39">
        <f t="shared" si="44"/>
        <v>50.580400000000004</v>
      </c>
      <c r="W177" s="39">
        <f t="shared" si="45"/>
        <v>154.5</v>
      </c>
      <c r="X177" s="40">
        <f t="shared" si="46"/>
        <v>0.32738122977346279</v>
      </c>
      <c r="Y177" s="41">
        <f t="shared" si="47"/>
        <v>0.50580400000000003</v>
      </c>
      <c r="Z177" s="42">
        <f t="shared" si="48"/>
        <v>5058.0400000000009</v>
      </c>
      <c r="AA177" s="13" t="s">
        <v>58</v>
      </c>
      <c r="AB177" s="13"/>
      <c r="AC177" s="13"/>
      <c r="AD177" s="13"/>
      <c r="AE177" s="13"/>
      <c r="AF177" s="13"/>
      <c r="AG177" s="13"/>
      <c r="AH177" s="13"/>
      <c r="AI177" s="13"/>
      <c r="AJ177" s="13"/>
      <c r="AK177" s="13"/>
      <c r="AL177" s="13"/>
      <c r="AM177" s="13"/>
      <c r="AN177" s="13"/>
      <c r="AO177" s="13"/>
      <c r="AP177" s="13"/>
      <c r="AQ177" s="13"/>
      <c r="AR177" s="13"/>
      <c r="AS177" s="13"/>
      <c r="AT177" s="38">
        <v>26</v>
      </c>
      <c r="AU177" s="38">
        <v>26</v>
      </c>
      <c r="AV177" s="10">
        <f t="shared" si="39"/>
        <v>33</v>
      </c>
      <c r="AW177" s="10">
        <f t="shared" si="40"/>
        <v>31.360000000000003</v>
      </c>
      <c r="AZ177" t="str">
        <f t="shared" si="41"/>
        <v>Yes</v>
      </c>
      <c r="BB177" s="38">
        <f t="shared" si="49"/>
        <v>-1</v>
      </c>
      <c r="BC177" s="38">
        <f t="shared" si="38"/>
        <v>10.15</v>
      </c>
      <c r="BD177" s="38">
        <f t="shared" si="50"/>
        <v>9.338000000000001</v>
      </c>
      <c r="BE177" s="38">
        <f t="shared" si="51"/>
        <v>-1</v>
      </c>
      <c r="BF177" s="13" cm="1">
        <f t="array" ref="BF177">SUMPRODUCT((1/COUNTIFS($A$3:$A177,$A$3:$A177,$H$3:$H177,$H$3:$H177,$I$3:$I177,$I$3:$I177)))</f>
        <v>49.00000000000005</v>
      </c>
      <c r="BG177" s="13">
        <v>18</v>
      </c>
      <c r="BH177" s="12">
        <f t="shared" si="42"/>
        <v>0.36734693877550983</v>
      </c>
    </row>
    <row r="178" spans="1:60" x14ac:dyDescent="0.2">
      <c r="A178" s="37">
        <v>46067</v>
      </c>
      <c r="B178" s="37"/>
      <c r="C178" s="38">
        <v>1.03</v>
      </c>
      <c r="D178" s="13" t="s">
        <v>55</v>
      </c>
      <c r="E178" s="13" t="s">
        <v>1156</v>
      </c>
      <c r="F178" s="13"/>
      <c r="H178" t="s">
        <v>56</v>
      </c>
      <c r="I178" s="13">
        <v>7</v>
      </c>
      <c r="J178" s="13">
        <v>4</v>
      </c>
      <c r="K178" t="s">
        <v>89</v>
      </c>
      <c r="L178" s="38">
        <v>1</v>
      </c>
      <c r="M178" s="38">
        <v>10</v>
      </c>
      <c r="N178" s="38">
        <v>12.94</v>
      </c>
      <c r="O178" s="13" t="s">
        <v>15</v>
      </c>
      <c r="P178" s="13"/>
      <c r="Q178" s="13" t="s">
        <v>4</v>
      </c>
      <c r="R178" s="38">
        <v>11.9848</v>
      </c>
      <c r="S178" s="13" t="s">
        <v>60</v>
      </c>
      <c r="T178" s="39" t="str">
        <f t="shared" si="37"/>
        <v>0.00</v>
      </c>
      <c r="U178" s="39">
        <f t="shared" si="43"/>
        <v>-1</v>
      </c>
      <c r="V178" s="39">
        <f t="shared" si="44"/>
        <v>49.580400000000004</v>
      </c>
      <c r="W178" s="39">
        <f t="shared" si="45"/>
        <v>155.5</v>
      </c>
      <c r="X178" s="40">
        <f t="shared" si="46"/>
        <v>0.31884501607717047</v>
      </c>
      <c r="Y178" s="41">
        <f t="shared" si="47"/>
        <v>0.49580400000000002</v>
      </c>
      <c r="Z178" s="42">
        <f t="shared" si="48"/>
        <v>4958.0400000000009</v>
      </c>
      <c r="AA178" s="13" t="s">
        <v>58</v>
      </c>
      <c r="AB178" s="13"/>
      <c r="AC178" s="13"/>
      <c r="AD178" s="13"/>
      <c r="AE178" s="13"/>
      <c r="AF178" s="13"/>
      <c r="AG178" s="13"/>
      <c r="AH178" s="13"/>
      <c r="AI178" s="13"/>
      <c r="AJ178" s="13"/>
      <c r="AK178" s="13"/>
      <c r="AL178" s="13"/>
      <c r="AM178" s="13"/>
      <c r="AN178" s="13"/>
      <c r="AO178" s="13"/>
      <c r="AP178" s="13"/>
      <c r="AQ178" s="13"/>
      <c r="AR178" s="13"/>
      <c r="AS178" s="13"/>
      <c r="AT178" s="38">
        <v>13.4</v>
      </c>
      <c r="AU178" s="38">
        <v>15</v>
      </c>
      <c r="AV178" s="10">
        <f t="shared" si="39"/>
        <v>11.94</v>
      </c>
      <c r="AW178" s="10">
        <f t="shared" si="40"/>
        <v>11.9848</v>
      </c>
      <c r="AZ178" t="str">
        <f t="shared" si="41"/>
        <v>Yes</v>
      </c>
      <c r="BB178" s="38">
        <f t="shared" si="49"/>
        <v>-1</v>
      </c>
      <c r="BC178" s="38">
        <f t="shared" si="38"/>
        <v>-2</v>
      </c>
      <c r="BD178" s="38">
        <f t="shared" si="50"/>
        <v>-2</v>
      </c>
      <c r="BE178" s="38">
        <f t="shared" si="51"/>
        <v>-1</v>
      </c>
      <c r="BF178" s="13" cm="1">
        <f t="array" ref="BF178">SUMPRODUCT((1/COUNTIFS($A$3:$A178,$A$3:$A178,$H$3:$H178,$H$3:$H178,$I$3:$I178,$I$3:$I178)))</f>
        <v>50.00000000000005</v>
      </c>
      <c r="BG178" s="13">
        <v>18</v>
      </c>
      <c r="BH178" s="12">
        <f t="shared" si="42"/>
        <v>0.35999999999999965</v>
      </c>
    </row>
    <row r="179" spans="1:60" x14ac:dyDescent="0.2">
      <c r="A179" s="37">
        <v>46067</v>
      </c>
      <c r="B179" s="37"/>
      <c r="C179" s="38">
        <v>1.03</v>
      </c>
      <c r="D179" s="13" t="s">
        <v>55</v>
      </c>
      <c r="E179" s="13" t="s">
        <v>1156</v>
      </c>
      <c r="F179" s="13"/>
      <c r="H179" t="s">
        <v>56</v>
      </c>
      <c r="I179" s="13">
        <v>7</v>
      </c>
      <c r="J179" s="13">
        <v>3</v>
      </c>
      <c r="K179" t="s">
        <v>214</v>
      </c>
      <c r="L179" s="38">
        <v>1</v>
      </c>
      <c r="M179" s="38">
        <v>22</v>
      </c>
      <c r="N179" s="38">
        <v>29.46</v>
      </c>
      <c r="O179" s="13" t="s">
        <v>15</v>
      </c>
      <c r="P179" s="13"/>
      <c r="Q179" s="13" t="s">
        <v>4</v>
      </c>
      <c r="R179" s="38">
        <v>27.183200000000003</v>
      </c>
      <c r="S179" s="13" t="s">
        <v>60</v>
      </c>
      <c r="T179" s="39" t="str">
        <f t="shared" si="37"/>
        <v>0.00</v>
      </c>
      <c r="U179" s="39">
        <f t="shared" si="43"/>
        <v>-1</v>
      </c>
      <c r="V179" s="39">
        <f t="shared" si="44"/>
        <v>48.580400000000004</v>
      </c>
      <c r="W179" s="39">
        <f t="shared" si="45"/>
        <v>156.5</v>
      </c>
      <c r="X179" s="40">
        <f t="shared" si="46"/>
        <v>0.31041789137380194</v>
      </c>
      <c r="Y179" s="41">
        <f t="shared" si="47"/>
        <v>0.48580400000000007</v>
      </c>
      <c r="Z179" s="42">
        <f t="shared" si="48"/>
        <v>4858.0400000000009</v>
      </c>
      <c r="AA179" s="13" t="s">
        <v>58</v>
      </c>
      <c r="AB179" s="13"/>
      <c r="AC179" s="13"/>
      <c r="AD179" s="13"/>
      <c r="AE179" s="13"/>
      <c r="AF179" s="13"/>
      <c r="AG179" s="13"/>
      <c r="AH179" s="13"/>
      <c r="AI179" s="13"/>
      <c r="AJ179" s="13"/>
      <c r="AK179" s="13"/>
      <c r="AL179" s="13"/>
      <c r="AM179" s="13"/>
      <c r="AN179" s="13"/>
      <c r="AO179" s="13"/>
      <c r="AP179" s="13"/>
      <c r="AQ179" s="13"/>
      <c r="AR179" s="13"/>
      <c r="AS179" s="13"/>
      <c r="AT179" s="38">
        <v>24.4</v>
      </c>
      <c r="AU179" s="38">
        <v>31</v>
      </c>
      <c r="AV179" s="10">
        <f t="shared" si="39"/>
        <v>28.46</v>
      </c>
      <c r="AW179" s="10">
        <f t="shared" si="40"/>
        <v>27.183200000000003</v>
      </c>
      <c r="AZ179" t="str">
        <f t="shared" si="41"/>
        <v>Yes</v>
      </c>
      <c r="BB179" s="38">
        <f t="shared" si="49"/>
        <v>-1</v>
      </c>
      <c r="BC179" s="38">
        <f t="shared" si="38"/>
        <v>-2</v>
      </c>
      <c r="BD179" s="38">
        <f t="shared" si="50"/>
        <v>-2</v>
      </c>
      <c r="BE179" s="38">
        <f t="shared" si="51"/>
        <v>-1</v>
      </c>
      <c r="BF179" s="13" cm="1">
        <f t="array" ref="BF179">SUMPRODUCT((1/COUNTIFS($A$3:$A179,$A$3:$A179,$H$3:$H179,$H$3:$H179,$I$3:$I179,$I$3:$I179)))</f>
        <v>50.00000000000005</v>
      </c>
      <c r="BG179" s="13">
        <v>18</v>
      </c>
      <c r="BH179" s="12">
        <f t="shared" si="42"/>
        <v>0.35999999999999965</v>
      </c>
    </row>
    <row r="180" spans="1:60" x14ac:dyDescent="0.2">
      <c r="A180" s="37">
        <v>46067</v>
      </c>
      <c r="B180" s="37"/>
      <c r="C180" s="38">
        <v>1.32</v>
      </c>
      <c r="D180" s="13" t="s">
        <v>55</v>
      </c>
      <c r="E180" s="13" t="s">
        <v>1156</v>
      </c>
      <c r="F180" s="13"/>
      <c r="H180" t="s">
        <v>56</v>
      </c>
      <c r="I180" s="13">
        <v>9</v>
      </c>
      <c r="J180" s="13">
        <v>8</v>
      </c>
      <c r="K180" t="s">
        <v>215</v>
      </c>
      <c r="L180" s="38">
        <v>1</v>
      </c>
      <c r="M180" s="38">
        <v>24</v>
      </c>
      <c r="N180" s="38">
        <v>26</v>
      </c>
      <c r="O180" s="13" t="s">
        <v>15</v>
      </c>
      <c r="P180" s="13"/>
      <c r="Q180" s="13" t="s">
        <v>4</v>
      </c>
      <c r="R180" s="38">
        <v>24</v>
      </c>
      <c r="S180" s="13" t="s">
        <v>60</v>
      </c>
      <c r="T180" s="39" t="str">
        <f t="shared" si="37"/>
        <v>0.00</v>
      </c>
      <c r="U180" s="39">
        <f t="shared" si="43"/>
        <v>-1</v>
      </c>
      <c r="V180" s="39">
        <f t="shared" si="44"/>
        <v>47.580400000000004</v>
      </c>
      <c r="W180" s="39">
        <f t="shared" si="45"/>
        <v>157.5</v>
      </c>
      <c r="X180" s="40">
        <f t="shared" si="46"/>
        <v>0.3020977777777778</v>
      </c>
      <c r="Y180" s="41">
        <f t="shared" si="47"/>
        <v>0.47580400000000006</v>
      </c>
      <c r="Z180" s="42">
        <f t="shared" si="48"/>
        <v>4758.0400000000009</v>
      </c>
      <c r="AA180" s="13" t="s">
        <v>58</v>
      </c>
      <c r="AB180" s="13"/>
      <c r="AC180" s="13"/>
      <c r="AD180" s="13"/>
      <c r="AE180" s="13"/>
      <c r="AF180" s="13"/>
      <c r="AG180" s="13"/>
      <c r="AH180" s="13"/>
      <c r="AI180" s="13"/>
      <c r="AJ180" s="13"/>
      <c r="AK180" s="13"/>
      <c r="AL180" s="13"/>
      <c r="AM180" s="13"/>
      <c r="AN180" s="13"/>
      <c r="AO180" s="13"/>
      <c r="AP180" s="13"/>
      <c r="AQ180" s="13"/>
      <c r="AR180" s="13"/>
      <c r="AS180" s="13"/>
      <c r="AT180" s="38">
        <v>23.4</v>
      </c>
      <c r="AU180" s="38">
        <v>21</v>
      </c>
      <c r="AV180" s="10">
        <f t="shared" si="39"/>
        <v>25</v>
      </c>
      <c r="AW180" s="10">
        <f t="shared" si="40"/>
        <v>24</v>
      </c>
      <c r="AZ180" t="str">
        <f t="shared" si="41"/>
        <v>Yes</v>
      </c>
      <c r="BB180" s="38">
        <f t="shared" si="49"/>
        <v>-1</v>
      </c>
      <c r="BC180" s="38">
        <f t="shared" si="38"/>
        <v>-2</v>
      </c>
      <c r="BD180" s="38">
        <f t="shared" si="50"/>
        <v>-2</v>
      </c>
      <c r="BE180" s="38">
        <f t="shared" si="51"/>
        <v>-1</v>
      </c>
      <c r="BF180" s="13" cm="1">
        <f t="array" ref="BF180">SUMPRODUCT((1/COUNTIFS($A$3:$A180,$A$3:$A180,$H$3:$H180,$H$3:$H180,$I$3:$I180,$I$3:$I180)))</f>
        <v>51.00000000000005</v>
      </c>
      <c r="BG180" s="13">
        <v>18</v>
      </c>
      <c r="BH180" s="12">
        <f t="shared" si="42"/>
        <v>0.35294117647058787</v>
      </c>
    </row>
    <row r="181" spans="1:60" x14ac:dyDescent="0.2">
      <c r="A181" s="37">
        <v>46067</v>
      </c>
      <c r="B181" s="37"/>
      <c r="C181" s="38">
        <v>1.32</v>
      </c>
      <c r="D181" s="13" t="s">
        <v>55</v>
      </c>
      <c r="E181" s="13" t="s">
        <v>1156</v>
      </c>
      <c r="F181" s="13"/>
      <c r="H181" t="s">
        <v>56</v>
      </c>
      <c r="I181" s="13">
        <v>9</v>
      </c>
      <c r="J181" s="13">
        <v>10</v>
      </c>
      <c r="K181" t="s">
        <v>216</v>
      </c>
      <c r="L181" s="38">
        <v>1</v>
      </c>
      <c r="M181" s="38">
        <v>30</v>
      </c>
      <c r="N181" s="38">
        <v>32.119999999999997</v>
      </c>
      <c r="O181" s="13" t="s">
        <v>15</v>
      </c>
      <c r="P181" s="13"/>
      <c r="Q181" s="13" t="s">
        <v>4</v>
      </c>
      <c r="R181" s="38">
        <v>29.630399999999998</v>
      </c>
      <c r="S181" s="13" t="s">
        <v>60</v>
      </c>
      <c r="T181" s="39" t="str">
        <f t="shared" si="37"/>
        <v>0.00</v>
      </c>
      <c r="U181" s="39">
        <f t="shared" si="43"/>
        <v>-1</v>
      </c>
      <c r="V181" s="39">
        <f t="shared" si="44"/>
        <v>46.580400000000004</v>
      </c>
      <c r="W181" s="39">
        <f t="shared" si="45"/>
        <v>158.5</v>
      </c>
      <c r="X181" s="40">
        <f t="shared" si="46"/>
        <v>0.2938826498422713</v>
      </c>
      <c r="Y181" s="41">
        <f t="shared" si="47"/>
        <v>0.46580400000000005</v>
      </c>
      <c r="Z181" s="42">
        <f t="shared" si="48"/>
        <v>4658.0400000000009</v>
      </c>
      <c r="AA181" s="13" t="s">
        <v>58</v>
      </c>
      <c r="AB181" s="13"/>
      <c r="AC181" s="13"/>
      <c r="AD181" s="13"/>
      <c r="AE181" s="13"/>
      <c r="AF181" s="13"/>
      <c r="AG181" s="13"/>
      <c r="AH181" s="13"/>
      <c r="AI181" s="13"/>
      <c r="AJ181" s="13"/>
      <c r="AK181" s="13"/>
      <c r="AL181" s="13"/>
      <c r="AM181" s="13"/>
      <c r="AN181" s="13"/>
      <c r="AO181" s="13"/>
      <c r="AP181" s="13"/>
      <c r="AQ181" s="13"/>
      <c r="AR181" s="13"/>
      <c r="AS181" s="13"/>
      <c r="AT181" s="38">
        <v>26</v>
      </c>
      <c r="AU181" s="38">
        <v>26</v>
      </c>
      <c r="AV181" s="10">
        <f t="shared" si="39"/>
        <v>31.119999999999997</v>
      </c>
      <c r="AW181" s="10">
        <f t="shared" si="40"/>
        <v>29.630399999999998</v>
      </c>
      <c r="AZ181" t="str">
        <f t="shared" si="41"/>
        <v>Yes</v>
      </c>
      <c r="BB181" s="38">
        <f t="shared" si="49"/>
        <v>-1</v>
      </c>
      <c r="BC181" s="38">
        <f t="shared" si="38"/>
        <v>-2</v>
      </c>
      <c r="BD181" s="38">
        <f t="shared" si="50"/>
        <v>-2</v>
      </c>
      <c r="BE181" s="38">
        <f t="shared" si="51"/>
        <v>-1</v>
      </c>
      <c r="BF181" s="13" cm="1">
        <f t="array" ref="BF181">SUMPRODUCT((1/COUNTIFS($A$3:$A181,$A$3:$A181,$H$3:$H181,$H$3:$H181,$I$3:$I181,$I$3:$I181)))</f>
        <v>51.00000000000005</v>
      </c>
      <c r="BG181" s="13">
        <v>18</v>
      </c>
      <c r="BH181" s="12">
        <f t="shared" si="42"/>
        <v>0.35294117647058787</v>
      </c>
    </row>
    <row r="182" spans="1:60" x14ac:dyDescent="0.2">
      <c r="A182" s="37">
        <v>46067</v>
      </c>
      <c r="B182" s="37"/>
      <c r="C182" s="38">
        <v>2.38</v>
      </c>
      <c r="D182" s="13" t="s">
        <v>55</v>
      </c>
      <c r="E182" s="13" t="s">
        <v>1156</v>
      </c>
      <c r="F182" s="13"/>
      <c r="H182" t="s">
        <v>56</v>
      </c>
      <c r="I182" s="13">
        <v>10</v>
      </c>
      <c r="J182" s="13">
        <v>10</v>
      </c>
      <c r="K182" s="43" t="s">
        <v>217</v>
      </c>
      <c r="L182" s="38">
        <v>1</v>
      </c>
      <c r="M182" s="38">
        <v>11.5</v>
      </c>
      <c r="N182" s="38">
        <v>12.48</v>
      </c>
      <c r="O182" s="13" t="s">
        <v>15</v>
      </c>
      <c r="P182" s="13"/>
      <c r="Q182" s="13" t="s">
        <v>4</v>
      </c>
      <c r="R182" s="38">
        <v>11.5616</v>
      </c>
      <c r="S182" s="13">
        <v>1</v>
      </c>
      <c r="T182" s="39">
        <f t="shared" si="37"/>
        <v>11.56</v>
      </c>
      <c r="U182" s="39">
        <f t="shared" si="43"/>
        <v>10.5616</v>
      </c>
      <c r="V182" s="39">
        <f t="shared" si="44"/>
        <v>57.142000000000003</v>
      </c>
      <c r="W182" s="39">
        <f t="shared" si="45"/>
        <v>159.5</v>
      </c>
      <c r="X182" s="40">
        <f t="shared" si="46"/>
        <v>0.35825705329153607</v>
      </c>
      <c r="Y182" s="41">
        <f t="shared" si="47"/>
        <v>0.57142000000000004</v>
      </c>
      <c r="Z182" s="42">
        <f t="shared" si="48"/>
        <v>5714.2000000000007</v>
      </c>
      <c r="AA182" s="13" t="s">
        <v>72</v>
      </c>
      <c r="AB182" s="13"/>
      <c r="AC182" s="13"/>
      <c r="AD182" s="13"/>
      <c r="AE182" s="13"/>
      <c r="AF182" s="13"/>
      <c r="AG182" s="13"/>
      <c r="AH182" s="13"/>
      <c r="AI182" s="13"/>
      <c r="AJ182" s="13"/>
      <c r="AK182" s="13"/>
      <c r="AL182" s="13"/>
      <c r="AM182" s="13"/>
      <c r="AN182" s="13"/>
      <c r="AO182" s="13"/>
      <c r="AP182" s="13"/>
      <c r="AQ182" s="13"/>
      <c r="AR182" s="13"/>
      <c r="AS182" s="13"/>
      <c r="AT182" s="38">
        <v>9.5</v>
      </c>
      <c r="AU182" s="38">
        <v>11</v>
      </c>
      <c r="AV182" s="10">
        <f t="shared" si="39"/>
        <v>11.48</v>
      </c>
      <c r="AW182" s="10">
        <f t="shared" si="40"/>
        <v>11.5616</v>
      </c>
      <c r="AZ182" t="str">
        <f t="shared" si="41"/>
        <v>Yes</v>
      </c>
      <c r="BB182" s="38">
        <f t="shared" si="49"/>
        <v>11.48</v>
      </c>
      <c r="BC182" s="38">
        <f t="shared" si="38"/>
        <v>11.48</v>
      </c>
      <c r="BD182" s="38">
        <f t="shared" si="50"/>
        <v>10.5616</v>
      </c>
      <c r="BE182" s="38">
        <f t="shared" si="51"/>
        <v>10.5616</v>
      </c>
      <c r="BF182" s="13" cm="1">
        <f t="array" ref="BF182">SUMPRODUCT((1/COUNTIFS($A$3:$A182,$A$3:$A182,$H$3:$H182,$H$3:$H182,$I$3:$I182,$I$3:$I182)))</f>
        <v>52.00000000000005</v>
      </c>
      <c r="BG182" s="13">
        <v>19</v>
      </c>
      <c r="BH182" s="12">
        <f t="shared" si="42"/>
        <v>0.36538461538461503</v>
      </c>
    </row>
    <row r="183" spans="1:60" x14ac:dyDescent="0.2">
      <c r="A183" s="37">
        <v>46074</v>
      </c>
      <c r="B183" s="37"/>
      <c r="C183" s="38">
        <v>11.08</v>
      </c>
      <c r="D183" s="13" t="s">
        <v>55</v>
      </c>
      <c r="E183" s="13" t="s">
        <v>1156</v>
      </c>
      <c r="F183" s="13"/>
      <c r="H183" t="s">
        <v>138</v>
      </c>
      <c r="I183" s="13">
        <v>1</v>
      </c>
      <c r="J183" s="13">
        <v>12</v>
      </c>
      <c r="K183" s="44" t="s">
        <v>218</v>
      </c>
      <c r="L183" s="38">
        <v>0.5</v>
      </c>
      <c r="M183" s="38">
        <v>4.5</v>
      </c>
      <c r="N183" s="38">
        <v>7</v>
      </c>
      <c r="O183" s="13" t="s">
        <v>15</v>
      </c>
      <c r="P183" s="13"/>
      <c r="Q183" s="13" t="s">
        <v>4</v>
      </c>
      <c r="R183" s="38">
        <v>6.5200000000000005</v>
      </c>
      <c r="S183" s="13">
        <v>2</v>
      </c>
      <c r="T183" s="39" t="str">
        <f t="shared" si="37"/>
        <v>0.00</v>
      </c>
      <c r="U183" s="39">
        <f t="shared" si="43"/>
        <v>-0.5</v>
      </c>
      <c r="V183" s="39">
        <f t="shared" si="44"/>
        <v>56.642000000000003</v>
      </c>
      <c r="W183" s="39">
        <f t="shared" si="45"/>
        <v>160</v>
      </c>
      <c r="X183" s="40">
        <f t="shared" si="46"/>
        <v>0.35401250000000001</v>
      </c>
      <c r="Y183" s="41">
        <f t="shared" si="47"/>
        <v>0.56642000000000003</v>
      </c>
      <c r="Z183" s="42">
        <f t="shared" si="48"/>
        <v>5664.2000000000007</v>
      </c>
      <c r="AA183" s="13" t="s">
        <v>58</v>
      </c>
      <c r="AB183" s="13"/>
      <c r="AC183" s="13"/>
      <c r="AD183" s="13"/>
      <c r="AE183" s="13"/>
      <c r="AF183" s="13"/>
      <c r="AG183" s="13"/>
      <c r="AH183" s="13"/>
      <c r="AI183" s="13"/>
      <c r="AJ183" s="13"/>
      <c r="AK183" s="13"/>
      <c r="AL183" s="13"/>
      <c r="AM183" s="13"/>
      <c r="AN183" s="13"/>
      <c r="AO183" s="13"/>
      <c r="AP183" s="13"/>
      <c r="AQ183" s="13"/>
      <c r="AR183" s="13"/>
      <c r="AS183" s="13"/>
      <c r="AT183" s="38">
        <v>5.5</v>
      </c>
      <c r="AU183" s="38">
        <v>5.5</v>
      </c>
      <c r="AV183" s="10">
        <f t="shared" si="39"/>
        <v>3</v>
      </c>
      <c r="AW183" s="10">
        <f t="shared" si="40"/>
        <v>6.5200000000000005</v>
      </c>
      <c r="AZ183" t="str">
        <f t="shared" si="41"/>
        <v>Yes</v>
      </c>
      <c r="BB183" s="38">
        <f t="shared" si="49"/>
        <v>-0.5</v>
      </c>
      <c r="BC183" s="38">
        <f t="shared" si="38"/>
        <v>-2.5</v>
      </c>
      <c r="BD183" s="38">
        <f t="shared" si="50"/>
        <v>-2.5</v>
      </c>
      <c r="BE183" s="38">
        <f t="shared" si="51"/>
        <v>-0.5</v>
      </c>
      <c r="BF183" s="13" cm="1">
        <f t="array" ref="BF183">SUMPRODUCT((1/COUNTIFS($A$3:$A183,$A$3:$A183,$H$3:$H183,$H$3:$H183,$I$3:$I183,$I$3:$I183)))</f>
        <v>53.00000000000005</v>
      </c>
      <c r="BG183" s="13">
        <v>19</v>
      </c>
      <c r="BH183" s="12">
        <f t="shared" si="42"/>
        <v>0.35849056603773549</v>
      </c>
    </row>
    <row r="184" spans="1:60" x14ac:dyDescent="0.2">
      <c r="A184" s="37">
        <v>46074</v>
      </c>
      <c r="B184" s="37"/>
      <c r="C184" s="38">
        <v>11.08</v>
      </c>
      <c r="D184" s="13" t="s">
        <v>55</v>
      </c>
      <c r="E184" s="13" t="s">
        <v>1156</v>
      </c>
      <c r="F184" s="13"/>
      <c r="H184" t="s">
        <v>138</v>
      </c>
      <c r="I184" s="13">
        <v>1</v>
      </c>
      <c r="J184" s="13">
        <v>5</v>
      </c>
      <c r="K184" t="s">
        <v>186</v>
      </c>
      <c r="L184" s="38">
        <v>1</v>
      </c>
      <c r="M184" s="38">
        <v>10.5</v>
      </c>
      <c r="N184" s="38">
        <v>11.13</v>
      </c>
      <c r="O184" s="13" t="s">
        <v>15</v>
      </c>
      <c r="P184" s="13"/>
      <c r="Q184" s="13" t="s">
        <v>4</v>
      </c>
      <c r="R184" s="38">
        <v>10.319600000000001</v>
      </c>
      <c r="S184" s="13" t="s">
        <v>60</v>
      </c>
      <c r="T184" s="39" t="str">
        <f t="shared" si="37"/>
        <v>0.00</v>
      </c>
      <c r="U184" s="39">
        <f t="shared" si="43"/>
        <v>-1</v>
      </c>
      <c r="V184" s="39">
        <f t="shared" si="44"/>
        <v>55.642000000000003</v>
      </c>
      <c r="W184" s="39">
        <f t="shared" si="45"/>
        <v>161</v>
      </c>
      <c r="X184" s="40">
        <f t="shared" si="46"/>
        <v>0.34560248447204972</v>
      </c>
      <c r="Y184" s="41">
        <f t="shared" si="47"/>
        <v>0.55642000000000003</v>
      </c>
      <c r="Z184" s="42">
        <f t="shared" si="48"/>
        <v>5564.2000000000007</v>
      </c>
      <c r="AA184" s="13" t="s">
        <v>58</v>
      </c>
      <c r="AB184" s="13"/>
      <c r="AC184" s="13"/>
      <c r="AD184" s="13"/>
      <c r="AE184" s="13"/>
      <c r="AF184" s="13"/>
      <c r="AG184" s="13"/>
      <c r="AH184" s="13"/>
      <c r="AI184" s="13"/>
      <c r="AJ184" s="13"/>
      <c r="AK184" s="13"/>
      <c r="AL184" s="13"/>
      <c r="AM184" s="13"/>
      <c r="AN184" s="13"/>
      <c r="AO184" s="13"/>
      <c r="AP184" s="13"/>
      <c r="AQ184" s="13"/>
      <c r="AR184" s="13"/>
      <c r="AS184" s="13"/>
      <c r="AT184" s="38">
        <v>9</v>
      </c>
      <c r="AU184" s="38">
        <v>9</v>
      </c>
      <c r="AV184" s="10">
        <f t="shared" si="39"/>
        <v>10.130000000000001</v>
      </c>
      <c r="AW184" s="10">
        <f t="shared" si="40"/>
        <v>10.319600000000001</v>
      </c>
      <c r="AZ184" t="str">
        <f t="shared" si="41"/>
        <v>Yes</v>
      </c>
      <c r="BB184" s="38">
        <f t="shared" si="49"/>
        <v>-1</v>
      </c>
      <c r="BC184" s="38">
        <f t="shared" si="38"/>
        <v>-2.5</v>
      </c>
      <c r="BD184" s="38">
        <f t="shared" si="50"/>
        <v>-2.5</v>
      </c>
      <c r="BE184" s="38">
        <f t="shared" si="51"/>
        <v>-1</v>
      </c>
      <c r="BF184" s="13" cm="1">
        <f t="array" ref="BF184">SUMPRODUCT((1/COUNTIFS($A$3:$A184,$A$3:$A184,$H$3:$H184,$H$3:$H184,$I$3:$I184,$I$3:$I184)))</f>
        <v>53.00000000000005</v>
      </c>
      <c r="BG184" s="13">
        <v>19</v>
      </c>
      <c r="BH184" s="12">
        <f t="shared" si="42"/>
        <v>0.35849056603773549</v>
      </c>
    </row>
    <row r="185" spans="1:60" x14ac:dyDescent="0.2">
      <c r="A185" s="37">
        <v>46074</v>
      </c>
      <c r="B185" s="37"/>
      <c r="C185" s="38">
        <v>11.08</v>
      </c>
      <c r="D185" s="13" t="s">
        <v>55</v>
      </c>
      <c r="E185" s="13" t="s">
        <v>1156</v>
      </c>
      <c r="F185" s="13"/>
      <c r="H185" t="s">
        <v>138</v>
      </c>
      <c r="I185" s="13">
        <v>1</v>
      </c>
      <c r="J185" s="13">
        <v>7</v>
      </c>
      <c r="K185" t="s">
        <v>179</v>
      </c>
      <c r="L185" s="38">
        <v>1</v>
      </c>
      <c r="M185" s="38">
        <v>16.5</v>
      </c>
      <c r="N185" s="38">
        <v>16.5</v>
      </c>
      <c r="O185" s="13" t="s">
        <v>15</v>
      </c>
      <c r="P185" s="13"/>
      <c r="Q185" s="13" t="s">
        <v>4</v>
      </c>
      <c r="R185" s="38">
        <v>15.26</v>
      </c>
      <c r="S185" s="13" t="s">
        <v>60</v>
      </c>
      <c r="T185" s="39" t="str">
        <f t="shared" si="37"/>
        <v>0.00</v>
      </c>
      <c r="U185" s="39">
        <f t="shared" si="43"/>
        <v>-1</v>
      </c>
      <c r="V185" s="39">
        <f t="shared" si="44"/>
        <v>54.642000000000003</v>
      </c>
      <c r="W185" s="39">
        <f t="shared" si="45"/>
        <v>162</v>
      </c>
      <c r="X185" s="40">
        <f t="shared" si="46"/>
        <v>0.33729629629629632</v>
      </c>
      <c r="Y185" s="41">
        <f t="shared" si="47"/>
        <v>0.54642000000000002</v>
      </c>
      <c r="Z185" s="42">
        <f t="shared" si="48"/>
        <v>5464.2000000000007</v>
      </c>
      <c r="AA185" s="13" t="s">
        <v>58</v>
      </c>
      <c r="AB185" s="13"/>
      <c r="AC185" s="13"/>
      <c r="AD185" s="13"/>
      <c r="AE185" s="13"/>
      <c r="AF185" s="13"/>
      <c r="AG185" s="13"/>
      <c r="AH185" s="13"/>
      <c r="AI185" s="13"/>
      <c r="AJ185" s="13"/>
      <c r="AK185" s="13"/>
      <c r="AL185" s="13"/>
      <c r="AM185" s="13"/>
      <c r="AN185" s="13"/>
      <c r="AO185" s="13"/>
      <c r="AP185" s="13"/>
      <c r="AQ185" s="13"/>
      <c r="AR185" s="13"/>
      <c r="AS185" s="13"/>
      <c r="AT185" s="38">
        <v>13</v>
      </c>
      <c r="AU185" s="38">
        <v>16</v>
      </c>
      <c r="AV185" s="10">
        <f t="shared" si="39"/>
        <v>15.5</v>
      </c>
      <c r="AW185" s="10">
        <f t="shared" si="40"/>
        <v>15.26</v>
      </c>
      <c r="AZ185" t="str">
        <f t="shared" si="41"/>
        <v>Yes</v>
      </c>
      <c r="BB185" s="38">
        <f t="shared" si="49"/>
        <v>-1</v>
      </c>
      <c r="BC185" s="38">
        <f t="shared" si="38"/>
        <v>-2.5</v>
      </c>
      <c r="BD185" s="38">
        <f t="shared" si="50"/>
        <v>-2.5</v>
      </c>
      <c r="BE185" s="38">
        <f t="shared" si="51"/>
        <v>-1</v>
      </c>
      <c r="BF185" s="13" cm="1">
        <f t="array" ref="BF185">SUMPRODUCT((1/COUNTIFS($A$3:$A185,$A$3:$A185,$H$3:$H185,$H$3:$H185,$I$3:$I185,$I$3:$I185)))</f>
        <v>53.000000000000057</v>
      </c>
      <c r="BG185" s="13">
        <v>19</v>
      </c>
      <c r="BH185" s="12">
        <f t="shared" si="42"/>
        <v>0.35849056603773549</v>
      </c>
    </row>
    <row r="186" spans="1:60" x14ac:dyDescent="0.2">
      <c r="A186" s="37">
        <v>46074</v>
      </c>
      <c r="B186" s="37"/>
      <c r="C186" s="38">
        <v>11.35</v>
      </c>
      <c r="D186" s="13" t="s">
        <v>55</v>
      </c>
      <c r="E186" s="13" t="s">
        <v>1156</v>
      </c>
      <c r="F186" s="13"/>
      <c r="H186" t="s">
        <v>138</v>
      </c>
      <c r="I186" s="13">
        <v>2</v>
      </c>
      <c r="J186" s="13">
        <v>3</v>
      </c>
      <c r="K186" s="43" t="s">
        <v>219</v>
      </c>
      <c r="L186" s="38">
        <v>0.5</v>
      </c>
      <c r="M186" s="38">
        <v>3.55</v>
      </c>
      <c r="N186" s="38">
        <v>4.0999999999999996</v>
      </c>
      <c r="O186" s="13" t="s">
        <v>15</v>
      </c>
      <c r="P186" s="13"/>
      <c r="Q186" s="13" t="s">
        <v>4</v>
      </c>
      <c r="R186" s="38">
        <v>3.8519999999999999</v>
      </c>
      <c r="S186" s="13">
        <v>1</v>
      </c>
      <c r="T186" s="39">
        <f t="shared" si="37"/>
        <v>1.93</v>
      </c>
      <c r="U186" s="39">
        <f t="shared" si="43"/>
        <v>1.5499999999999998</v>
      </c>
      <c r="V186" s="39">
        <f t="shared" si="44"/>
        <v>56.192</v>
      </c>
      <c r="W186" s="39">
        <f t="shared" si="45"/>
        <v>162.5</v>
      </c>
      <c r="X186" s="40">
        <f t="shared" si="46"/>
        <v>0.34579692307692306</v>
      </c>
      <c r="Y186" s="41">
        <f t="shared" si="47"/>
        <v>0.56191999999999998</v>
      </c>
      <c r="Z186" s="42">
        <f t="shared" si="48"/>
        <v>5619.2</v>
      </c>
      <c r="AA186" s="13" t="s">
        <v>72</v>
      </c>
      <c r="AB186" s="13"/>
      <c r="AC186" s="13"/>
      <c r="AD186" s="13"/>
      <c r="AE186" s="13"/>
      <c r="AF186" s="13"/>
      <c r="AG186" s="13"/>
      <c r="AH186" s="13"/>
      <c r="AI186" s="13"/>
      <c r="AJ186" s="13"/>
      <c r="AK186" s="13"/>
      <c r="AL186" s="13"/>
      <c r="AM186" s="13"/>
      <c r="AN186" s="13"/>
      <c r="AO186" s="13"/>
      <c r="AP186" s="13"/>
      <c r="AQ186" s="13"/>
      <c r="AR186" s="13"/>
      <c r="AS186" s="13"/>
      <c r="AT186" s="38">
        <v>3.8</v>
      </c>
      <c r="AU186" s="38">
        <v>3.6</v>
      </c>
      <c r="AV186" s="10">
        <f t="shared" si="39"/>
        <v>1.5499999999999998</v>
      </c>
      <c r="AW186" s="10">
        <f t="shared" si="40"/>
        <v>3.8519999999999999</v>
      </c>
      <c r="AZ186" t="str">
        <f t="shared" si="41"/>
        <v>Yes</v>
      </c>
      <c r="BB186" s="38">
        <f t="shared" si="49"/>
        <v>1.5499999999999998</v>
      </c>
      <c r="BC186" s="38">
        <f t="shared" si="38"/>
        <v>-0.45000000000000018</v>
      </c>
      <c r="BD186" s="38">
        <f t="shared" si="50"/>
        <v>-0.45000000000000018</v>
      </c>
      <c r="BE186" s="38">
        <f t="shared" si="51"/>
        <v>1.5499999999999998</v>
      </c>
      <c r="BF186" s="13" cm="1">
        <f t="array" ref="BF186">SUMPRODUCT((1/COUNTIFS($A$3:$A186,$A$3:$A186,$H$3:$H186,$H$3:$H186,$I$3:$I186,$I$3:$I186)))</f>
        <v>54.000000000000057</v>
      </c>
      <c r="BG186" s="13">
        <v>19</v>
      </c>
      <c r="BH186" s="12">
        <f t="shared" si="42"/>
        <v>0.35185185185185147</v>
      </c>
    </row>
    <row r="187" spans="1:60" x14ac:dyDescent="0.2">
      <c r="A187" s="37">
        <v>46074</v>
      </c>
      <c r="B187" s="37"/>
      <c r="C187" s="38">
        <v>11.35</v>
      </c>
      <c r="D187" s="13" t="s">
        <v>55</v>
      </c>
      <c r="E187" s="13" t="s">
        <v>1156</v>
      </c>
      <c r="F187" s="13"/>
      <c r="H187" t="s">
        <v>138</v>
      </c>
      <c r="I187" s="13">
        <v>2</v>
      </c>
      <c r="J187" s="13">
        <v>4</v>
      </c>
      <c r="K187" t="s">
        <v>220</v>
      </c>
      <c r="L187" s="38">
        <v>1</v>
      </c>
      <c r="M187" s="38">
        <v>9.6</v>
      </c>
      <c r="N187" s="38">
        <v>9.8000000000000007</v>
      </c>
      <c r="O187" s="13" t="s">
        <v>15</v>
      </c>
      <c r="P187" s="13"/>
      <c r="Q187" s="13" t="s">
        <v>4</v>
      </c>
      <c r="R187" s="38">
        <v>9.0960000000000019</v>
      </c>
      <c r="S187" s="13" t="s">
        <v>60</v>
      </c>
      <c r="T187" s="39" t="str">
        <f t="shared" si="37"/>
        <v>0.00</v>
      </c>
      <c r="U187" s="39">
        <f t="shared" si="43"/>
        <v>-1</v>
      </c>
      <c r="V187" s="39">
        <f t="shared" si="44"/>
        <v>55.192</v>
      </c>
      <c r="W187" s="39">
        <f t="shared" si="45"/>
        <v>163.5</v>
      </c>
      <c r="X187" s="40">
        <f t="shared" si="46"/>
        <v>0.337565749235474</v>
      </c>
      <c r="Y187" s="41">
        <f t="shared" si="47"/>
        <v>0.55191999999999997</v>
      </c>
      <c r="Z187" s="42">
        <f t="shared" si="48"/>
        <v>5519.2</v>
      </c>
      <c r="AA187" s="13" t="s">
        <v>58</v>
      </c>
      <c r="AB187" s="13"/>
      <c r="AC187" s="13"/>
      <c r="AD187" s="13"/>
      <c r="AE187" s="13"/>
      <c r="AF187" s="13"/>
      <c r="AG187" s="13"/>
      <c r="AH187" s="13"/>
      <c r="AI187" s="13"/>
      <c r="AJ187" s="13"/>
      <c r="AK187" s="13"/>
      <c r="AL187" s="13"/>
      <c r="AM187" s="13"/>
      <c r="AN187" s="13"/>
      <c r="AO187" s="13"/>
      <c r="AP187" s="13"/>
      <c r="AQ187" s="13"/>
      <c r="AR187" s="13"/>
      <c r="AS187" s="13"/>
      <c r="AT187" s="38">
        <v>9</v>
      </c>
      <c r="AU187" s="38">
        <v>9</v>
      </c>
      <c r="AV187" s="10">
        <f t="shared" si="39"/>
        <v>8.8000000000000007</v>
      </c>
      <c r="AW187" s="10">
        <f t="shared" si="40"/>
        <v>9.0960000000000019</v>
      </c>
      <c r="AZ187" t="str">
        <f t="shared" si="41"/>
        <v>Yes</v>
      </c>
      <c r="BB187" s="38">
        <f t="shared" si="49"/>
        <v>-1</v>
      </c>
      <c r="BC187" s="38">
        <f t="shared" si="38"/>
        <v>-0.45000000000000018</v>
      </c>
      <c r="BD187" s="38">
        <f t="shared" si="50"/>
        <v>-0.45000000000000018</v>
      </c>
      <c r="BE187" s="38">
        <f t="shared" si="51"/>
        <v>-1</v>
      </c>
      <c r="BF187" s="13" cm="1">
        <f t="array" ref="BF187">SUMPRODUCT((1/COUNTIFS($A$3:$A187,$A$3:$A187,$H$3:$H187,$H$3:$H187,$I$3:$I187,$I$3:$I187)))</f>
        <v>54.000000000000057</v>
      </c>
      <c r="BG187" s="13">
        <v>19</v>
      </c>
      <c r="BH187" s="12">
        <f t="shared" si="42"/>
        <v>0.35185185185185147</v>
      </c>
    </row>
    <row r="188" spans="1:60" x14ac:dyDescent="0.2">
      <c r="A188" s="37">
        <v>46074</v>
      </c>
      <c r="B188" s="37"/>
      <c r="C188" s="38">
        <v>11.35</v>
      </c>
      <c r="D188" s="13" t="s">
        <v>55</v>
      </c>
      <c r="E188" s="13" t="s">
        <v>1156</v>
      </c>
      <c r="F188" s="13"/>
      <c r="H188" t="s">
        <v>138</v>
      </c>
      <c r="I188" s="13">
        <v>2</v>
      </c>
      <c r="J188" s="13">
        <v>7</v>
      </c>
      <c r="K188" t="s">
        <v>221</v>
      </c>
      <c r="L188" s="38">
        <v>1</v>
      </c>
      <c r="M188" s="38">
        <v>13</v>
      </c>
      <c r="N188" s="38">
        <v>33.65</v>
      </c>
      <c r="O188" s="13" t="s">
        <v>15</v>
      </c>
      <c r="P188" s="13"/>
      <c r="Q188" s="13" t="s">
        <v>4</v>
      </c>
      <c r="R188" s="38">
        <v>31.038</v>
      </c>
      <c r="S188" s="13" t="s">
        <v>60</v>
      </c>
      <c r="T188" s="39" t="str">
        <f t="shared" si="37"/>
        <v>0.00</v>
      </c>
      <c r="U188" s="39">
        <f t="shared" si="43"/>
        <v>-1</v>
      </c>
      <c r="V188" s="39">
        <f t="shared" si="44"/>
        <v>54.192</v>
      </c>
      <c r="W188" s="39">
        <f t="shared" si="45"/>
        <v>164.5</v>
      </c>
      <c r="X188" s="40">
        <f t="shared" si="46"/>
        <v>0.32943465045592707</v>
      </c>
      <c r="Y188" s="41">
        <f t="shared" si="47"/>
        <v>0.54191999999999996</v>
      </c>
      <c r="Z188" s="42">
        <f t="shared" si="48"/>
        <v>5419.2</v>
      </c>
      <c r="AA188" s="13" t="s">
        <v>58</v>
      </c>
      <c r="AB188" s="13"/>
      <c r="AC188" s="13"/>
      <c r="AD188" s="13"/>
      <c r="AE188" s="13"/>
      <c r="AF188" s="13"/>
      <c r="AG188" s="13"/>
      <c r="AH188" s="13"/>
      <c r="AI188" s="13"/>
      <c r="AJ188" s="13"/>
      <c r="AK188" s="13"/>
      <c r="AL188" s="13"/>
      <c r="AM188" s="13"/>
      <c r="AN188" s="13"/>
      <c r="AO188" s="13"/>
      <c r="AP188" s="13"/>
      <c r="AQ188" s="13"/>
      <c r="AR188" s="13"/>
      <c r="AS188" s="13"/>
      <c r="AT188" s="38">
        <v>26</v>
      </c>
      <c r="AU188" s="38">
        <v>26</v>
      </c>
      <c r="AV188" s="10">
        <f t="shared" si="39"/>
        <v>32.65</v>
      </c>
      <c r="AW188" s="10">
        <f t="shared" si="40"/>
        <v>31.038</v>
      </c>
      <c r="AZ188" t="str">
        <f t="shared" si="41"/>
        <v>Yes</v>
      </c>
      <c r="BB188" s="38">
        <f t="shared" si="49"/>
        <v>-1</v>
      </c>
      <c r="BC188" s="38">
        <f t="shared" si="38"/>
        <v>-0.45000000000000018</v>
      </c>
      <c r="BD188" s="38">
        <f t="shared" si="50"/>
        <v>-0.45000000000000018</v>
      </c>
      <c r="BE188" s="38">
        <f t="shared" si="51"/>
        <v>-1</v>
      </c>
      <c r="BF188" s="13" cm="1">
        <f t="array" ref="BF188">SUMPRODUCT((1/COUNTIFS($A$3:$A188,$A$3:$A188,$H$3:$H188,$H$3:$H188,$I$3:$I188,$I$3:$I188)))</f>
        <v>54.000000000000064</v>
      </c>
      <c r="BG188" s="13">
        <v>19</v>
      </c>
      <c r="BH188" s="12">
        <f t="shared" si="42"/>
        <v>0.35185185185185142</v>
      </c>
    </row>
    <row r="189" spans="1:60" x14ac:dyDescent="0.2">
      <c r="A189" s="37">
        <v>46074</v>
      </c>
      <c r="B189" s="37"/>
      <c r="C189" s="38">
        <v>11.46</v>
      </c>
      <c r="D189" s="13" t="s">
        <v>55</v>
      </c>
      <c r="E189" s="13" t="s">
        <v>1156</v>
      </c>
      <c r="F189" s="13"/>
      <c r="H189" t="s">
        <v>138</v>
      </c>
      <c r="I189" s="13">
        <v>3</v>
      </c>
      <c r="J189" s="13">
        <v>4</v>
      </c>
      <c r="K189" t="s">
        <v>222</v>
      </c>
      <c r="L189" s="38">
        <v>0.5</v>
      </c>
      <c r="M189" s="38">
        <v>2.6</v>
      </c>
      <c r="N189" s="38">
        <v>2.83</v>
      </c>
      <c r="O189" s="13" t="s">
        <v>15</v>
      </c>
      <c r="P189" s="13"/>
      <c r="Q189" s="13" t="s">
        <v>4</v>
      </c>
      <c r="R189" s="38">
        <v>2.6836000000000002</v>
      </c>
      <c r="S189" s="13" t="s">
        <v>60</v>
      </c>
      <c r="T189" s="39" t="str">
        <f t="shared" si="37"/>
        <v>0.00</v>
      </c>
      <c r="U189" s="39">
        <f t="shared" si="43"/>
        <v>-0.5</v>
      </c>
      <c r="V189" s="39">
        <f t="shared" si="44"/>
        <v>53.692</v>
      </c>
      <c r="W189" s="39">
        <f t="shared" si="45"/>
        <v>165</v>
      </c>
      <c r="X189" s="40">
        <f t="shared" si="46"/>
        <v>0.32540606060606059</v>
      </c>
      <c r="Y189" s="41">
        <f t="shared" si="47"/>
        <v>0.53691999999999995</v>
      </c>
      <c r="Z189" s="42">
        <f t="shared" si="48"/>
        <v>5369.2</v>
      </c>
      <c r="AA189" s="13" t="s">
        <v>58</v>
      </c>
      <c r="AB189" s="13"/>
      <c r="AC189" s="13"/>
      <c r="AD189" s="13"/>
      <c r="AE189" s="13"/>
      <c r="AF189" s="13"/>
      <c r="AG189" s="13"/>
      <c r="AH189" s="13"/>
      <c r="AI189" s="13"/>
      <c r="AJ189" s="13"/>
      <c r="AK189" s="13"/>
      <c r="AL189" s="13"/>
      <c r="AM189" s="13"/>
      <c r="AN189" s="13"/>
      <c r="AO189" s="13"/>
      <c r="AP189" s="13"/>
      <c r="AQ189" s="13"/>
      <c r="AR189" s="13"/>
      <c r="AS189" s="13"/>
      <c r="AT189" s="38">
        <v>2.4500000000000002</v>
      </c>
      <c r="AU189" s="38">
        <v>2.5</v>
      </c>
      <c r="AV189" s="10">
        <f t="shared" si="39"/>
        <v>0.91500000000000004</v>
      </c>
      <c r="AW189" s="10">
        <f t="shared" si="40"/>
        <v>2.6836000000000002</v>
      </c>
      <c r="AZ189" t="str">
        <f t="shared" si="41"/>
        <v>Yes</v>
      </c>
      <c r="BB189" s="38">
        <f t="shared" si="49"/>
        <v>-0.5</v>
      </c>
      <c r="BC189" s="38">
        <f t="shared" si="38"/>
        <v>1.81</v>
      </c>
      <c r="BD189" s="38">
        <f t="shared" si="50"/>
        <v>1.6652</v>
      </c>
      <c r="BE189" s="38">
        <f t="shared" si="51"/>
        <v>-0.5</v>
      </c>
      <c r="BF189" s="13" cm="1">
        <f t="array" ref="BF189">SUMPRODUCT((1/COUNTIFS($A$3:$A189,$A$3:$A189,$H$3:$H189,$H$3:$H189,$I$3:$I189,$I$3:$I189)))</f>
        <v>55.000000000000064</v>
      </c>
      <c r="BG189" s="13">
        <v>19</v>
      </c>
      <c r="BH189" s="12">
        <f t="shared" si="42"/>
        <v>0.34545454545454507</v>
      </c>
    </row>
    <row r="190" spans="1:60" x14ac:dyDescent="0.2">
      <c r="A190" s="37">
        <v>46074</v>
      </c>
      <c r="B190" s="37"/>
      <c r="C190" s="38">
        <v>11.46</v>
      </c>
      <c r="D190" s="13" t="s">
        <v>55</v>
      </c>
      <c r="E190" s="13" t="s">
        <v>1156</v>
      </c>
      <c r="F190" s="13"/>
      <c r="H190" t="s">
        <v>138</v>
      </c>
      <c r="I190" s="13">
        <v>3</v>
      </c>
      <c r="J190" s="13">
        <v>8</v>
      </c>
      <c r="K190" s="44" t="s">
        <v>223</v>
      </c>
      <c r="L190" s="38">
        <v>0.5</v>
      </c>
      <c r="M190" s="38">
        <v>4.3</v>
      </c>
      <c r="N190" s="38">
        <v>7.65</v>
      </c>
      <c r="O190" s="13" t="s">
        <v>15</v>
      </c>
      <c r="P190" s="13"/>
      <c r="Q190" s="13" t="s">
        <v>4</v>
      </c>
      <c r="R190" s="38">
        <v>7.1180000000000003</v>
      </c>
      <c r="S190" s="13">
        <v>2</v>
      </c>
      <c r="T190" s="39" t="str">
        <f t="shared" si="37"/>
        <v>0.00</v>
      </c>
      <c r="U190" s="39">
        <f t="shared" si="43"/>
        <v>-0.5</v>
      </c>
      <c r="V190" s="39">
        <f t="shared" si="44"/>
        <v>53.192</v>
      </c>
      <c r="W190" s="39">
        <f t="shared" si="45"/>
        <v>165.5</v>
      </c>
      <c r="X190" s="40">
        <f t="shared" si="46"/>
        <v>0.32140181268882173</v>
      </c>
      <c r="Y190" s="41">
        <f t="shared" si="47"/>
        <v>0.53191999999999995</v>
      </c>
      <c r="Z190" s="42">
        <f t="shared" si="48"/>
        <v>5319.2</v>
      </c>
      <c r="AA190" s="13" t="s">
        <v>58</v>
      </c>
      <c r="AB190" s="13"/>
      <c r="AC190" s="13"/>
      <c r="AD190" s="13"/>
      <c r="AE190" s="13"/>
      <c r="AF190" s="13"/>
      <c r="AG190" s="13"/>
      <c r="AH190" s="13"/>
      <c r="AI190" s="13"/>
      <c r="AJ190" s="13"/>
      <c r="AK190" s="13"/>
      <c r="AL190" s="13"/>
      <c r="AM190" s="13"/>
      <c r="AN190" s="13"/>
      <c r="AO190" s="13"/>
      <c r="AP190" s="13"/>
      <c r="AQ190" s="13"/>
      <c r="AR190" s="13"/>
      <c r="AS190" s="13"/>
      <c r="AT190" s="38">
        <v>6</v>
      </c>
      <c r="AU190" s="38">
        <v>6</v>
      </c>
      <c r="AV190" s="10">
        <f t="shared" si="39"/>
        <v>3.3250000000000002</v>
      </c>
      <c r="AW190" s="10">
        <f t="shared" si="40"/>
        <v>7.1180000000000003</v>
      </c>
      <c r="AZ190" t="str">
        <f t="shared" si="41"/>
        <v>Yes</v>
      </c>
      <c r="BB190" s="38">
        <f t="shared" si="49"/>
        <v>-0.5</v>
      </c>
      <c r="BC190" s="38">
        <f t="shared" si="38"/>
        <v>1.81</v>
      </c>
      <c r="BD190" s="38">
        <f t="shared" si="50"/>
        <v>1.6652</v>
      </c>
      <c r="BE190" s="38">
        <f t="shared" si="51"/>
        <v>-0.5</v>
      </c>
      <c r="BF190" s="13" cm="1">
        <f t="array" ref="BF190">SUMPRODUCT((1/COUNTIFS($A$3:$A190,$A$3:$A190,$H$3:$H190,$H$3:$H190,$I$3:$I190,$I$3:$I190)))</f>
        <v>55.000000000000064</v>
      </c>
      <c r="BG190" s="13">
        <v>19</v>
      </c>
      <c r="BH190" s="12">
        <f t="shared" si="42"/>
        <v>0.34545454545454507</v>
      </c>
    </row>
    <row r="191" spans="1:60" x14ac:dyDescent="0.2">
      <c r="A191" s="37">
        <v>46074</v>
      </c>
      <c r="B191" s="37"/>
      <c r="C191" s="38">
        <v>11.46</v>
      </c>
      <c r="D191" s="13" t="s">
        <v>55</v>
      </c>
      <c r="E191" s="13" t="s">
        <v>1156</v>
      </c>
      <c r="F191" s="13"/>
      <c r="H191" t="s">
        <v>138</v>
      </c>
      <c r="I191" s="13">
        <v>3</v>
      </c>
      <c r="J191" s="13">
        <v>3</v>
      </c>
      <c r="K191" s="43" t="s">
        <v>129</v>
      </c>
      <c r="L191" s="38">
        <v>0.5</v>
      </c>
      <c r="M191" s="38">
        <v>6.6</v>
      </c>
      <c r="N191" s="38">
        <v>6.62</v>
      </c>
      <c r="O191" s="13" t="s">
        <v>15</v>
      </c>
      <c r="P191" s="13"/>
      <c r="Q191" s="13" t="s">
        <v>4</v>
      </c>
      <c r="R191" s="38">
        <v>6.1703999999999999</v>
      </c>
      <c r="S191" s="13">
        <v>1</v>
      </c>
      <c r="T191" s="39">
        <f t="shared" si="37"/>
        <v>3.09</v>
      </c>
      <c r="U191" s="39">
        <f t="shared" si="43"/>
        <v>2.6652</v>
      </c>
      <c r="V191" s="39">
        <f t="shared" si="44"/>
        <v>55.857199999999999</v>
      </c>
      <c r="W191" s="39">
        <f t="shared" si="45"/>
        <v>166</v>
      </c>
      <c r="X191" s="40">
        <f t="shared" si="46"/>
        <v>0.33648915662650603</v>
      </c>
      <c r="Y191" s="41">
        <f t="shared" si="47"/>
        <v>0.55857199999999996</v>
      </c>
      <c r="Z191" s="42">
        <f t="shared" si="48"/>
        <v>5585.72</v>
      </c>
      <c r="AA191" s="13" t="s">
        <v>72</v>
      </c>
      <c r="AB191" s="13"/>
      <c r="AC191" s="13"/>
      <c r="AD191" s="13"/>
      <c r="AE191" s="13"/>
      <c r="AF191" s="13"/>
      <c r="AG191" s="13"/>
      <c r="AH191" s="13"/>
      <c r="AI191" s="13"/>
      <c r="AJ191" s="13"/>
      <c r="AK191" s="13"/>
      <c r="AL191" s="13"/>
      <c r="AM191" s="13"/>
      <c r="AN191" s="13"/>
      <c r="AO191" s="13"/>
      <c r="AP191" s="13"/>
      <c r="AQ191" s="13"/>
      <c r="AR191" s="13"/>
      <c r="AS191" s="13"/>
      <c r="AT191" s="38">
        <v>6</v>
      </c>
      <c r="AU191" s="38">
        <v>7</v>
      </c>
      <c r="AV191" s="10">
        <f t="shared" si="39"/>
        <v>2.81</v>
      </c>
      <c r="AW191" s="10">
        <f t="shared" si="40"/>
        <v>6.1703999999999999</v>
      </c>
      <c r="AZ191" t="str">
        <f t="shared" si="41"/>
        <v>Yes</v>
      </c>
      <c r="BB191" s="38">
        <f t="shared" si="49"/>
        <v>2.81</v>
      </c>
      <c r="BC191" s="38">
        <f t="shared" si="38"/>
        <v>1.81</v>
      </c>
      <c r="BD191" s="38">
        <f t="shared" si="50"/>
        <v>1.6652</v>
      </c>
      <c r="BE191" s="38">
        <f t="shared" si="51"/>
        <v>2.6652</v>
      </c>
      <c r="BF191" s="13" cm="1">
        <f t="array" ref="BF191">SUMPRODUCT((1/COUNTIFS($A$3:$A191,$A$3:$A191,$H$3:$H191,$H$3:$H191,$I$3:$I191,$I$3:$I191)))</f>
        <v>55.000000000000071</v>
      </c>
      <c r="BG191" s="13">
        <v>20</v>
      </c>
      <c r="BH191" s="12">
        <f t="shared" si="42"/>
        <v>0.36363636363636315</v>
      </c>
    </row>
    <row r="192" spans="1:60" x14ac:dyDescent="0.2">
      <c r="A192" s="37">
        <v>46074</v>
      </c>
      <c r="B192" s="37"/>
      <c r="C192" s="38">
        <v>12.11</v>
      </c>
      <c r="D192" s="13" t="s">
        <v>55</v>
      </c>
      <c r="E192" s="13" t="s">
        <v>1156</v>
      </c>
      <c r="F192" s="13"/>
      <c r="H192" t="s">
        <v>138</v>
      </c>
      <c r="I192" s="13">
        <v>4</v>
      </c>
      <c r="J192" s="13">
        <v>4</v>
      </c>
      <c r="K192" s="43" t="s">
        <v>224</v>
      </c>
      <c r="L192" s="38">
        <v>0.5</v>
      </c>
      <c r="M192" s="38">
        <v>3.8</v>
      </c>
      <c r="N192" s="38">
        <v>5.0199999999999996</v>
      </c>
      <c r="O192" s="13" t="s">
        <v>15</v>
      </c>
      <c r="P192" s="13"/>
      <c r="Q192" s="13" t="s">
        <v>4</v>
      </c>
      <c r="R192" s="38">
        <v>4.6983999999999995</v>
      </c>
      <c r="S192" s="13">
        <v>1</v>
      </c>
      <c r="T192" s="39">
        <f t="shared" si="37"/>
        <v>2.35</v>
      </c>
      <c r="U192" s="39">
        <f t="shared" si="43"/>
        <v>2.0099999999999998</v>
      </c>
      <c r="V192" s="39">
        <f t="shared" si="44"/>
        <v>57.867199999999997</v>
      </c>
      <c r="W192" s="39">
        <f t="shared" si="45"/>
        <v>166.5</v>
      </c>
      <c r="X192" s="40">
        <f t="shared" si="46"/>
        <v>0.34755075075075076</v>
      </c>
      <c r="Y192" s="41">
        <f t="shared" si="47"/>
        <v>0.57867199999999996</v>
      </c>
      <c r="Z192" s="42">
        <f t="shared" si="48"/>
        <v>5786.7199999999993</v>
      </c>
      <c r="AA192" s="13" t="s">
        <v>72</v>
      </c>
      <c r="AB192" s="13"/>
      <c r="AC192" s="13"/>
      <c r="AD192" s="13"/>
      <c r="AE192" s="13"/>
      <c r="AF192" s="13"/>
      <c r="AG192" s="13"/>
      <c r="AH192" s="13"/>
      <c r="AI192" s="13"/>
      <c r="AJ192" s="13"/>
      <c r="AK192" s="13"/>
      <c r="AL192" s="13"/>
      <c r="AM192" s="13"/>
      <c r="AN192" s="13"/>
      <c r="AO192" s="13"/>
      <c r="AP192" s="13"/>
      <c r="AQ192" s="13"/>
      <c r="AR192" s="13"/>
      <c r="AS192" s="13"/>
      <c r="AT192" s="38">
        <v>4.5</v>
      </c>
      <c r="AU192" s="38">
        <v>4.4000000000000004</v>
      </c>
      <c r="AV192" s="10">
        <f t="shared" si="39"/>
        <v>2.0099999999999998</v>
      </c>
      <c r="AW192" s="10">
        <f t="shared" si="40"/>
        <v>4.6983999999999995</v>
      </c>
      <c r="AZ192" t="str">
        <f t="shared" si="41"/>
        <v>Yes</v>
      </c>
      <c r="BB192" s="38">
        <f t="shared" si="49"/>
        <v>2.0099999999999998</v>
      </c>
      <c r="BC192" s="38">
        <f t="shared" si="38"/>
        <v>-0.99000000000000021</v>
      </c>
      <c r="BD192" s="38">
        <f t="shared" si="50"/>
        <v>-0.99000000000000021</v>
      </c>
      <c r="BE192" s="38">
        <f t="shared" si="51"/>
        <v>2.0099999999999998</v>
      </c>
      <c r="BF192" s="13" cm="1">
        <f t="array" ref="BF192">SUMPRODUCT((1/COUNTIFS($A$3:$A192,$A$3:$A192,$H$3:$H192,$H$3:$H192,$I$3:$I192,$I$3:$I192)))</f>
        <v>56.000000000000071</v>
      </c>
      <c r="BG192" s="13">
        <v>21</v>
      </c>
      <c r="BH192" s="12">
        <f t="shared" si="42"/>
        <v>0.3749999999999995</v>
      </c>
    </row>
    <row r="193" spans="1:60" x14ac:dyDescent="0.2">
      <c r="A193" s="37">
        <v>46074</v>
      </c>
      <c r="B193" s="37"/>
      <c r="C193" s="38">
        <v>12.11</v>
      </c>
      <c r="D193" s="13" t="s">
        <v>55</v>
      </c>
      <c r="E193" s="13" t="s">
        <v>1156</v>
      </c>
      <c r="F193" s="13"/>
      <c r="H193" t="s">
        <v>138</v>
      </c>
      <c r="I193" s="13">
        <v>4</v>
      </c>
      <c r="J193" s="13">
        <v>7</v>
      </c>
      <c r="K193" t="s">
        <v>192</v>
      </c>
      <c r="L193" s="38">
        <v>1</v>
      </c>
      <c r="M193" s="38">
        <v>7.4</v>
      </c>
      <c r="N193" s="38">
        <v>10.64</v>
      </c>
      <c r="O193" s="13" t="s">
        <v>15</v>
      </c>
      <c r="P193" s="13"/>
      <c r="Q193" s="13" t="s">
        <v>4</v>
      </c>
      <c r="R193" s="38">
        <v>9.8688000000000002</v>
      </c>
      <c r="S193" s="13" t="s">
        <v>60</v>
      </c>
      <c r="T193" s="39" t="str">
        <f t="shared" si="37"/>
        <v>0.00</v>
      </c>
      <c r="U193" s="39">
        <f t="shared" si="43"/>
        <v>-1</v>
      </c>
      <c r="V193" s="39">
        <f t="shared" si="44"/>
        <v>56.867199999999997</v>
      </c>
      <c r="W193" s="39">
        <f t="shared" si="45"/>
        <v>167.5</v>
      </c>
      <c r="X193" s="40">
        <f t="shared" si="46"/>
        <v>0.33950567164179102</v>
      </c>
      <c r="Y193" s="41">
        <f t="shared" si="47"/>
        <v>0.56867199999999996</v>
      </c>
      <c r="Z193" s="42">
        <f t="shared" si="48"/>
        <v>5686.7199999999993</v>
      </c>
      <c r="AA193" s="13" t="s">
        <v>58</v>
      </c>
      <c r="AB193" s="13"/>
      <c r="AC193" s="13"/>
      <c r="AD193" s="13"/>
      <c r="AE193" s="13"/>
      <c r="AF193" s="13"/>
      <c r="AG193" s="13"/>
      <c r="AH193" s="13"/>
      <c r="AI193" s="13"/>
      <c r="AJ193" s="13"/>
      <c r="AK193" s="13"/>
      <c r="AL193" s="13"/>
      <c r="AM193" s="13"/>
      <c r="AN193" s="13"/>
      <c r="AO193" s="13"/>
      <c r="AP193" s="13"/>
      <c r="AQ193" s="13"/>
      <c r="AR193" s="13"/>
      <c r="AS193" s="13"/>
      <c r="AT193" s="38">
        <v>8</v>
      </c>
      <c r="AU193" s="38">
        <v>8.5</v>
      </c>
      <c r="AV193" s="10">
        <f t="shared" si="39"/>
        <v>9.64</v>
      </c>
      <c r="AW193" s="10">
        <f t="shared" si="40"/>
        <v>9.8688000000000002</v>
      </c>
      <c r="AZ193" t="str">
        <f t="shared" si="41"/>
        <v>Yes</v>
      </c>
      <c r="BB193" s="38">
        <f t="shared" si="49"/>
        <v>-1</v>
      </c>
      <c r="BC193" s="38">
        <f t="shared" si="38"/>
        <v>-0.99000000000000021</v>
      </c>
      <c r="BD193" s="38">
        <f t="shared" si="50"/>
        <v>-0.99000000000000021</v>
      </c>
      <c r="BE193" s="38">
        <f t="shared" si="51"/>
        <v>-1</v>
      </c>
      <c r="BF193" s="13" cm="1">
        <f t="array" ref="BF193">SUMPRODUCT((1/COUNTIFS($A$3:$A193,$A$3:$A193,$H$3:$H193,$H$3:$H193,$I$3:$I193,$I$3:$I193)))</f>
        <v>56.000000000000071</v>
      </c>
      <c r="BG193" s="13">
        <v>21</v>
      </c>
      <c r="BH193" s="12">
        <f t="shared" si="42"/>
        <v>0.3749999999999995</v>
      </c>
    </row>
    <row r="194" spans="1:60" x14ac:dyDescent="0.2">
      <c r="A194" s="37">
        <v>46074</v>
      </c>
      <c r="B194" s="37"/>
      <c r="C194" s="38">
        <v>12.11</v>
      </c>
      <c r="D194" s="13" t="s">
        <v>55</v>
      </c>
      <c r="E194" s="13" t="s">
        <v>1156</v>
      </c>
      <c r="F194" s="13"/>
      <c r="H194" t="s">
        <v>138</v>
      </c>
      <c r="I194" s="13">
        <v>4</v>
      </c>
      <c r="J194" s="13">
        <v>6</v>
      </c>
      <c r="K194" t="s">
        <v>225</v>
      </c>
      <c r="L194" s="38">
        <v>1</v>
      </c>
      <c r="M194" s="38">
        <v>9</v>
      </c>
      <c r="N194" s="38">
        <v>11</v>
      </c>
      <c r="O194" s="13" t="s">
        <v>15</v>
      </c>
      <c r="P194" s="13"/>
      <c r="Q194" s="13" t="s">
        <v>4</v>
      </c>
      <c r="R194" s="38">
        <v>10.200000000000001</v>
      </c>
      <c r="S194" s="13" t="s">
        <v>60</v>
      </c>
      <c r="T194" s="39" t="str">
        <f t="shared" si="37"/>
        <v>0.00</v>
      </c>
      <c r="U194" s="39">
        <f t="shared" si="43"/>
        <v>-1</v>
      </c>
      <c r="V194" s="39">
        <f t="shared" si="44"/>
        <v>55.867199999999997</v>
      </c>
      <c r="W194" s="39">
        <f t="shared" si="45"/>
        <v>168.5</v>
      </c>
      <c r="X194" s="40">
        <f t="shared" si="46"/>
        <v>0.33155608308605339</v>
      </c>
      <c r="Y194" s="41">
        <f t="shared" si="47"/>
        <v>0.55867199999999995</v>
      </c>
      <c r="Z194" s="42">
        <f t="shared" si="48"/>
        <v>5586.7199999999993</v>
      </c>
      <c r="AA194" s="13" t="s">
        <v>58</v>
      </c>
      <c r="AB194" s="13"/>
      <c r="AC194" s="13"/>
      <c r="AD194" s="13"/>
      <c r="AE194" s="13"/>
      <c r="AF194" s="13"/>
      <c r="AG194" s="13"/>
      <c r="AH194" s="13"/>
      <c r="AI194" s="13"/>
      <c r="AJ194" s="13"/>
      <c r="AK194" s="13"/>
      <c r="AL194" s="13"/>
      <c r="AM194" s="13"/>
      <c r="AN194" s="13"/>
      <c r="AO194" s="13"/>
      <c r="AP194" s="13"/>
      <c r="AQ194" s="13"/>
      <c r="AR194" s="13"/>
      <c r="AS194" s="13"/>
      <c r="AT194" s="38">
        <v>10.1</v>
      </c>
      <c r="AU194" s="38">
        <v>11</v>
      </c>
      <c r="AV194" s="10">
        <f t="shared" si="39"/>
        <v>10</v>
      </c>
      <c r="AW194" s="10">
        <f t="shared" si="40"/>
        <v>10.200000000000001</v>
      </c>
      <c r="AZ194" t="str">
        <f t="shared" si="41"/>
        <v>Yes</v>
      </c>
      <c r="BB194" s="38">
        <f t="shared" si="49"/>
        <v>-1</v>
      </c>
      <c r="BC194" s="38">
        <f t="shared" si="38"/>
        <v>-0.99000000000000021</v>
      </c>
      <c r="BD194" s="38">
        <f t="shared" si="50"/>
        <v>-0.99000000000000021</v>
      </c>
      <c r="BE194" s="38">
        <f t="shared" si="51"/>
        <v>-1</v>
      </c>
      <c r="BF194" s="13" cm="1">
        <f t="array" ref="BF194">SUMPRODUCT((1/COUNTIFS($A$3:$A194,$A$3:$A194,$H$3:$H194,$H$3:$H194,$I$3:$I194,$I$3:$I194)))</f>
        <v>56.000000000000078</v>
      </c>
      <c r="BG194" s="13">
        <v>21</v>
      </c>
      <c r="BH194" s="12">
        <f t="shared" si="42"/>
        <v>0.3749999999999995</v>
      </c>
    </row>
    <row r="195" spans="1:60" x14ac:dyDescent="0.2">
      <c r="A195" s="37">
        <v>46074</v>
      </c>
      <c r="B195" s="37"/>
      <c r="C195" s="38">
        <v>12.11</v>
      </c>
      <c r="D195" s="13" t="s">
        <v>55</v>
      </c>
      <c r="E195" s="13" t="s">
        <v>1156</v>
      </c>
      <c r="F195" s="13"/>
      <c r="H195" t="s">
        <v>138</v>
      </c>
      <c r="I195" s="13">
        <v>4</v>
      </c>
      <c r="J195" s="13">
        <v>10</v>
      </c>
      <c r="K195" t="s">
        <v>226</v>
      </c>
      <c r="L195" s="38">
        <v>1</v>
      </c>
      <c r="M195" s="38">
        <v>32</v>
      </c>
      <c r="N195" s="38">
        <v>55</v>
      </c>
      <c r="O195" s="13" t="s">
        <v>15</v>
      </c>
      <c r="P195" s="13"/>
      <c r="Q195" s="13" t="s">
        <v>4</v>
      </c>
      <c r="R195" s="38">
        <v>50.68</v>
      </c>
      <c r="S195" s="13" t="s">
        <v>60</v>
      </c>
      <c r="T195" s="39" t="str">
        <f t="shared" ref="T195:T258" si="52">IF(($AA195="W"),ROUND(($L195*$R195),2),"0.00")</f>
        <v>0.00</v>
      </c>
      <c r="U195" s="39">
        <f t="shared" si="43"/>
        <v>-1</v>
      </c>
      <c r="V195" s="39">
        <f t="shared" si="44"/>
        <v>54.867199999999997</v>
      </c>
      <c r="W195" s="39">
        <f t="shared" si="45"/>
        <v>169.5</v>
      </c>
      <c r="X195" s="40">
        <f t="shared" si="46"/>
        <v>0.32370029498525071</v>
      </c>
      <c r="Y195" s="41">
        <f t="shared" si="47"/>
        <v>0.54867199999999994</v>
      </c>
      <c r="Z195" s="42">
        <f t="shared" si="48"/>
        <v>5486.7199999999993</v>
      </c>
      <c r="AA195" s="13" t="s">
        <v>58</v>
      </c>
      <c r="AB195" s="13"/>
      <c r="AC195" s="13"/>
      <c r="AD195" s="13"/>
      <c r="AE195" s="13"/>
      <c r="AF195" s="13"/>
      <c r="AG195" s="13"/>
      <c r="AH195" s="13"/>
      <c r="AI195" s="13"/>
      <c r="AJ195" s="13"/>
      <c r="AK195" s="13"/>
      <c r="AL195" s="13"/>
      <c r="AM195" s="13"/>
      <c r="AN195" s="13"/>
      <c r="AO195" s="13"/>
      <c r="AP195" s="13"/>
      <c r="AQ195" s="13"/>
      <c r="AR195" s="13"/>
      <c r="AS195" s="13"/>
      <c r="AT195" s="38">
        <v>41.8</v>
      </c>
      <c r="AU195" s="38">
        <v>51</v>
      </c>
      <c r="AV195" s="10">
        <f t="shared" si="39"/>
        <v>54</v>
      </c>
      <c r="AW195" s="10">
        <f t="shared" si="40"/>
        <v>50.68</v>
      </c>
      <c r="AZ195" t="str">
        <f t="shared" si="41"/>
        <v>Yes</v>
      </c>
      <c r="BB195" s="38">
        <f t="shared" si="49"/>
        <v>-1</v>
      </c>
      <c r="BC195" s="38">
        <f t="shared" ref="BC195:BC258" si="53">SUMIFS(
  $BB:$BB,
  $A:$A,$A195,
  $H:$H,$H195,
  $I:$I,$I195
)</f>
        <v>-0.99000000000000021</v>
      </c>
      <c r="BD195" s="38">
        <f t="shared" si="50"/>
        <v>-0.99000000000000021</v>
      </c>
      <c r="BE195" s="38">
        <f t="shared" si="51"/>
        <v>-1</v>
      </c>
      <c r="BF195" s="13" cm="1">
        <f t="array" ref="BF195">SUMPRODUCT((1/COUNTIFS($A$3:$A195,$A$3:$A195,$H$3:$H195,$H$3:$H195,$I$3:$I195,$I$3:$I195)))</f>
        <v>56.000000000000071</v>
      </c>
      <c r="BG195" s="13">
        <v>21</v>
      </c>
      <c r="BH195" s="12">
        <f t="shared" si="42"/>
        <v>0.3749999999999995</v>
      </c>
    </row>
    <row r="196" spans="1:60" x14ac:dyDescent="0.2">
      <c r="A196" s="37">
        <v>46074</v>
      </c>
      <c r="B196" s="37"/>
      <c r="C196" s="38">
        <v>12.32</v>
      </c>
      <c r="D196" s="13" t="s">
        <v>55</v>
      </c>
      <c r="E196" s="13" t="s">
        <v>1156</v>
      </c>
      <c r="F196" s="13"/>
      <c r="H196" t="s">
        <v>138</v>
      </c>
      <c r="I196" s="13">
        <v>5</v>
      </c>
      <c r="J196" s="13">
        <v>2</v>
      </c>
      <c r="K196" s="44" t="s">
        <v>227</v>
      </c>
      <c r="L196" s="38">
        <v>1</v>
      </c>
      <c r="M196" s="38">
        <v>7.2</v>
      </c>
      <c r="N196" s="38">
        <v>7.6</v>
      </c>
      <c r="O196" s="13" t="s">
        <v>15</v>
      </c>
      <c r="P196" s="13"/>
      <c r="Q196" s="13" t="s">
        <v>4</v>
      </c>
      <c r="R196" s="38">
        <v>7.0720000000000001</v>
      </c>
      <c r="S196" s="13">
        <v>2</v>
      </c>
      <c r="T196" s="39" t="str">
        <f t="shared" si="52"/>
        <v>0.00</v>
      </c>
      <c r="U196" s="39">
        <f t="shared" si="43"/>
        <v>-1</v>
      </c>
      <c r="V196" s="39">
        <f t="shared" si="44"/>
        <v>53.867199999999997</v>
      </c>
      <c r="W196" s="39">
        <f t="shared" si="45"/>
        <v>170.5</v>
      </c>
      <c r="X196" s="40">
        <f t="shared" si="46"/>
        <v>0.31593665689149558</v>
      </c>
      <c r="Y196" s="41">
        <f t="shared" si="47"/>
        <v>0.53867199999999993</v>
      </c>
      <c r="Z196" s="42">
        <f t="shared" si="48"/>
        <v>5386.7199999999993</v>
      </c>
      <c r="AA196" s="13" t="s">
        <v>58</v>
      </c>
      <c r="AB196" s="13"/>
      <c r="AC196" s="13"/>
      <c r="AD196" s="13"/>
      <c r="AE196" s="13"/>
      <c r="AF196" s="13"/>
      <c r="AG196" s="13"/>
      <c r="AH196" s="13"/>
      <c r="AI196" s="13"/>
      <c r="AJ196" s="13"/>
      <c r="AK196" s="13"/>
      <c r="AL196" s="13"/>
      <c r="AM196" s="13"/>
      <c r="AN196" s="13"/>
      <c r="AO196" s="13"/>
      <c r="AP196" s="13"/>
      <c r="AQ196" s="13"/>
      <c r="AR196" s="13"/>
      <c r="AS196" s="13"/>
      <c r="AT196" s="38">
        <v>6.3</v>
      </c>
      <c r="AU196" s="38">
        <v>5</v>
      </c>
      <c r="AV196" s="10">
        <f t="shared" ref="AV196:AV259" si="54">((N196*(L196))-(L196))</f>
        <v>6.6</v>
      </c>
      <c r="AW196" s="10">
        <f t="shared" ref="AW196:AW259" si="55">0.92*(N196-1)+1</f>
        <v>7.0720000000000001</v>
      </c>
      <c r="AZ196" t="str">
        <f t="shared" ref="AZ196:AZ259" si="56">IF(N196&gt;=M196,"Yes","No")</f>
        <v>Yes</v>
      </c>
      <c r="BB196" s="38">
        <f t="shared" si="49"/>
        <v>-1</v>
      </c>
      <c r="BC196" s="38">
        <f t="shared" si="53"/>
        <v>-4</v>
      </c>
      <c r="BD196" s="38">
        <f t="shared" si="50"/>
        <v>-4</v>
      </c>
      <c r="BE196" s="38">
        <f t="shared" si="51"/>
        <v>-1</v>
      </c>
      <c r="BF196" s="13" cm="1">
        <f t="array" ref="BF196">SUMPRODUCT((1/COUNTIFS($A$3:$A196,$A$3:$A196,$H$3:$H196,$H$3:$H196,$I$3:$I196,$I$3:$I196)))</f>
        <v>57.000000000000071</v>
      </c>
      <c r="BG196" s="13">
        <v>21</v>
      </c>
      <c r="BH196" s="12">
        <f t="shared" ref="BH196:BH259" si="57">BG196/BF196</f>
        <v>0.36842105263157848</v>
      </c>
    </row>
    <row r="197" spans="1:60" x14ac:dyDescent="0.2">
      <c r="A197" s="37">
        <v>46074</v>
      </c>
      <c r="B197" s="37"/>
      <c r="C197" s="38">
        <v>12.32</v>
      </c>
      <c r="D197" s="13" t="s">
        <v>55</v>
      </c>
      <c r="E197" s="13" t="s">
        <v>1156</v>
      </c>
      <c r="F197" s="13"/>
      <c r="H197" t="s">
        <v>138</v>
      </c>
      <c r="I197" s="13">
        <v>5</v>
      </c>
      <c r="J197" s="13">
        <v>6</v>
      </c>
      <c r="K197" t="s">
        <v>228</v>
      </c>
      <c r="L197" s="38">
        <v>1</v>
      </c>
      <c r="M197" s="38">
        <v>9.8000000000000007</v>
      </c>
      <c r="N197" s="38">
        <v>10.76</v>
      </c>
      <c r="O197" s="13" t="s">
        <v>15</v>
      </c>
      <c r="P197" s="13"/>
      <c r="Q197" s="13" t="s">
        <v>4</v>
      </c>
      <c r="R197" s="38">
        <v>9.9792000000000005</v>
      </c>
      <c r="S197" s="13" t="s">
        <v>60</v>
      </c>
      <c r="T197" s="39" t="str">
        <f t="shared" si="52"/>
        <v>0.00</v>
      </c>
      <c r="U197" s="39">
        <f t="shared" ref="U197:U260" si="58">BE197</f>
        <v>-1</v>
      </c>
      <c r="V197" s="39">
        <f t="shared" ref="V197:V260" si="59">V196+U197</f>
        <v>52.867199999999997</v>
      </c>
      <c r="W197" s="39">
        <f t="shared" ref="W197:W260" si="60">W196+L197</f>
        <v>171.5</v>
      </c>
      <c r="X197" s="40">
        <f t="shared" ref="X197:X260" si="61">SUM(V197/W197)</f>
        <v>0.30826355685131196</v>
      </c>
      <c r="Y197" s="41">
        <f t="shared" ref="Y197:Y260" si="62">V197/100</f>
        <v>0.52867199999999992</v>
      </c>
      <c r="Z197" s="42">
        <f t="shared" ref="Z197:Z260" si="63">V197*100</f>
        <v>5286.7199999999993</v>
      </c>
      <c r="AA197" s="13" t="s">
        <v>58</v>
      </c>
      <c r="AB197" s="13"/>
      <c r="AC197" s="13"/>
      <c r="AD197" s="13"/>
      <c r="AE197" s="13"/>
      <c r="AF197" s="13"/>
      <c r="AG197" s="13"/>
      <c r="AH197" s="13"/>
      <c r="AI197" s="13"/>
      <c r="AJ197" s="13"/>
      <c r="AK197" s="13"/>
      <c r="AL197" s="13"/>
      <c r="AM197" s="13"/>
      <c r="AN197" s="13"/>
      <c r="AO197" s="13"/>
      <c r="AP197" s="13"/>
      <c r="AQ197" s="13"/>
      <c r="AR197" s="13"/>
      <c r="AS197" s="13"/>
      <c r="AT197" s="38">
        <v>9.6</v>
      </c>
      <c r="AU197" s="38">
        <v>11</v>
      </c>
      <c r="AV197" s="10">
        <f t="shared" si="54"/>
        <v>9.76</v>
      </c>
      <c r="AW197" s="10">
        <f t="shared" si="55"/>
        <v>9.9792000000000005</v>
      </c>
      <c r="AZ197" t="str">
        <f t="shared" si="56"/>
        <v>Yes</v>
      </c>
      <c r="BB197" s="38">
        <f t="shared" ref="BB197:BB260" si="64">IF(AA197="W",
   L197*(N197-1),
   -L197
)</f>
        <v>-1</v>
      </c>
      <c r="BC197" s="38">
        <f t="shared" si="53"/>
        <v>-4</v>
      </c>
      <c r="BD197" s="38">
        <f t="shared" ref="BD197:BD260" si="65">IF(BC197&gt;0, BC197*0.92, BC197)</f>
        <v>-4</v>
      </c>
      <c r="BE197" s="38">
        <f t="shared" ref="BE197:BE260" si="66">IF(
  BC197&gt;0,
  IF(
    AA197="W",
    BB197 - (BC197 - BD197),
    BB197
  ),
  BB197
)</f>
        <v>-1</v>
      </c>
      <c r="BF197" s="13" cm="1">
        <f t="array" ref="BF197">SUMPRODUCT((1/COUNTIFS($A$3:$A197,$A$3:$A197,$H$3:$H197,$H$3:$H197,$I$3:$I197,$I$3:$I197)))</f>
        <v>57.000000000000071</v>
      </c>
      <c r="BG197" s="13">
        <v>21</v>
      </c>
      <c r="BH197" s="12">
        <f t="shared" si="57"/>
        <v>0.36842105263157848</v>
      </c>
    </row>
    <row r="198" spans="1:60" x14ac:dyDescent="0.2">
      <c r="A198" s="37">
        <v>46074</v>
      </c>
      <c r="B198" s="37"/>
      <c r="C198" s="38">
        <v>12.32</v>
      </c>
      <c r="D198" s="13" t="s">
        <v>55</v>
      </c>
      <c r="E198" s="13" t="s">
        <v>1156</v>
      </c>
      <c r="F198" s="13"/>
      <c r="H198" t="s">
        <v>138</v>
      </c>
      <c r="I198" s="13">
        <v>5</v>
      </c>
      <c r="J198" s="13">
        <v>7</v>
      </c>
      <c r="K198" t="s">
        <v>229</v>
      </c>
      <c r="L198" s="38">
        <v>1</v>
      </c>
      <c r="M198" s="38">
        <v>21</v>
      </c>
      <c r="N198" s="38">
        <v>38.51</v>
      </c>
      <c r="O198" s="13" t="s">
        <v>15</v>
      </c>
      <c r="P198" s="13"/>
      <c r="Q198" s="13" t="s">
        <v>4</v>
      </c>
      <c r="R198" s="38">
        <v>35.5092</v>
      </c>
      <c r="S198" s="13" t="s">
        <v>60</v>
      </c>
      <c r="T198" s="39" t="str">
        <f t="shared" si="52"/>
        <v>0.00</v>
      </c>
      <c r="U198" s="39">
        <f t="shared" si="58"/>
        <v>-1</v>
      </c>
      <c r="V198" s="39">
        <f t="shared" si="59"/>
        <v>51.867199999999997</v>
      </c>
      <c r="W198" s="39">
        <f t="shared" si="60"/>
        <v>172.5</v>
      </c>
      <c r="X198" s="40">
        <f t="shared" si="61"/>
        <v>0.30067942028985506</v>
      </c>
      <c r="Y198" s="41">
        <f t="shared" si="62"/>
        <v>0.51867200000000002</v>
      </c>
      <c r="Z198" s="42">
        <f t="shared" si="63"/>
        <v>5186.7199999999993</v>
      </c>
      <c r="AA198" s="13" t="s">
        <v>58</v>
      </c>
      <c r="AB198" s="13"/>
      <c r="AC198" s="13"/>
      <c r="AD198" s="13"/>
      <c r="AE198" s="13"/>
      <c r="AF198" s="13"/>
      <c r="AG198" s="13"/>
      <c r="AH198" s="13"/>
      <c r="AI198" s="13"/>
      <c r="AJ198" s="13"/>
      <c r="AK198" s="13"/>
      <c r="AL198" s="13"/>
      <c r="AM198" s="13"/>
      <c r="AN198" s="13"/>
      <c r="AO198" s="13"/>
      <c r="AP198" s="13"/>
      <c r="AQ198" s="13"/>
      <c r="AR198" s="13"/>
      <c r="AS198" s="13"/>
      <c r="AT198" s="38">
        <v>27.5</v>
      </c>
      <c r="AU198" s="38">
        <v>31</v>
      </c>
      <c r="AV198" s="10">
        <f t="shared" si="54"/>
        <v>37.51</v>
      </c>
      <c r="AW198" s="10">
        <f t="shared" si="55"/>
        <v>35.5092</v>
      </c>
      <c r="AZ198" t="str">
        <f t="shared" si="56"/>
        <v>Yes</v>
      </c>
      <c r="BB198" s="38">
        <f t="shared" si="64"/>
        <v>-1</v>
      </c>
      <c r="BC198" s="38">
        <f t="shared" si="53"/>
        <v>-4</v>
      </c>
      <c r="BD198" s="38">
        <f t="shared" si="65"/>
        <v>-4</v>
      </c>
      <c r="BE198" s="38">
        <f t="shared" si="66"/>
        <v>-1</v>
      </c>
      <c r="BF198" s="13" cm="1">
        <f t="array" ref="BF198">SUMPRODUCT((1/COUNTIFS($A$3:$A198,$A$3:$A198,$H$3:$H198,$H$3:$H198,$I$3:$I198,$I$3:$I198)))</f>
        <v>57.000000000000078</v>
      </c>
      <c r="BG198" s="13">
        <v>21</v>
      </c>
      <c r="BH198" s="12">
        <f t="shared" si="57"/>
        <v>0.36842105263157843</v>
      </c>
    </row>
    <row r="199" spans="1:60" x14ac:dyDescent="0.2">
      <c r="A199" s="37">
        <v>46074</v>
      </c>
      <c r="B199" s="37"/>
      <c r="C199" s="38">
        <v>12.32</v>
      </c>
      <c r="D199" s="13" t="s">
        <v>55</v>
      </c>
      <c r="E199" s="13" t="s">
        <v>1156</v>
      </c>
      <c r="F199" s="13"/>
      <c r="H199" t="s">
        <v>138</v>
      </c>
      <c r="I199" s="13">
        <v>5</v>
      </c>
      <c r="J199" s="13">
        <v>4</v>
      </c>
      <c r="K199" t="s">
        <v>57</v>
      </c>
      <c r="L199" s="38">
        <v>1</v>
      </c>
      <c r="M199" s="38">
        <v>26</v>
      </c>
      <c r="N199" s="38">
        <v>32.65</v>
      </c>
      <c r="O199" s="13" t="s">
        <v>15</v>
      </c>
      <c r="P199" s="13"/>
      <c r="Q199" s="13" t="s">
        <v>4</v>
      </c>
      <c r="R199" s="38">
        <v>30.117999999999999</v>
      </c>
      <c r="S199" s="13" t="s">
        <v>60</v>
      </c>
      <c r="T199" s="39" t="str">
        <f t="shared" si="52"/>
        <v>0.00</v>
      </c>
      <c r="U199" s="39">
        <f t="shared" si="58"/>
        <v>-1</v>
      </c>
      <c r="V199" s="39">
        <f t="shared" si="59"/>
        <v>50.867199999999997</v>
      </c>
      <c r="W199" s="39">
        <f t="shared" si="60"/>
        <v>173.5</v>
      </c>
      <c r="X199" s="40">
        <f t="shared" si="61"/>
        <v>0.29318270893371756</v>
      </c>
      <c r="Y199" s="41">
        <f t="shared" si="62"/>
        <v>0.50867200000000001</v>
      </c>
      <c r="Z199" s="42">
        <f t="shared" si="63"/>
        <v>5086.7199999999993</v>
      </c>
      <c r="AA199" s="13" t="s">
        <v>58</v>
      </c>
      <c r="AB199" s="13"/>
      <c r="AC199" s="13"/>
      <c r="AD199" s="13"/>
      <c r="AE199" s="13"/>
      <c r="AF199" s="13"/>
      <c r="AG199" s="13"/>
      <c r="AH199" s="13"/>
      <c r="AI199" s="13"/>
      <c r="AJ199" s="13"/>
      <c r="AK199" s="13"/>
      <c r="AL199" s="13"/>
      <c r="AM199" s="13"/>
      <c r="AN199" s="13"/>
      <c r="AO199" s="13"/>
      <c r="AP199" s="13"/>
      <c r="AQ199" s="13"/>
      <c r="AR199" s="13"/>
      <c r="AS199" s="13"/>
      <c r="AT199" s="38">
        <v>24.4</v>
      </c>
      <c r="AU199" s="38">
        <v>26</v>
      </c>
      <c r="AV199" s="10">
        <f t="shared" si="54"/>
        <v>31.65</v>
      </c>
      <c r="AW199" s="10">
        <f t="shared" si="55"/>
        <v>30.117999999999999</v>
      </c>
      <c r="AZ199" t="str">
        <f t="shared" si="56"/>
        <v>Yes</v>
      </c>
      <c r="BB199" s="38">
        <f t="shared" si="64"/>
        <v>-1</v>
      </c>
      <c r="BC199" s="38">
        <f t="shared" si="53"/>
        <v>-4</v>
      </c>
      <c r="BD199" s="38">
        <f t="shared" si="65"/>
        <v>-4</v>
      </c>
      <c r="BE199" s="38">
        <f t="shared" si="66"/>
        <v>-1</v>
      </c>
      <c r="BF199" s="13" cm="1">
        <f t="array" ref="BF199">SUMPRODUCT((1/COUNTIFS($A$3:$A199,$A$3:$A199,$H$3:$H199,$H$3:$H199,$I$3:$I199,$I$3:$I199)))</f>
        <v>57.000000000000071</v>
      </c>
      <c r="BG199" s="13">
        <v>21</v>
      </c>
      <c r="BH199" s="12">
        <f t="shared" si="57"/>
        <v>0.36842105263157848</v>
      </c>
    </row>
    <row r="200" spans="1:60" x14ac:dyDescent="0.2">
      <c r="A200" s="37">
        <v>46074</v>
      </c>
      <c r="B200" s="37"/>
      <c r="C200" s="38">
        <v>1.0900000000000001</v>
      </c>
      <c r="D200" s="13" t="s">
        <v>55</v>
      </c>
      <c r="E200" s="13" t="s">
        <v>1156</v>
      </c>
      <c r="F200" s="13"/>
      <c r="H200" t="s">
        <v>138</v>
      </c>
      <c r="I200" s="13">
        <v>6</v>
      </c>
      <c r="J200" s="13">
        <v>5</v>
      </c>
      <c r="K200" t="s">
        <v>230</v>
      </c>
      <c r="L200" s="38">
        <v>0.5</v>
      </c>
      <c r="M200" s="38">
        <v>2.96</v>
      </c>
      <c r="N200" s="38">
        <v>3.17</v>
      </c>
      <c r="O200" s="13" t="s">
        <v>15</v>
      </c>
      <c r="P200" s="13"/>
      <c r="Q200" s="13" t="s">
        <v>4</v>
      </c>
      <c r="R200" s="38">
        <v>2.9964</v>
      </c>
      <c r="S200" s="13" t="s">
        <v>60</v>
      </c>
      <c r="T200" s="39" t="str">
        <f t="shared" si="52"/>
        <v>0.00</v>
      </c>
      <c r="U200" s="39">
        <f t="shared" si="58"/>
        <v>-0.5</v>
      </c>
      <c r="V200" s="39">
        <f t="shared" si="59"/>
        <v>50.367199999999997</v>
      </c>
      <c r="W200" s="39">
        <f t="shared" si="60"/>
        <v>174</v>
      </c>
      <c r="X200" s="40">
        <f t="shared" si="61"/>
        <v>0.28946666666666665</v>
      </c>
      <c r="Y200" s="41">
        <f t="shared" si="62"/>
        <v>0.50367200000000001</v>
      </c>
      <c r="Z200" s="42">
        <f t="shared" si="63"/>
        <v>5036.7199999999993</v>
      </c>
      <c r="AA200" s="13" t="s">
        <v>58</v>
      </c>
      <c r="AB200" s="13"/>
      <c r="AC200" s="13"/>
      <c r="AD200" s="13"/>
      <c r="AE200" s="13"/>
      <c r="AF200" s="13"/>
      <c r="AG200" s="13"/>
      <c r="AH200" s="13"/>
      <c r="AI200" s="13"/>
      <c r="AJ200" s="13"/>
      <c r="AK200" s="13"/>
      <c r="AL200" s="13"/>
      <c r="AM200" s="13"/>
      <c r="AN200" s="13"/>
      <c r="AO200" s="13"/>
      <c r="AP200" s="13"/>
      <c r="AQ200" s="13"/>
      <c r="AR200" s="13"/>
      <c r="AS200" s="13"/>
      <c r="AT200" s="38">
        <v>3</v>
      </c>
      <c r="AU200" s="38">
        <v>3</v>
      </c>
      <c r="AV200" s="10">
        <f t="shared" si="54"/>
        <v>1.085</v>
      </c>
      <c r="AW200" s="10">
        <f t="shared" si="55"/>
        <v>2.9964</v>
      </c>
      <c r="AZ200" t="str">
        <f t="shared" si="56"/>
        <v>Yes</v>
      </c>
      <c r="BB200" s="38">
        <f t="shared" si="64"/>
        <v>-0.5</v>
      </c>
      <c r="BC200" s="38">
        <f t="shared" si="53"/>
        <v>-5.5</v>
      </c>
      <c r="BD200" s="38">
        <f t="shared" si="65"/>
        <v>-5.5</v>
      </c>
      <c r="BE200" s="38">
        <f t="shared" si="66"/>
        <v>-0.5</v>
      </c>
      <c r="BF200" s="13" cm="1">
        <f t="array" ref="BF200">SUMPRODUCT((1/COUNTIFS($A$3:$A200,$A$3:$A200,$H$3:$H200,$H$3:$H200,$I$3:$I200,$I$3:$I200)))</f>
        <v>58.000000000000071</v>
      </c>
      <c r="BG200" s="13">
        <v>21</v>
      </c>
      <c r="BH200" s="12">
        <f t="shared" si="57"/>
        <v>0.36206896551724094</v>
      </c>
    </row>
    <row r="201" spans="1:60" x14ac:dyDescent="0.2">
      <c r="A201" s="37">
        <v>46074</v>
      </c>
      <c r="B201" s="37"/>
      <c r="C201" s="38">
        <v>1.0900000000000001</v>
      </c>
      <c r="D201" s="13" t="s">
        <v>55</v>
      </c>
      <c r="E201" s="13" t="s">
        <v>1156</v>
      </c>
      <c r="F201" s="13"/>
      <c r="H201" t="s">
        <v>138</v>
      </c>
      <c r="I201" s="13">
        <v>6</v>
      </c>
      <c r="J201" s="13">
        <v>7</v>
      </c>
      <c r="K201" t="s">
        <v>231</v>
      </c>
      <c r="L201" s="38">
        <v>1</v>
      </c>
      <c r="M201" s="38">
        <v>9.1999999999999993</v>
      </c>
      <c r="N201" s="38">
        <v>19.79</v>
      </c>
      <c r="O201" s="13" t="s">
        <v>15</v>
      </c>
      <c r="P201" s="13"/>
      <c r="Q201" s="13" t="s">
        <v>4</v>
      </c>
      <c r="R201" s="38">
        <v>18.286799999999999</v>
      </c>
      <c r="S201" s="13" t="s">
        <v>60</v>
      </c>
      <c r="T201" s="39" t="str">
        <f t="shared" si="52"/>
        <v>0.00</v>
      </c>
      <c r="U201" s="39">
        <f t="shared" si="58"/>
        <v>-1</v>
      </c>
      <c r="V201" s="39">
        <f t="shared" si="59"/>
        <v>49.367199999999997</v>
      </c>
      <c r="W201" s="39">
        <f t="shared" si="60"/>
        <v>175</v>
      </c>
      <c r="X201" s="40">
        <f t="shared" si="61"/>
        <v>0.28209828571428569</v>
      </c>
      <c r="Y201" s="41">
        <f t="shared" si="62"/>
        <v>0.49367199999999994</v>
      </c>
      <c r="Z201" s="42">
        <f t="shared" si="63"/>
        <v>4936.7199999999993</v>
      </c>
      <c r="AA201" s="13" t="s">
        <v>58</v>
      </c>
      <c r="AB201" s="13"/>
      <c r="AC201" s="13"/>
      <c r="AD201" s="13"/>
      <c r="AE201" s="13"/>
      <c r="AF201" s="13"/>
      <c r="AG201" s="13"/>
      <c r="AH201" s="13"/>
      <c r="AI201" s="13"/>
      <c r="AJ201" s="13"/>
      <c r="AK201" s="13"/>
      <c r="AL201" s="13"/>
      <c r="AM201" s="13"/>
      <c r="AN201" s="13"/>
      <c r="AO201" s="13"/>
      <c r="AP201" s="13"/>
      <c r="AQ201" s="13"/>
      <c r="AR201" s="13"/>
      <c r="AS201" s="13"/>
      <c r="AT201" s="38">
        <v>15.3</v>
      </c>
      <c r="AU201" s="38">
        <v>15</v>
      </c>
      <c r="AV201" s="10">
        <f t="shared" si="54"/>
        <v>18.79</v>
      </c>
      <c r="AW201" s="10">
        <f t="shared" si="55"/>
        <v>18.286799999999999</v>
      </c>
      <c r="AZ201" t="str">
        <f t="shared" si="56"/>
        <v>Yes</v>
      </c>
      <c r="BB201" s="38">
        <f t="shared" si="64"/>
        <v>-1</v>
      </c>
      <c r="BC201" s="38">
        <f t="shared" si="53"/>
        <v>-5.5</v>
      </c>
      <c r="BD201" s="38">
        <f t="shared" si="65"/>
        <v>-5.5</v>
      </c>
      <c r="BE201" s="38">
        <f t="shared" si="66"/>
        <v>-1</v>
      </c>
      <c r="BF201" s="13" cm="1">
        <f t="array" ref="BF201">SUMPRODUCT((1/COUNTIFS($A$3:$A201,$A$3:$A201,$H$3:$H201,$H$3:$H201,$I$3:$I201,$I$3:$I201)))</f>
        <v>58.000000000000071</v>
      </c>
      <c r="BG201" s="13">
        <v>21</v>
      </c>
      <c r="BH201" s="12">
        <f t="shared" si="57"/>
        <v>0.36206896551724094</v>
      </c>
    </row>
    <row r="202" spans="1:60" x14ac:dyDescent="0.2">
      <c r="A202" s="37">
        <v>46074</v>
      </c>
      <c r="B202" s="37"/>
      <c r="C202" s="38">
        <v>1.0900000000000001</v>
      </c>
      <c r="D202" s="13" t="s">
        <v>55</v>
      </c>
      <c r="E202" s="13" t="s">
        <v>1156</v>
      </c>
      <c r="F202" s="13"/>
      <c r="H202" t="s">
        <v>138</v>
      </c>
      <c r="I202" s="13">
        <v>6</v>
      </c>
      <c r="J202" s="13">
        <v>8</v>
      </c>
      <c r="K202" t="s">
        <v>232</v>
      </c>
      <c r="L202" s="38">
        <v>1</v>
      </c>
      <c r="M202" s="38">
        <v>11</v>
      </c>
      <c r="N202" s="38">
        <v>11</v>
      </c>
      <c r="O202" s="13" t="s">
        <v>15</v>
      </c>
      <c r="P202" s="13"/>
      <c r="Q202" s="13" t="s">
        <v>4</v>
      </c>
      <c r="R202" s="38">
        <v>10.200000000000001</v>
      </c>
      <c r="S202" s="13" t="s">
        <v>60</v>
      </c>
      <c r="T202" s="39" t="str">
        <f t="shared" si="52"/>
        <v>0.00</v>
      </c>
      <c r="U202" s="39">
        <f t="shared" si="58"/>
        <v>-1</v>
      </c>
      <c r="V202" s="39">
        <f t="shared" si="59"/>
        <v>48.367199999999997</v>
      </c>
      <c r="W202" s="39">
        <f t="shared" si="60"/>
        <v>176</v>
      </c>
      <c r="X202" s="40">
        <f t="shared" si="61"/>
        <v>0.27481363636363637</v>
      </c>
      <c r="Y202" s="41">
        <f t="shared" si="62"/>
        <v>0.48367199999999999</v>
      </c>
      <c r="Z202" s="42">
        <f t="shared" si="63"/>
        <v>4836.7199999999993</v>
      </c>
      <c r="AA202" s="13" t="s">
        <v>58</v>
      </c>
      <c r="AB202" s="13"/>
      <c r="AC202" s="13"/>
      <c r="AD202" s="13"/>
      <c r="AE202" s="13"/>
      <c r="AF202" s="13"/>
      <c r="AG202" s="13"/>
      <c r="AH202" s="13"/>
      <c r="AI202" s="13"/>
      <c r="AJ202" s="13"/>
      <c r="AK202" s="13"/>
      <c r="AL202" s="13"/>
      <c r="AM202" s="13"/>
      <c r="AN202" s="13"/>
      <c r="AO202" s="13"/>
      <c r="AP202" s="13"/>
      <c r="AQ202" s="13"/>
      <c r="AR202" s="13"/>
      <c r="AS202" s="13"/>
      <c r="AT202" s="38">
        <v>9.6</v>
      </c>
      <c r="AU202" s="38">
        <v>10</v>
      </c>
      <c r="AV202" s="10">
        <f t="shared" si="54"/>
        <v>10</v>
      </c>
      <c r="AW202" s="10">
        <f t="shared" si="55"/>
        <v>10.200000000000001</v>
      </c>
      <c r="AZ202" t="str">
        <f t="shared" si="56"/>
        <v>Yes</v>
      </c>
      <c r="BB202" s="38">
        <f t="shared" si="64"/>
        <v>-1</v>
      </c>
      <c r="BC202" s="38">
        <f t="shared" si="53"/>
        <v>-5.5</v>
      </c>
      <c r="BD202" s="38">
        <f t="shared" si="65"/>
        <v>-5.5</v>
      </c>
      <c r="BE202" s="38">
        <f t="shared" si="66"/>
        <v>-1</v>
      </c>
      <c r="BF202" s="13" cm="1">
        <f t="array" ref="BF202">SUMPRODUCT((1/COUNTIFS($A$3:$A202,$A$3:$A202,$H$3:$H202,$H$3:$H202,$I$3:$I202,$I$3:$I202)))</f>
        <v>58.000000000000078</v>
      </c>
      <c r="BG202" s="13">
        <v>21</v>
      </c>
      <c r="BH202" s="12">
        <f t="shared" si="57"/>
        <v>0.36206896551724088</v>
      </c>
    </row>
    <row r="203" spans="1:60" x14ac:dyDescent="0.2">
      <c r="A203" s="37">
        <v>46074</v>
      </c>
      <c r="B203" s="37"/>
      <c r="C203" s="38">
        <v>1.0900000000000001</v>
      </c>
      <c r="D203" s="13" t="s">
        <v>55</v>
      </c>
      <c r="E203" s="13" t="s">
        <v>1156</v>
      </c>
      <c r="F203" s="13"/>
      <c r="H203" t="s">
        <v>138</v>
      </c>
      <c r="I203" s="13">
        <v>6</v>
      </c>
      <c r="J203" s="13">
        <v>6</v>
      </c>
      <c r="K203" t="s">
        <v>90</v>
      </c>
      <c r="L203" s="38">
        <v>1</v>
      </c>
      <c r="M203" s="38">
        <v>16.5</v>
      </c>
      <c r="N203" s="38">
        <v>18.5</v>
      </c>
      <c r="O203" s="13" t="s">
        <v>15</v>
      </c>
      <c r="P203" s="13"/>
      <c r="Q203" s="13" t="s">
        <v>4</v>
      </c>
      <c r="R203" s="38">
        <v>17.100000000000001</v>
      </c>
      <c r="S203" s="13" t="s">
        <v>60</v>
      </c>
      <c r="T203" s="39" t="str">
        <f t="shared" si="52"/>
        <v>0.00</v>
      </c>
      <c r="U203" s="39">
        <f t="shared" si="58"/>
        <v>-1</v>
      </c>
      <c r="V203" s="39">
        <f t="shared" si="59"/>
        <v>47.367199999999997</v>
      </c>
      <c r="W203" s="39">
        <f t="shared" si="60"/>
        <v>177</v>
      </c>
      <c r="X203" s="40">
        <f t="shared" si="61"/>
        <v>0.2676112994350282</v>
      </c>
      <c r="Y203" s="41">
        <f t="shared" si="62"/>
        <v>0.47367199999999998</v>
      </c>
      <c r="Z203" s="42">
        <f t="shared" si="63"/>
        <v>4736.7199999999993</v>
      </c>
      <c r="AA203" s="13" t="s">
        <v>58</v>
      </c>
      <c r="AB203" s="13"/>
      <c r="AC203" s="13"/>
      <c r="AD203" s="13"/>
      <c r="AE203" s="13"/>
      <c r="AF203" s="13"/>
      <c r="AG203" s="13"/>
      <c r="AH203" s="13"/>
      <c r="AI203" s="13"/>
      <c r="AJ203" s="13"/>
      <c r="AK203" s="13"/>
      <c r="AL203" s="13"/>
      <c r="AM203" s="13"/>
      <c r="AN203" s="13"/>
      <c r="AO203" s="13"/>
      <c r="AP203" s="13"/>
      <c r="AQ203" s="13"/>
      <c r="AR203" s="13"/>
      <c r="AS203" s="13"/>
      <c r="AT203" s="38">
        <v>18.3</v>
      </c>
      <c r="AU203" s="38">
        <v>26</v>
      </c>
      <c r="AV203" s="10">
        <f t="shared" si="54"/>
        <v>17.5</v>
      </c>
      <c r="AW203" s="10">
        <f t="shared" si="55"/>
        <v>17.100000000000001</v>
      </c>
      <c r="AZ203" t="str">
        <f t="shared" si="56"/>
        <v>Yes</v>
      </c>
      <c r="BB203" s="38">
        <f t="shared" si="64"/>
        <v>-1</v>
      </c>
      <c r="BC203" s="38">
        <f t="shared" si="53"/>
        <v>-5.5</v>
      </c>
      <c r="BD203" s="38">
        <f t="shared" si="65"/>
        <v>-5.5</v>
      </c>
      <c r="BE203" s="38">
        <f t="shared" si="66"/>
        <v>-1</v>
      </c>
      <c r="BF203" s="13" cm="1">
        <f t="array" ref="BF203">SUMPRODUCT((1/COUNTIFS($A$3:$A203,$A$3:$A203,$H$3:$H203,$H$3:$H203,$I$3:$I203,$I$3:$I203)))</f>
        <v>58.000000000000071</v>
      </c>
      <c r="BG203" s="13">
        <v>21</v>
      </c>
      <c r="BH203" s="12">
        <f t="shared" si="57"/>
        <v>0.36206896551724094</v>
      </c>
    </row>
    <row r="204" spans="1:60" x14ac:dyDescent="0.2">
      <c r="A204" s="37">
        <v>46074</v>
      </c>
      <c r="B204" s="37"/>
      <c r="C204" s="38">
        <v>1.0900000000000001</v>
      </c>
      <c r="D204" s="13" t="s">
        <v>55</v>
      </c>
      <c r="E204" s="13" t="s">
        <v>1156</v>
      </c>
      <c r="F204" s="13"/>
      <c r="H204" t="s">
        <v>138</v>
      </c>
      <c r="I204" s="13">
        <v>6</v>
      </c>
      <c r="J204" s="13">
        <v>3</v>
      </c>
      <c r="K204" s="46" t="s">
        <v>196</v>
      </c>
      <c r="L204" s="38">
        <v>1</v>
      </c>
      <c r="M204" s="38">
        <v>23</v>
      </c>
      <c r="N204" s="38">
        <v>23.67</v>
      </c>
      <c r="O204" s="13" t="s">
        <v>15</v>
      </c>
      <c r="P204" s="13"/>
      <c r="Q204" s="13" t="s">
        <v>4</v>
      </c>
      <c r="R204" s="38">
        <v>21.856400000000001</v>
      </c>
      <c r="S204" s="13">
        <v>4</v>
      </c>
      <c r="T204" s="39" t="str">
        <f t="shared" si="52"/>
        <v>0.00</v>
      </c>
      <c r="U204" s="39">
        <f t="shared" si="58"/>
        <v>-1</v>
      </c>
      <c r="V204" s="39">
        <f t="shared" si="59"/>
        <v>46.367199999999997</v>
      </c>
      <c r="W204" s="39">
        <f t="shared" si="60"/>
        <v>178</v>
      </c>
      <c r="X204" s="40">
        <f t="shared" si="61"/>
        <v>0.26048988764044945</v>
      </c>
      <c r="Y204" s="41">
        <f t="shared" si="62"/>
        <v>0.46367199999999997</v>
      </c>
      <c r="Z204" s="42">
        <f t="shared" si="63"/>
        <v>4636.7199999999993</v>
      </c>
      <c r="AA204" s="13" t="s">
        <v>58</v>
      </c>
      <c r="AB204" s="13"/>
      <c r="AC204" s="13"/>
      <c r="AD204" s="13"/>
      <c r="AE204" s="13"/>
      <c r="AF204" s="13"/>
      <c r="AG204" s="13"/>
      <c r="AH204" s="13"/>
      <c r="AI204" s="13"/>
      <c r="AJ204" s="13"/>
      <c r="AK204" s="13"/>
      <c r="AL204" s="13"/>
      <c r="AM204" s="13"/>
      <c r="AN204" s="13"/>
      <c r="AO204" s="13"/>
      <c r="AP204" s="13"/>
      <c r="AQ204" s="13"/>
      <c r="AR204" s="13"/>
      <c r="AS204" s="13"/>
      <c r="AT204" s="38">
        <v>19</v>
      </c>
      <c r="AU204" s="38">
        <v>26</v>
      </c>
      <c r="AV204" s="10">
        <f t="shared" si="54"/>
        <v>22.67</v>
      </c>
      <c r="AW204" s="10">
        <f t="shared" si="55"/>
        <v>21.856400000000001</v>
      </c>
      <c r="AZ204" t="str">
        <f t="shared" si="56"/>
        <v>Yes</v>
      </c>
      <c r="BB204" s="38">
        <f t="shared" si="64"/>
        <v>-1</v>
      </c>
      <c r="BC204" s="38">
        <f t="shared" si="53"/>
        <v>-5.5</v>
      </c>
      <c r="BD204" s="38">
        <f t="shared" si="65"/>
        <v>-5.5</v>
      </c>
      <c r="BE204" s="38">
        <f t="shared" si="66"/>
        <v>-1</v>
      </c>
      <c r="BF204" s="13" cm="1">
        <f t="array" ref="BF204">SUMPRODUCT((1/COUNTIFS($A$3:$A204,$A$3:$A204,$H$3:$H204,$H$3:$H204,$I$3:$I204,$I$3:$I204)))</f>
        <v>58.000000000000085</v>
      </c>
      <c r="BG204" s="13">
        <v>21</v>
      </c>
      <c r="BH204" s="12">
        <f t="shared" si="57"/>
        <v>0.36206896551724083</v>
      </c>
    </row>
    <row r="205" spans="1:60" x14ac:dyDescent="0.2">
      <c r="A205" s="37">
        <v>46074</v>
      </c>
      <c r="B205" s="37"/>
      <c r="C205" s="38">
        <v>1.0900000000000001</v>
      </c>
      <c r="D205" s="13" t="s">
        <v>55</v>
      </c>
      <c r="E205" s="13" t="s">
        <v>1156</v>
      </c>
      <c r="F205" s="13"/>
      <c r="H205" t="s">
        <v>138</v>
      </c>
      <c r="I205" s="13">
        <v>6</v>
      </c>
      <c r="J205" s="13">
        <v>10</v>
      </c>
      <c r="K205" s="44" t="s">
        <v>233</v>
      </c>
      <c r="L205" s="38">
        <v>1</v>
      </c>
      <c r="M205" s="38">
        <v>34</v>
      </c>
      <c r="N205" s="38">
        <v>93.17</v>
      </c>
      <c r="O205" s="13" t="s">
        <v>15</v>
      </c>
      <c r="P205" s="13"/>
      <c r="Q205" s="13" t="s">
        <v>4</v>
      </c>
      <c r="R205" s="38">
        <v>85.796400000000006</v>
      </c>
      <c r="S205" s="13">
        <v>2</v>
      </c>
      <c r="T205" s="39" t="str">
        <f t="shared" si="52"/>
        <v>0.00</v>
      </c>
      <c r="U205" s="39">
        <f t="shared" si="58"/>
        <v>-1</v>
      </c>
      <c r="V205" s="39">
        <f t="shared" si="59"/>
        <v>45.367199999999997</v>
      </c>
      <c r="W205" s="39">
        <f t="shared" si="60"/>
        <v>179</v>
      </c>
      <c r="X205" s="40">
        <f t="shared" si="61"/>
        <v>0.25344804469273741</v>
      </c>
      <c r="Y205" s="41">
        <f t="shared" si="62"/>
        <v>0.45367199999999996</v>
      </c>
      <c r="Z205" s="42">
        <f t="shared" si="63"/>
        <v>4536.7199999999993</v>
      </c>
      <c r="AA205" s="13" t="s">
        <v>58</v>
      </c>
      <c r="AB205" s="13"/>
      <c r="AC205" s="13"/>
      <c r="AD205" s="13"/>
      <c r="AE205" s="13"/>
      <c r="AF205" s="13"/>
      <c r="AG205" s="13"/>
      <c r="AH205" s="13"/>
      <c r="AI205" s="13"/>
      <c r="AJ205" s="13"/>
      <c r="AK205" s="13"/>
      <c r="AL205" s="13"/>
      <c r="AM205" s="13"/>
      <c r="AN205" s="13"/>
      <c r="AO205" s="13"/>
      <c r="AP205" s="13"/>
      <c r="AQ205" s="13"/>
      <c r="AR205" s="13"/>
      <c r="AS205" s="13"/>
      <c r="AT205" s="38">
        <v>61</v>
      </c>
      <c r="AU205" s="38">
        <v>71</v>
      </c>
      <c r="AV205" s="10">
        <f t="shared" si="54"/>
        <v>92.17</v>
      </c>
      <c r="AW205" s="10">
        <f t="shared" si="55"/>
        <v>85.796400000000006</v>
      </c>
      <c r="AZ205" t="str">
        <f t="shared" si="56"/>
        <v>Yes</v>
      </c>
      <c r="BB205" s="38">
        <f t="shared" si="64"/>
        <v>-1</v>
      </c>
      <c r="BC205" s="38">
        <f t="shared" si="53"/>
        <v>-5.5</v>
      </c>
      <c r="BD205" s="38">
        <f t="shared" si="65"/>
        <v>-5.5</v>
      </c>
      <c r="BE205" s="38">
        <f t="shared" si="66"/>
        <v>-1</v>
      </c>
      <c r="BF205" s="13" cm="1">
        <f t="array" ref="BF205">SUMPRODUCT((1/COUNTIFS($A$3:$A205,$A$3:$A205,$H$3:$H205,$H$3:$H205,$I$3:$I205,$I$3:$I205)))</f>
        <v>58.000000000000057</v>
      </c>
      <c r="BG205" s="13">
        <v>21</v>
      </c>
      <c r="BH205" s="12">
        <f t="shared" si="57"/>
        <v>0.36206896551724105</v>
      </c>
    </row>
    <row r="206" spans="1:60" x14ac:dyDescent="0.2">
      <c r="A206" s="37">
        <v>46074</v>
      </c>
      <c r="B206" s="37"/>
      <c r="C206" s="38">
        <v>2.09</v>
      </c>
      <c r="D206" s="13" t="s">
        <v>55</v>
      </c>
      <c r="E206" s="13" t="s">
        <v>1156</v>
      </c>
      <c r="F206" s="13"/>
      <c r="H206" t="s">
        <v>138</v>
      </c>
      <c r="I206" s="13">
        <v>7</v>
      </c>
      <c r="J206" s="13">
        <v>6</v>
      </c>
      <c r="K206" t="s">
        <v>234</v>
      </c>
      <c r="L206" s="38">
        <v>1</v>
      </c>
      <c r="M206" s="38">
        <v>8.1999999999999993</v>
      </c>
      <c r="N206" s="38">
        <v>12.97</v>
      </c>
      <c r="O206" s="13" t="s">
        <v>15</v>
      </c>
      <c r="P206" s="13"/>
      <c r="Q206" s="13" t="s">
        <v>4</v>
      </c>
      <c r="R206" s="38">
        <v>12.012400000000001</v>
      </c>
      <c r="S206" s="13" t="s">
        <v>60</v>
      </c>
      <c r="T206" s="39" t="str">
        <f t="shared" si="52"/>
        <v>0.00</v>
      </c>
      <c r="U206" s="39">
        <f t="shared" si="58"/>
        <v>-1</v>
      </c>
      <c r="V206" s="39">
        <f t="shared" si="59"/>
        <v>44.367199999999997</v>
      </c>
      <c r="W206" s="39">
        <f t="shared" si="60"/>
        <v>180</v>
      </c>
      <c r="X206" s="40">
        <f t="shared" si="61"/>
        <v>0.24648444444444442</v>
      </c>
      <c r="Y206" s="41">
        <f t="shared" si="62"/>
        <v>0.44367199999999996</v>
      </c>
      <c r="Z206" s="42">
        <f t="shared" si="63"/>
        <v>4436.7199999999993</v>
      </c>
      <c r="AA206" s="13" t="s">
        <v>58</v>
      </c>
      <c r="AB206" s="13"/>
      <c r="AC206" s="13"/>
      <c r="AD206" s="13"/>
      <c r="AE206" s="13"/>
      <c r="AF206" s="13"/>
      <c r="AG206" s="13"/>
      <c r="AH206" s="13"/>
      <c r="AI206" s="13"/>
      <c r="AJ206" s="13"/>
      <c r="AK206" s="13"/>
      <c r="AL206" s="13"/>
      <c r="AM206" s="13"/>
      <c r="AN206" s="13"/>
      <c r="AO206" s="13"/>
      <c r="AP206" s="13"/>
      <c r="AQ206" s="13"/>
      <c r="AR206" s="13"/>
      <c r="AS206" s="13"/>
      <c r="AT206" s="38">
        <v>10</v>
      </c>
      <c r="AU206" s="38">
        <v>14</v>
      </c>
      <c r="AV206" s="10">
        <f t="shared" si="54"/>
        <v>11.97</v>
      </c>
      <c r="AW206" s="10">
        <f t="shared" si="55"/>
        <v>12.012400000000001</v>
      </c>
      <c r="AZ206" t="str">
        <f t="shared" si="56"/>
        <v>Yes</v>
      </c>
      <c r="BB206" s="38">
        <f t="shared" si="64"/>
        <v>-1</v>
      </c>
      <c r="BC206" s="38">
        <f t="shared" si="53"/>
        <v>-2</v>
      </c>
      <c r="BD206" s="38">
        <f t="shared" si="65"/>
        <v>-2</v>
      </c>
      <c r="BE206" s="38">
        <f t="shared" si="66"/>
        <v>-1</v>
      </c>
      <c r="BF206" s="13" cm="1">
        <f t="array" ref="BF206">SUMPRODUCT((1/COUNTIFS($A$3:$A206,$A$3:$A206,$H$3:$H206,$H$3:$H206,$I$3:$I206,$I$3:$I206)))</f>
        <v>59.000000000000057</v>
      </c>
      <c r="BG206" s="13">
        <v>21</v>
      </c>
      <c r="BH206" s="12">
        <f t="shared" si="57"/>
        <v>0.35593220338983017</v>
      </c>
    </row>
    <row r="207" spans="1:60" x14ac:dyDescent="0.2">
      <c r="A207" s="37">
        <v>46074</v>
      </c>
      <c r="B207" s="37"/>
      <c r="C207" s="38">
        <v>2.09</v>
      </c>
      <c r="D207" s="13" t="s">
        <v>55</v>
      </c>
      <c r="E207" s="13" t="s">
        <v>1156</v>
      </c>
      <c r="F207" s="13"/>
      <c r="H207" t="s">
        <v>138</v>
      </c>
      <c r="I207" s="13">
        <v>7</v>
      </c>
      <c r="J207" s="13">
        <v>4</v>
      </c>
      <c r="K207" t="s">
        <v>235</v>
      </c>
      <c r="L207" s="38">
        <v>1</v>
      </c>
      <c r="M207" s="38">
        <v>32</v>
      </c>
      <c r="N207" s="38">
        <v>50.88</v>
      </c>
      <c r="O207" s="13" t="s">
        <v>15</v>
      </c>
      <c r="P207" s="13"/>
      <c r="Q207" s="13" t="s">
        <v>4</v>
      </c>
      <c r="R207" s="38">
        <v>46.889600000000002</v>
      </c>
      <c r="S207" s="13" t="s">
        <v>60</v>
      </c>
      <c r="T207" s="39" t="str">
        <f t="shared" si="52"/>
        <v>0.00</v>
      </c>
      <c r="U207" s="39">
        <f t="shared" si="58"/>
        <v>-1</v>
      </c>
      <c r="V207" s="39">
        <f t="shared" si="59"/>
        <v>43.367199999999997</v>
      </c>
      <c r="W207" s="39">
        <f t="shared" si="60"/>
        <v>181</v>
      </c>
      <c r="X207" s="40">
        <f t="shared" si="61"/>
        <v>0.23959779005524859</v>
      </c>
      <c r="Y207" s="41">
        <f t="shared" si="62"/>
        <v>0.43367199999999995</v>
      </c>
      <c r="Z207" s="42">
        <f t="shared" si="63"/>
        <v>4336.7199999999993</v>
      </c>
      <c r="AA207" s="13" t="s">
        <v>58</v>
      </c>
      <c r="AB207" s="13"/>
      <c r="AC207" s="13"/>
      <c r="AD207" s="13"/>
      <c r="AE207" s="13"/>
      <c r="AF207" s="13"/>
      <c r="AG207" s="13"/>
      <c r="AH207" s="13"/>
      <c r="AI207" s="13"/>
      <c r="AJ207" s="13"/>
      <c r="AK207" s="13"/>
      <c r="AL207" s="13"/>
      <c r="AM207" s="13"/>
      <c r="AN207" s="13"/>
      <c r="AO207" s="13"/>
      <c r="AP207" s="13"/>
      <c r="AQ207" s="13"/>
      <c r="AR207" s="13"/>
      <c r="AS207" s="13"/>
      <c r="AT207" s="38">
        <v>40.1</v>
      </c>
      <c r="AU207" s="38">
        <v>41</v>
      </c>
      <c r="AV207" s="10">
        <f t="shared" si="54"/>
        <v>49.88</v>
      </c>
      <c r="AW207" s="10">
        <f t="shared" si="55"/>
        <v>46.889600000000002</v>
      </c>
      <c r="AZ207" t="str">
        <f t="shared" si="56"/>
        <v>Yes</v>
      </c>
      <c r="BB207" s="38">
        <f t="shared" si="64"/>
        <v>-1</v>
      </c>
      <c r="BC207" s="38">
        <f t="shared" si="53"/>
        <v>-2</v>
      </c>
      <c r="BD207" s="38">
        <f t="shared" si="65"/>
        <v>-2</v>
      </c>
      <c r="BE207" s="38">
        <f t="shared" si="66"/>
        <v>-1</v>
      </c>
      <c r="BF207" s="13" cm="1">
        <f t="array" ref="BF207">SUMPRODUCT((1/COUNTIFS($A$3:$A207,$A$3:$A207,$H$3:$H207,$H$3:$H207,$I$3:$I207,$I$3:$I207)))</f>
        <v>59.000000000000057</v>
      </c>
      <c r="BG207" s="13">
        <v>21</v>
      </c>
      <c r="BH207" s="12">
        <f t="shared" si="57"/>
        <v>0.35593220338983017</v>
      </c>
    </row>
    <row r="208" spans="1:60" x14ac:dyDescent="0.2">
      <c r="A208" s="37">
        <v>46074</v>
      </c>
      <c r="B208" s="37"/>
      <c r="C208" s="38">
        <v>2.2400000000000002</v>
      </c>
      <c r="D208" s="13" t="s">
        <v>55</v>
      </c>
      <c r="E208" s="13" t="s">
        <v>1156</v>
      </c>
      <c r="F208" s="13"/>
      <c r="H208" t="s">
        <v>138</v>
      </c>
      <c r="I208" s="13">
        <v>8</v>
      </c>
      <c r="J208" s="13">
        <v>6</v>
      </c>
      <c r="K208" t="s">
        <v>236</v>
      </c>
      <c r="L208" s="38">
        <v>1</v>
      </c>
      <c r="M208" s="38">
        <v>7.6</v>
      </c>
      <c r="N208" s="38">
        <v>12</v>
      </c>
      <c r="O208" s="13" t="s">
        <v>15</v>
      </c>
      <c r="P208" s="13"/>
      <c r="Q208" s="13" t="s">
        <v>4</v>
      </c>
      <c r="R208" s="38">
        <v>11.120000000000001</v>
      </c>
      <c r="S208" s="13" t="s">
        <v>60</v>
      </c>
      <c r="T208" s="39" t="str">
        <f t="shared" si="52"/>
        <v>0.00</v>
      </c>
      <c r="U208" s="39">
        <f t="shared" si="58"/>
        <v>-1</v>
      </c>
      <c r="V208" s="39">
        <f t="shared" si="59"/>
        <v>42.367199999999997</v>
      </c>
      <c r="W208" s="39">
        <f t="shared" si="60"/>
        <v>182</v>
      </c>
      <c r="X208" s="40">
        <f t="shared" si="61"/>
        <v>0.23278681318681316</v>
      </c>
      <c r="Y208" s="41">
        <f t="shared" si="62"/>
        <v>0.42367199999999999</v>
      </c>
      <c r="Z208" s="42">
        <f t="shared" si="63"/>
        <v>4236.7199999999993</v>
      </c>
      <c r="AA208" s="13" t="s">
        <v>58</v>
      </c>
      <c r="AB208" s="13"/>
      <c r="AC208" s="13"/>
      <c r="AD208" s="13"/>
      <c r="AE208" s="13"/>
      <c r="AF208" s="13"/>
      <c r="AG208" s="13"/>
      <c r="AH208" s="13"/>
      <c r="AI208" s="13"/>
      <c r="AJ208" s="13"/>
      <c r="AK208" s="13"/>
      <c r="AL208" s="13"/>
      <c r="AM208" s="13"/>
      <c r="AN208" s="13"/>
      <c r="AO208" s="13"/>
      <c r="AP208" s="13"/>
      <c r="AQ208" s="13"/>
      <c r="AR208" s="13"/>
      <c r="AS208" s="13"/>
      <c r="AT208" s="38">
        <v>11.7</v>
      </c>
      <c r="AU208" s="38">
        <v>12</v>
      </c>
      <c r="AV208" s="10">
        <f t="shared" si="54"/>
        <v>11</v>
      </c>
      <c r="AW208" s="10">
        <f t="shared" si="55"/>
        <v>11.120000000000001</v>
      </c>
      <c r="AZ208" t="str">
        <f t="shared" si="56"/>
        <v>Yes</v>
      </c>
      <c r="BB208" s="38">
        <f t="shared" si="64"/>
        <v>-1</v>
      </c>
      <c r="BC208" s="38">
        <f t="shared" si="53"/>
        <v>6.23</v>
      </c>
      <c r="BD208" s="38">
        <f t="shared" si="65"/>
        <v>5.7316000000000003</v>
      </c>
      <c r="BE208" s="38">
        <f t="shared" si="66"/>
        <v>-1</v>
      </c>
      <c r="BF208" s="13" cm="1">
        <f t="array" ref="BF208">SUMPRODUCT((1/COUNTIFS($A$3:$A208,$A$3:$A208,$H$3:$H208,$H$3:$H208,$I$3:$I208,$I$3:$I208)))</f>
        <v>60.000000000000057</v>
      </c>
      <c r="BG208" s="13">
        <v>21</v>
      </c>
      <c r="BH208" s="12">
        <f t="shared" si="57"/>
        <v>0.34999999999999964</v>
      </c>
    </row>
    <row r="209" spans="1:60" x14ac:dyDescent="0.2">
      <c r="A209" s="37">
        <v>46074</v>
      </c>
      <c r="B209" s="37"/>
      <c r="C209" s="38">
        <v>2.2400000000000002</v>
      </c>
      <c r="D209" s="13" t="s">
        <v>55</v>
      </c>
      <c r="E209" s="13" t="s">
        <v>1156</v>
      </c>
      <c r="F209" s="13"/>
      <c r="H209" t="s">
        <v>138</v>
      </c>
      <c r="I209" s="13">
        <v>8</v>
      </c>
      <c r="J209" s="13">
        <v>12</v>
      </c>
      <c r="K209" s="43" t="s">
        <v>237</v>
      </c>
      <c r="L209" s="38">
        <v>1</v>
      </c>
      <c r="M209" s="38">
        <v>8.6</v>
      </c>
      <c r="N209" s="38">
        <v>12.23</v>
      </c>
      <c r="O209" s="13" t="s">
        <v>15</v>
      </c>
      <c r="P209" s="13"/>
      <c r="Q209" s="13" t="s">
        <v>4</v>
      </c>
      <c r="R209" s="38">
        <v>11.331600000000002</v>
      </c>
      <c r="S209" s="13">
        <v>1</v>
      </c>
      <c r="T209" s="39">
        <f t="shared" si="52"/>
        <v>11.33</v>
      </c>
      <c r="U209" s="39">
        <f t="shared" si="58"/>
        <v>10.7316</v>
      </c>
      <c r="V209" s="39">
        <f t="shared" si="59"/>
        <v>53.098799999999997</v>
      </c>
      <c r="W209" s="39">
        <f t="shared" si="60"/>
        <v>183</v>
      </c>
      <c r="X209" s="40">
        <f t="shared" si="61"/>
        <v>0.29015737704918032</v>
      </c>
      <c r="Y209" s="41">
        <f t="shared" si="62"/>
        <v>0.53098800000000002</v>
      </c>
      <c r="Z209" s="42">
        <f t="shared" si="63"/>
        <v>5309.88</v>
      </c>
      <c r="AA209" s="13" t="s">
        <v>72</v>
      </c>
      <c r="AB209" s="13"/>
      <c r="AC209" s="13"/>
      <c r="AD209" s="13"/>
      <c r="AE209" s="13"/>
      <c r="AF209" s="13"/>
      <c r="AG209" s="13"/>
      <c r="AH209" s="13"/>
      <c r="AI209" s="13"/>
      <c r="AJ209" s="13"/>
      <c r="AK209" s="13"/>
      <c r="AL209" s="13"/>
      <c r="AM209" s="13"/>
      <c r="AN209" s="13"/>
      <c r="AO209" s="13"/>
      <c r="AP209" s="13"/>
      <c r="AQ209" s="13"/>
      <c r="AR209" s="13"/>
      <c r="AS209" s="13"/>
      <c r="AT209" s="38">
        <v>11.1</v>
      </c>
      <c r="AU209" s="38">
        <v>12</v>
      </c>
      <c r="AV209" s="10">
        <f t="shared" si="54"/>
        <v>11.23</v>
      </c>
      <c r="AW209" s="10">
        <f t="shared" si="55"/>
        <v>11.331600000000002</v>
      </c>
      <c r="AZ209" t="str">
        <f t="shared" si="56"/>
        <v>Yes</v>
      </c>
      <c r="BB209" s="38">
        <f t="shared" si="64"/>
        <v>11.23</v>
      </c>
      <c r="BC209" s="38">
        <f t="shared" si="53"/>
        <v>6.23</v>
      </c>
      <c r="BD209" s="38">
        <f t="shared" si="65"/>
        <v>5.7316000000000003</v>
      </c>
      <c r="BE209" s="38">
        <f t="shared" si="66"/>
        <v>10.7316</v>
      </c>
      <c r="BF209" s="13" cm="1">
        <f t="array" ref="BF209">SUMPRODUCT((1/COUNTIFS($A$3:$A209,$A$3:$A209,$H$3:$H209,$H$3:$H209,$I$3:$I209,$I$3:$I209)))</f>
        <v>60.000000000000057</v>
      </c>
      <c r="BG209" s="13">
        <v>22</v>
      </c>
      <c r="BH209" s="12">
        <f t="shared" si="57"/>
        <v>0.36666666666666631</v>
      </c>
    </row>
    <row r="210" spans="1:60" x14ac:dyDescent="0.2">
      <c r="A210" s="37">
        <v>46074</v>
      </c>
      <c r="B210" s="37"/>
      <c r="C210" s="38">
        <v>2.2400000000000002</v>
      </c>
      <c r="D210" s="13" t="s">
        <v>55</v>
      </c>
      <c r="E210" s="13" t="s">
        <v>1156</v>
      </c>
      <c r="F210" s="13"/>
      <c r="H210" t="s">
        <v>138</v>
      </c>
      <c r="I210" s="13">
        <v>8</v>
      </c>
      <c r="J210" s="13">
        <v>16</v>
      </c>
      <c r="K210" t="s">
        <v>238</v>
      </c>
      <c r="L210" s="38">
        <v>1</v>
      </c>
      <c r="M210" s="38">
        <v>15</v>
      </c>
      <c r="N210" s="38">
        <v>19.46</v>
      </c>
      <c r="O210" s="13" t="s">
        <v>15</v>
      </c>
      <c r="P210" s="13"/>
      <c r="Q210" s="13" t="s">
        <v>4</v>
      </c>
      <c r="R210" s="38">
        <v>17.9832</v>
      </c>
      <c r="S210" s="13" t="s">
        <v>60</v>
      </c>
      <c r="T210" s="39" t="str">
        <f t="shared" si="52"/>
        <v>0.00</v>
      </c>
      <c r="U210" s="39">
        <f t="shared" si="58"/>
        <v>-1</v>
      </c>
      <c r="V210" s="39">
        <f t="shared" si="59"/>
        <v>52.098799999999997</v>
      </c>
      <c r="W210" s="39">
        <f t="shared" si="60"/>
        <v>184</v>
      </c>
      <c r="X210" s="40">
        <f t="shared" si="61"/>
        <v>0.28314565217391302</v>
      </c>
      <c r="Y210" s="41">
        <f t="shared" si="62"/>
        <v>0.52098800000000001</v>
      </c>
      <c r="Z210" s="42">
        <f t="shared" si="63"/>
        <v>5209.88</v>
      </c>
      <c r="AA210" s="13" t="s">
        <v>58</v>
      </c>
      <c r="AB210" s="13"/>
      <c r="AC210" s="13"/>
      <c r="AD210" s="13"/>
      <c r="AE210" s="13"/>
      <c r="AF210" s="13"/>
      <c r="AG210" s="13"/>
      <c r="AH210" s="13"/>
      <c r="AI210" s="13"/>
      <c r="AJ210" s="13"/>
      <c r="AK210" s="13"/>
      <c r="AL210" s="13"/>
      <c r="AM210" s="13"/>
      <c r="AN210" s="13"/>
      <c r="AO210" s="13"/>
      <c r="AP210" s="13"/>
      <c r="AQ210" s="13"/>
      <c r="AR210" s="13"/>
      <c r="AS210" s="13"/>
      <c r="AT210" s="38">
        <v>19.8</v>
      </c>
      <c r="AU210" s="38">
        <v>21</v>
      </c>
      <c r="AV210" s="10">
        <f t="shared" si="54"/>
        <v>18.46</v>
      </c>
      <c r="AW210" s="10">
        <f t="shared" si="55"/>
        <v>17.9832</v>
      </c>
      <c r="AZ210" t="str">
        <f t="shared" si="56"/>
        <v>Yes</v>
      </c>
      <c r="BB210" s="38">
        <f t="shared" si="64"/>
        <v>-1</v>
      </c>
      <c r="BC210" s="38">
        <f t="shared" si="53"/>
        <v>6.23</v>
      </c>
      <c r="BD210" s="38">
        <f t="shared" si="65"/>
        <v>5.7316000000000003</v>
      </c>
      <c r="BE210" s="38">
        <f t="shared" si="66"/>
        <v>-1</v>
      </c>
      <c r="BF210" s="13" cm="1">
        <f t="array" ref="BF210">SUMPRODUCT((1/COUNTIFS($A$3:$A210,$A$3:$A210,$H$3:$H210,$H$3:$H210,$I$3:$I210,$I$3:$I210)))</f>
        <v>60.000000000000064</v>
      </c>
      <c r="BG210" s="13">
        <v>22</v>
      </c>
      <c r="BH210" s="12">
        <f t="shared" si="57"/>
        <v>0.36666666666666625</v>
      </c>
    </row>
    <row r="211" spans="1:60" x14ac:dyDescent="0.2">
      <c r="A211" s="37">
        <v>46074</v>
      </c>
      <c r="B211" s="37"/>
      <c r="C211" s="38">
        <v>2.2400000000000002</v>
      </c>
      <c r="D211" s="13" t="s">
        <v>55</v>
      </c>
      <c r="E211" s="13" t="s">
        <v>1156</v>
      </c>
      <c r="F211" s="13"/>
      <c r="H211" t="s">
        <v>138</v>
      </c>
      <c r="I211" s="13">
        <v>8</v>
      </c>
      <c r="J211" s="13">
        <v>9</v>
      </c>
      <c r="K211" s="46" t="s">
        <v>239</v>
      </c>
      <c r="L211" s="38">
        <v>1</v>
      </c>
      <c r="M211" s="38">
        <v>16.5</v>
      </c>
      <c r="N211" s="38">
        <v>25</v>
      </c>
      <c r="O211" s="13" t="s">
        <v>15</v>
      </c>
      <c r="P211" s="13"/>
      <c r="Q211" s="13" t="s">
        <v>4</v>
      </c>
      <c r="R211" s="38">
        <v>23.080000000000002</v>
      </c>
      <c r="S211" s="13">
        <v>4</v>
      </c>
      <c r="T211" s="39" t="str">
        <f t="shared" si="52"/>
        <v>0.00</v>
      </c>
      <c r="U211" s="39">
        <f t="shared" si="58"/>
        <v>-1</v>
      </c>
      <c r="V211" s="39">
        <f t="shared" si="59"/>
        <v>51.098799999999997</v>
      </c>
      <c r="W211" s="39">
        <f t="shared" si="60"/>
        <v>185</v>
      </c>
      <c r="X211" s="40">
        <f t="shared" si="61"/>
        <v>0.27620972972972974</v>
      </c>
      <c r="Y211" s="41">
        <f t="shared" si="62"/>
        <v>0.510988</v>
      </c>
      <c r="Z211" s="42">
        <f t="shared" si="63"/>
        <v>5109.88</v>
      </c>
      <c r="AA211" s="13" t="s">
        <v>58</v>
      </c>
      <c r="AB211" s="13"/>
      <c r="AC211" s="13"/>
      <c r="AD211" s="13"/>
      <c r="AE211" s="13"/>
      <c r="AF211" s="13"/>
      <c r="AG211" s="13"/>
      <c r="AH211" s="13"/>
      <c r="AI211" s="13"/>
      <c r="AJ211" s="13"/>
      <c r="AK211" s="13"/>
      <c r="AL211" s="13"/>
      <c r="AM211" s="13"/>
      <c r="AN211" s="13"/>
      <c r="AO211" s="13"/>
      <c r="AP211" s="13"/>
      <c r="AQ211" s="13"/>
      <c r="AR211" s="13"/>
      <c r="AS211" s="13"/>
      <c r="AT211" s="38">
        <v>23.2</v>
      </c>
      <c r="AU211" s="38">
        <v>21</v>
      </c>
      <c r="AV211" s="10">
        <f t="shared" si="54"/>
        <v>24</v>
      </c>
      <c r="AW211" s="10">
        <f t="shared" si="55"/>
        <v>23.080000000000002</v>
      </c>
      <c r="AZ211" t="str">
        <f t="shared" si="56"/>
        <v>Yes</v>
      </c>
      <c r="BB211" s="38">
        <f t="shared" si="64"/>
        <v>-1</v>
      </c>
      <c r="BC211" s="38">
        <f t="shared" si="53"/>
        <v>6.23</v>
      </c>
      <c r="BD211" s="38">
        <f t="shared" si="65"/>
        <v>5.7316000000000003</v>
      </c>
      <c r="BE211" s="38">
        <f t="shared" si="66"/>
        <v>-1</v>
      </c>
      <c r="BF211" s="13" cm="1">
        <f t="array" ref="BF211">SUMPRODUCT((1/COUNTIFS($A$3:$A211,$A$3:$A211,$H$3:$H211,$H$3:$H211,$I$3:$I211,$I$3:$I211)))</f>
        <v>60.000000000000057</v>
      </c>
      <c r="BG211" s="13">
        <v>22</v>
      </c>
      <c r="BH211" s="12">
        <f t="shared" si="57"/>
        <v>0.36666666666666631</v>
      </c>
    </row>
    <row r="212" spans="1:60" x14ac:dyDescent="0.2">
      <c r="A212" s="37">
        <v>46074</v>
      </c>
      <c r="B212" s="37"/>
      <c r="C212" s="38">
        <v>2.2400000000000002</v>
      </c>
      <c r="D212" s="13" t="s">
        <v>55</v>
      </c>
      <c r="E212" s="13" t="s">
        <v>1156</v>
      </c>
      <c r="F212" s="13"/>
      <c r="H212" t="s">
        <v>138</v>
      </c>
      <c r="I212" s="13">
        <v>8</v>
      </c>
      <c r="J212" s="13">
        <v>14</v>
      </c>
      <c r="K212" t="s">
        <v>240</v>
      </c>
      <c r="L212" s="38">
        <v>1</v>
      </c>
      <c r="M212" s="38">
        <v>29</v>
      </c>
      <c r="N212" s="38">
        <v>48</v>
      </c>
      <c r="O212" s="13" t="s">
        <v>15</v>
      </c>
      <c r="P212" s="13"/>
      <c r="Q212" s="13" t="s">
        <v>4</v>
      </c>
      <c r="R212" s="38">
        <v>44.24</v>
      </c>
      <c r="S212" s="13" t="s">
        <v>60</v>
      </c>
      <c r="T212" s="39" t="str">
        <f t="shared" si="52"/>
        <v>0.00</v>
      </c>
      <c r="U212" s="39">
        <f t="shared" si="58"/>
        <v>-1</v>
      </c>
      <c r="V212" s="39">
        <f t="shared" si="59"/>
        <v>50.098799999999997</v>
      </c>
      <c r="W212" s="39">
        <f t="shared" si="60"/>
        <v>186</v>
      </c>
      <c r="X212" s="40">
        <f t="shared" si="61"/>
        <v>0.26934838709677417</v>
      </c>
      <c r="Y212" s="41">
        <f t="shared" si="62"/>
        <v>0.50098799999999999</v>
      </c>
      <c r="Z212" s="42">
        <f t="shared" si="63"/>
        <v>5009.88</v>
      </c>
      <c r="AA212" s="13" t="s">
        <v>58</v>
      </c>
      <c r="AB212" s="13"/>
      <c r="AC212" s="13"/>
      <c r="AD212" s="13"/>
      <c r="AE212" s="13"/>
      <c r="AF212" s="13"/>
      <c r="AG212" s="13"/>
      <c r="AH212" s="13"/>
      <c r="AI212" s="13"/>
      <c r="AJ212" s="13"/>
      <c r="AK212" s="13"/>
      <c r="AL212" s="13"/>
      <c r="AM212" s="13"/>
      <c r="AN212" s="13"/>
      <c r="AO212" s="13"/>
      <c r="AP212" s="13"/>
      <c r="AQ212" s="13"/>
      <c r="AR212" s="13"/>
      <c r="AS212" s="13"/>
      <c r="AT212" s="38">
        <v>31</v>
      </c>
      <c r="AU212" s="38">
        <v>41</v>
      </c>
      <c r="AV212" s="10">
        <f t="shared" si="54"/>
        <v>47</v>
      </c>
      <c r="AW212" s="10">
        <f t="shared" si="55"/>
        <v>44.24</v>
      </c>
      <c r="AZ212" t="str">
        <f t="shared" si="56"/>
        <v>Yes</v>
      </c>
      <c r="BB212" s="38">
        <f t="shared" si="64"/>
        <v>-1</v>
      </c>
      <c r="BC212" s="38">
        <f t="shared" si="53"/>
        <v>6.23</v>
      </c>
      <c r="BD212" s="38">
        <f t="shared" si="65"/>
        <v>5.7316000000000003</v>
      </c>
      <c r="BE212" s="38">
        <f t="shared" si="66"/>
        <v>-1</v>
      </c>
      <c r="BF212" s="13" cm="1">
        <f t="array" ref="BF212">SUMPRODUCT((1/COUNTIFS($A$3:$A212,$A$3:$A212,$H$3:$H212,$H$3:$H212,$I$3:$I212,$I$3:$I212)))</f>
        <v>60.000000000000071</v>
      </c>
      <c r="BG212" s="13">
        <v>22</v>
      </c>
      <c r="BH212" s="12">
        <f t="shared" si="57"/>
        <v>0.36666666666666625</v>
      </c>
    </row>
    <row r="213" spans="1:60" x14ac:dyDescent="0.2">
      <c r="A213" s="37">
        <v>46074</v>
      </c>
      <c r="B213" s="37"/>
      <c r="C213" s="38">
        <v>2.2400000000000002</v>
      </c>
      <c r="D213" s="13" t="s">
        <v>55</v>
      </c>
      <c r="E213" s="13" t="s">
        <v>1156</v>
      </c>
      <c r="F213" s="13"/>
      <c r="H213" t="s">
        <v>138</v>
      </c>
      <c r="I213" s="13">
        <v>8</v>
      </c>
      <c r="J213" s="13">
        <v>15</v>
      </c>
      <c r="K213" t="s">
        <v>241</v>
      </c>
      <c r="L213" s="38">
        <v>1</v>
      </c>
      <c r="M213" s="38">
        <v>29</v>
      </c>
      <c r="N213" s="38">
        <v>60</v>
      </c>
      <c r="O213" s="13" t="s">
        <v>15</v>
      </c>
      <c r="P213" s="13"/>
      <c r="Q213" s="13" t="s">
        <v>4</v>
      </c>
      <c r="R213" s="38">
        <v>55.28</v>
      </c>
      <c r="S213" s="13" t="s">
        <v>60</v>
      </c>
      <c r="T213" s="39" t="str">
        <f t="shared" si="52"/>
        <v>0.00</v>
      </c>
      <c r="U213" s="39">
        <f t="shared" si="58"/>
        <v>-1</v>
      </c>
      <c r="V213" s="39">
        <f t="shared" si="59"/>
        <v>49.098799999999997</v>
      </c>
      <c r="W213" s="39">
        <f t="shared" si="60"/>
        <v>187</v>
      </c>
      <c r="X213" s="40">
        <f t="shared" si="61"/>
        <v>0.26256042780748662</v>
      </c>
      <c r="Y213" s="41">
        <f t="shared" si="62"/>
        <v>0.49098799999999998</v>
      </c>
      <c r="Z213" s="42">
        <f t="shared" si="63"/>
        <v>4909.88</v>
      </c>
      <c r="AA213" s="13" t="s">
        <v>58</v>
      </c>
      <c r="AB213" s="13"/>
      <c r="AC213" s="13"/>
      <c r="AD213" s="13"/>
      <c r="AE213" s="13"/>
      <c r="AF213" s="13"/>
      <c r="AG213" s="13"/>
      <c r="AH213" s="13"/>
      <c r="AI213" s="13"/>
      <c r="AJ213" s="13"/>
      <c r="AK213" s="13"/>
      <c r="AL213" s="13"/>
      <c r="AM213" s="13"/>
      <c r="AN213" s="13"/>
      <c r="AO213" s="13"/>
      <c r="AP213" s="13"/>
      <c r="AQ213" s="13"/>
      <c r="AR213" s="13"/>
      <c r="AS213" s="13"/>
      <c r="AT213" s="38">
        <v>51</v>
      </c>
      <c r="AU213" s="38">
        <v>51</v>
      </c>
      <c r="AV213" s="10">
        <f t="shared" si="54"/>
        <v>59</v>
      </c>
      <c r="AW213" s="10">
        <f t="shared" si="55"/>
        <v>55.28</v>
      </c>
      <c r="AZ213" t="str">
        <f t="shared" si="56"/>
        <v>Yes</v>
      </c>
      <c r="BB213" s="38">
        <f t="shared" si="64"/>
        <v>-1</v>
      </c>
      <c r="BC213" s="38">
        <f t="shared" si="53"/>
        <v>6.23</v>
      </c>
      <c r="BD213" s="38">
        <f t="shared" si="65"/>
        <v>5.7316000000000003</v>
      </c>
      <c r="BE213" s="38">
        <f t="shared" si="66"/>
        <v>-1</v>
      </c>
      <c r="BF213" s="13" cm="1">
        <f t="array" ref="BF213">SUMPRODUCT((1/COUNTIFS($A$3:$A213,$A$3:$A213,$H$3:$H213,$H$3:$H213,$I$3:$I213,$I$3:$I213)))</f>
        <v>60.000000000000043</v>
      </c>
      <c r="BG213" s="13">
        <v>22</v>
      </c>
      <c r="BH213" s="12">
        <f t="shared" si="57"/>
        <v>0.36666666666666642</v>
      </c>
    </row>
    <row r="214" spans="1:60" x14ac:dyDescent="0.2">
      <c r="A214" s="37">
        <v>46074</v>
      </c>
      <c r="B214" s="37"/>
      <c r="C214" s="38">
        <v>2.52</v>
      </c>
      <c r="D214" s="13" t="s">
        <v>55</v>
      </c>
      <c r="E214" s="13" t="s">
        <v>1156</v>
      </c>
      <c r="F214" s="13"/>
      <c r="H214" t="s">
        <v>138</v>
      </c>
      <c r="I214" s="13">
        <v>9</v>
      </c>
      <c r="J214" s="13">
        <v>1</v>
      </c>
      <c r="K214" s="44" t="s">
        <v>242</v>
      </c>
      <c r="L214" s="38">
        <v>1</v>
      </c>
      <c r="M214" s="38">
        <v>12.5</v>
      </c>
      <c r="N214" s="38">
        <v>27.66</v>
      </c>
      <c r="O214" s="13" t="s">
        <v>15</v>
      </c>
      <c r="P214" s="13"/>
      <c r="Q214" s="13" t="s">
        <v>4</v>
      </c>
      <c r="R214" s="38">
        <v>25.527200000000001</v>
      </c>
      <c r="S214" s="13">
        <v>2</v>
      </c>
      <c r="T214" s="39" t="str">
        <f t="shared" si="52"/>
        <v>0.00</v>
      </c>
      <c r="U214" s="39">
        <f t="shared" si="58"/>
        <v>-1</v>
      </c>
      <c r="V214" s="39">
        <f t="shared" si="59"/>
        <v>48.098799999999997</v>
      </c>
      <c r="W214" s="39">
        <f t="shared" si="60"/>
        <v>188</v>
      </c>
      <c r="X214" s="40">
        <f t="shared" si="61"/>
        <v>0.25584468085106382</v>
      </c>
      <c r="Y214" s="41">
        <f t="shared" si="62"/>
        <v>0.48098799999999997</v>
      </c>
      <c r="Z214" s="42">
        <f t="shared" si="63"/>
        <v>4809.88</v>
      </c>
      <c r="AA214" s="13" t="s">
        <v>58</v>
      </c>
      <c r="AB214" s="13"/>
      <c r="AC214" s="13"/>
      <c r="AD214" s="13"/>
      <c r="AE214" s="13"/>
      <c r="AF214" s="13"/>
      <c r="AG214" s="13"/>
      <c r="AH214" s="13"/>
      <c r="AI214" s="13"/>
      <c r="AJ214" s="13"/>
      <c r="AK214" s="13"/>
      <c r="AL214" s="13"/>
      <c r="AM214" s="13"/>
      <c r="AN214" s="13"/>
      <c r="AO214" s="13"/>
      <c r="AP214" s="13"/>
      <c r="AQ214" s="13"/>
      <c r="AR214" s="13"/>
      <c r="AS214" s="13"/>
      <c r="AT214" s="38">
        <v>21.7</v>
      </c>
      <c r="AU214" s="38">
        <v>21</v>
      </c>
      <c r="AV214" s="10">
        <f t="shared" si="54"/>
        <v>26.66</v>
      </c>
      <c r="AW214" s="10">
        <f t="shared" si="55"/>
        <v>25.527200000000001</v>
      </c>
      <c r="AZ214" t="str">
        <f t="shared" si="56"/>
        <v>Yes</v>
      </c>
      <c r="BB214" s="38">
        <f t="shared" si="64"/>
        <v>-1</v>
      </c>
      <c r="BC214" s="38">
        <f t="shared" si="53"/>
        <v>-4</v>
      </c>
      <c r="BD214" s="38">
        <f t="shared" si="65"/>
        <v>-4</v>
      </c>
      <c r="BE214" s="38">
        <f t="shared" si="66"/>
        <v>-1</v>
      </c>
      <c r="BF214" s="13" cm="1">
        <f t="array" ref="BF214">SUMPRODUCT((1/COUNTIFS($A$3:$A214,$A$3:$A214,$H$3:$H214,$H$3:$H214,$I$3:$I214,$I$3:$I214)))</f>
        <v>61.000000000000043</v>
      </c>
      <c r="BG214" s="13">
        <v>22</v>
      </c>
      <c r="BH214" s="12">
        <f t="shared" si="57"/>
        <v>0.36065573770491777</v>
      </c>
    </row>
    <row r="215" spans="1:60" x14ac:dyDescent="0.2">
      <c r="A215" s="37">
        <v>46074</v>
      </c>
      <c r="B215" s="37"/>
      <c r="C215" s="38">
        <v>2.52</v>
      </c>
      <c r="D215" s="13" t="s">
        <v>55</v>
      </c>
      <c r="E215" s="13" t="s">
        <v>1156</v>
      </c>
      <c r="F215" s="13"/>
      <c r="H215" t="s">
        <v>138</v>
      </c>
      <c r="I215" s="13">
        <v>9</v>
      </c>
      <c r="J215" s="13">
        <v>10</v>
      </c>
      <c r="K215" t="s">
        <v>243</v>
      </c>
      <c r="L215" s="38">
        <v>1</v>
      </c>
      <c r="M215" s="38">
        <v>14.5</v>
      </c>
      <c r="N215" s="38">
        <v>17</v>
      </c>
      <c r="O215" s="13" t="s">
        <v>15</v>
      </c>
      <c r="P215" s="13"/>
      <c r="Q215" s="13" t="s">
        <v>4</v>
      </c>
      <c r="R215" s="38">
        <v>15.72</v>
      </c>
      <c r="S215" s="13" t="s">
        <v>60</v>
      </c>
      <c r="T215" s="39" t="str">
        <f t="shared" si="52"/>
        <v>0.00</v>
      </c>
      <c r="U215" s="39">
        <f t="shared" si="58"/>
        <v>-1</v>
      </c>
      <c r="V215" s="39">
        <f t="shared" si="59"/>
        <v>47.098799999999997</v>
      </c>
      <c r="W215" s="39">
        <f t="shared" si="60"/>
        <v>189</v>
      </c>
      <c r="X215" s="40">
        <f t="shared" si="61"/>
        <v>0.24919999999999998</v>
      </c>
      <c r="Y215" s="41">
        <f t="shared" si="62"/>
        <v>0.47098799999999996</v>
      </c>
      <c r="Z215" s="42">
        <f t="shared" si="63"/>
        <v>4709.88</v>
      </c>
      <c r="AA215" s="13" t="s">
        <v>58</v>
      </c>
      <c r="AB215" s="13"/>
      <c r="AC215" s="13"/>
      <c r="AD215" s="13"/>
      <c r="AE215" s="13"/>
      <c r="AF215" s="13"/>
      <c r="AG215" s="13"/>
      <c r="AH215" s="13"/>
      <c r="AI215" s="13"/>
      <c r="AJ215" s="13"/>
      <c r="AK215" s="13"/>
      <c r="AL215" s="13"/>
      <c r="AM215" s="13"/>
      <c r="AN215" s="13"/>
      <c r="AO215" s="13"/>
      <c r="AP215" s="13"/>
      <c r="AQ215" s="13"/>
      <c r="AR215" s="13"/>
      <c r="AS215" s="13"/>
      <c r="AT215" s="38">
        <v>11</v>
      </c>
      <c r="AU215" s="38">
        <v>11</v>
      </c>
      <c r="AV215" s="10">
        <f t="shared" si="54"/>
        <v>16</v>
      </c>
      <c r="AW215" s="10">
        <f t="shared" si="55"/>
        <v>15.72</v>
      </c>
      <c r="AZ215" t="str">
        <f t="shared" si="56"/>
        <v>Yes</v>
      </c>
      <c r="BB215" s="38">
        <f t="shared" si="64"/>
        <v>-1</v>
      </c>
      <c r="BC215" s="38">
        <f t="shared" si="53"/>
        <v>-4</v>
      </c>
      <c r="BD215" s="38">
        <f t="shared" si="65"/>
        <v>-4</v>
      </c>
      <c r="BE215" s="38">
        <f t="shared" si="66"/>
        <v>-1</v>
      </c>
      <c r="BF215" s="13" cm="1">
        <f t="array" ref="BF215">SUMPRODUCT((1/COUNTIFS($A$3:$A215,$A$3:$A215,$H$3:$H215,$H$3:$H215,$I$3:$I215,$I$3:$I215)))</f>
        <v>61.000000000000043</v>
      </c>
      <c r="BG215" s="13">
        <v>22</v>
      </c>
      <c r="BH215" s="12">
        <f t="shared" si="57"/>
        <v>0.36065573770491777</v>
      </c>
    </row>
    <row r="216" spans="1:60" x14ac:dyDescent="0.2">
      <c r="A216" s="37">
        <v>46074</v>
      </c>
      <c r="B216" s="37"/>
      <c r="C216" s="38">
        <v>2.52</v>
      </c>
      <c r="D216" s="13" t="s">
        <v>55</v>
      </c>
      <c r="E216" s="13" t="s">
        <v>1156</v>
      </c>
      <c r="F216" s="13"/>
      <c r="H216" t="s">
        <v>138</v>
      </c>
      <c r="I216" s="13">
        <v>9</v>
      </c>
      <c r="J216" s="13">
        <v>5</v>
      </c>
      <c r="K216" t="s">
        <v>193</v>
      </c>
      <c r="L216" s="38">
        <v>1</v>
      </c>
      <c r="M216" s="38">
        <v>23</v>
      </c>
      <c r="N216" s="38">
        <v>46.04</v>
      </c>
      <c r="O216" s="13" t="s">
        <v>15</v>
      </c>
      <c r="P216" s="13"/>
      <c r="Q216" s="13" t="s">
        <v>4</v>
      </c>
      <c r="R216" s="38">
        <v>42.436799999999998</v>
      </c>
      <c r="S216" s="13" t="s">
        <v>60</v>
      </c>
      <c r="T216" s="39" t="str">
        <f t="shared" si="52"/>
        <v>0.00</v>
      </c>
      <c r="U216" s="39">
        <f t="shared" si="58"/>
        <v>-1</v>
      </c>
      <c r="V216" s="39">
        <f t="shared" si="59"/>
        <v>46.098799999999997</v>
      </c>
      <c r="W216" s="39">
        <f t="shared" si="60"/>
        <v>190</v>
      </c>
      <c r="X216" s="40">
        <f t="shared" si="61"/>
        <v>0.24262526315789473</v>
      </c>
      <c r="Y216" s="41">
        <f t="shared" si="62"/>
        <v>0.46098799999999995</v>
      </c>
      <c r="Z216" s="42">
        <f t="shared" si="63"/>
        <v>4609.88</v>
      </c>
      <c r="AA216" s="13" t="s">
        <v>58</v>
      </c>
      <c r="AB216" s="13"/>
      <c r="AC216" s="13"/>
      <c r="AD216" s="13"/>
      <c r="AE216" s="13"/>
      <c r="AF216" s="13"/>
      <c r="AG216" s="13"/>
      <c r="AH216" s="13"/>
      <c r="AI216" s="13"/>
      <c r="AJ216" s="13"/>
      <c r="AK216" s="13"/>
      <c r="AL216" s="13"/>
      <c r="AM216" s="13"/>
      <c r="AN216" s="13"/>
      <c r="AO216" s="13"/>
      <c r="AP216" s="13"/>
      <c r="AQ216" s="13"/>
      <c r="AR216" s="13"/>
      <c r="AS216" s="13"/>
      <c r="AT216" s="38">
        <v>28.8</v>
      </c>
      <c r="AU216" s="38">
        <v>26</v>
      </c>
      <c r="AV216" s="10">
        <f t="shared" si="54"/>
        <v>45.04</v>
      </c>
      <c r="AW216" s="10">
        <f t="shared" si="55"/>
        <v>42.436799999999998</v>
      </c>
      <c r="AZ216" t="str">
        <f t="shared" si="56"/>
        <v>Yes</v>
      </c>
      <c r="BB216" s="38">
        <f t="shared" si="64"/>
        <v>-1</v>
      </c>
      <c r="BC216" s="38">
        <f t="shared" si="53"/>
        <v>-4</v>
      </c>
      <c r="BD216" s="38">
        <f t="shared" si="65"/>
        <v>-4</v>
      </c>
      <c r="BE216" s="38">
        <f t="shared" si="66"/>
        <v>-1</v>
      </c>
      <c r="BF216" s="13" cm="1">
        <f t="array" ref="BF216">SUMPRODUCT((1/COUNTIFS($A$3:$A216,$A$3:$A216,$H$3:$H216,$H$3:$H216,$I$3:$I216,$I$3:$I216)))</f>
        <v>61.00000000000005</v>
      </c>
      <c r="BG216" s="13">
        <v>22</v>
      </c>
      <c r="BH216" s="12">
        <f t="shared" si="57"/>
        <v>0.36065573770491771</v>
      </c>
    </row>
    <row r="217" spans="1:60" x14ac:dyDescent="0.2">
      <c r="A217" s="37">
        <v>46074</v>
      </c>
      <c r="B217" s="37"/>
      <c r="C217" s="38">
        <v>2.52</v>
      </c>
      <c r="D217" s="13" t="s">
        <v>55</v>
      </c>
      <c r="E217" s="13" t="s">
        <v>1156</v>
      </c>
      <c r="F217" s="13"/>
      <c r="H217" t="s">
        <v>138</v>
      </c>
      <c r="I217" s="13">
        <v>9</v>
      </c>
      <c r="J217" s="13">
        <v>9</v>
      </c>
      <c r="K217" t="s">
        <v>244</v>
      </c>
      <c r="L217" s="38">
        <v>1</v>
      </c>
      <c r="M217" s="38">
        <v>28</v>
      </c>
      <c r="N217" s="38">
        <v>40.81</v>
      </c>
      <c r="O217" s="13" t="s">
        <v>15</v>
      </c>
      <c r="P217" s="13"/>
      <c r="Q217" s="13" t="s">
        <v>4</v>
      </c>
      <c r="R217" s="38">
        <v>37.625200000000007</v>
      </c>
      <c r="S217" s="13" t="s">
        <v>60</v>
      </c>
      <c r="T217" s="39" t="str">
        <f t="shared" si="52"/>
        <v>0.00</v>
      </c>
      <c r="U217" s="39">
        <f t="shared" si="58"/>
        <v>-1</v>
      </c>
      <c r="V217" s="39">
        <f t="shared" si="59"/>
        <v>45.098799999999997</v>
      </c>
      <c r="W217" s="39">
        <f t="shared" si="60"/>
        <v>191</v>
      </c>
      <c r="X217" s="40">
        <f t="shared" si="61"/>
        <v>0.23611937172774869</v>
      </c>
      <c r="Y217" s="41">
        <f t="shared" si="62"/>
        <v>0.45098799999999994</v>
      </c>
      <c r="Z217" s="42">
        <f t="shared" si="63"/>
        <v>4509.88</v>
      </c>
      <c r="AA217" s="13" t="s">
        <v>58</v>
      </c>
      <c r="AB217" s="13"/>
      <c r="AC217" s="13"/>
      <c r="AD217" s="13"/>
      <c r="AE217" s="13"/>
      <c r="AF217" s="13"/>
      <c r="AG217" s="13"/>
      <c r="AH217" s="13"/>
      <c r="AI217" s="13"/>
      <c r="AJ217" s="13"/>
      <c r="AK217" s="13"/>
      <c r="AL217" s="13"/>
      <c r="AM217" s="13"/>
      <c r="AN217" s="13"/>
      <c r="AO217" s="13"/>
      <c r="AP217" s="13"/>
      <c r="AQ217" s="13"/>
      <c r="AR217" s="13"/>
      <c r="AS217" s="13"/>
      <c r="AT217" s="38">
        <v>33</v>
      </c>
      <c r="AU217" s="38">
        <v>31</v>
      </c>
      <c r="AV217" s="10">
        <f t="shared" si="54"/>
        <v>39.81</v>
      </c>
      <c r="AW217" s="10">
        <f t="shared" si="55"/>
        <v>37.625200000000007</v>
      </c>
      <c r="AZ217" t="str">
        <f t="shared" si="56"/>
        <v>Yes</v>
      </c>
      <c r="BB217" s="38">
        <f t="shared" si="64"/>
        <v>-1</v>
      </c>
      <c r="BC217" s="38">
        <f t="shared" si="53"/>
        <v>-4</v>
      </c>
      <c r="BD217" s="38">
        <f t="shared" si="65"/>
        <v>-4</v>
      </c>
      <c r="BE217" s="38">
        <f t="shared" si="66"/>
        <v>-1</v>
      </c>
      <c r="BF217" s="13" cm="1">
        <f t="array" ref="BF217">SUMPRODUCT((1/COUNTIFS($A$3:$A217,$A$3:$A217,$H$3:$H217,$H$3:$H217,$I$3:$I217,$I$3:$I217)))</f>
        <v>61.000000000000043</v>
      </c>
      <c r="BG217" s="13">
        <v>22</v>
      </c>
      <c r="BH217" s="12">
        <f t="shared" si="57"/>
        <v>0.36065573770491777</v>
      </c>
    </row>
    <row r="218" spans="1:60" x14ac:dyDescent="0.2">
      <c r="A218" s="37">
        <v>46074</v>
      </c>
      <c r="B218" s="37"/>
      <c r="C218" s="38">
        <v>3.28</v>
      </c>
      <c r="D218" s="13" t="s">
        <v>55</v>
      </c>
      <c r="E218" s="13" t="s">
        <v>1156</v>
      </c>
      <c r="F218" s="13"/>
      <c r="H218" t="s">
        <v>138</v>
      </c>
      <c r="I218" s="13">
        <v>10</v>
      </c>
      <c r="J218" s="13">
        <v>12</v>
      </c>
      <c r="K218" s="45" t="s">
        <v>245</v>
      </c>
      <c r="L218" s="38">
        <v>0.5</v>
      </c>
      <c r="M218" s="38">
        <v>2.8</v>
      </c>
      <c r="N218" s="38">
        <v>3.3</v>
      </c>
      <c r="O218" s="13" t="s">
        <v>15</v>
      </c>
      <c r="P218" s="13"/>
      <c r="Q218" s="13" t="s">
        <v>4</v>
      </c>
      <c r="R218" s="38">
        <v>3.1160000000000001</v>
      </c>
      <c r="S218" s="13">
        <v>3</v>
      </c>
      <c r="T218" s="39" t="str">
        <f t="shared" si="52"/>
        <v>0.00</v>
      </c>
      <c r="U218" s="39">
        <f t="shared" si="58"/>
        <v>-0.5</v>
      </c>
      <c r="V218" s="39">
        <f t="shared" si="59"/>
        <v>44.598799999999997</v>
      </c>
      <c r="W218" s="39">
        <f t="shared" si="60"/>
        <v>191.5</v>
      </c>
      <c r="X218" s="40">
        <f t="shared" si="61"/>
        <v>0.23289190600522192</v>
      </c>
      <c r="Y218" s="41">
        <f t="shared" si="62"/>
        <v>0.445988</v>
      </c>
      <c r="Z218" s="42">
        <f t="shared" si="63"/>
        <v>4459.88</v>
      </c>
      <c r="AA218" s="13" t="s">
        <v>58</v>
      </c>
      <c r="AB218" s="13"/>
      <c r="AC218" s="13"/>
      <c r="AD218" s="13"/>
      <c r="AE218" s="13"/>
      <c r="AF218" s="13"/>
      <c r="AG218" s="13"/>
      <c r="AH218" s="13"/>
      <c r="AI218" s="13"/>
      <c r="AJ218" s="13"/>
      <c r="AK218" s="13"/>
      <c r="AL218" s="13"/>
      <c r="AM218" s="13"/>
      <c r="AN218" s="13"/>
      <c r="AO218" s="13"/>
      <c r="AP218" s="13"/>
      <c r="AQ218" s="13"/>
      <c r="AR218" s="13"/>
      <c r="AS218" s="13"/>
      <c r="AT218" s="38">
        <v>3.5</v>
      </c>
      <c r="AU218" s="38">
        <v>3.5</v>
      </c>
      <c r="AV218" s="10">
        <f t="shared" si="54"/>
        <v>1.1499999999999999</v>
      </c>
      <c r="AW218" s="10">
        <f t="shared" si="55"/>
        <v>3.1160000000000001</v>
      </c>
      <c r="AZ218" t="str">
        <f t="shared" si="56"/>
        <v>Yes</v>
      </c>
      <c r="BB218" s="38">
        <f t="shared" si="64"/>
        <v>-0.5</v>
      </c>
      <c r="BC218" s="38">
        <f t="shared" si="53"/>
        <v>-2.5</v>
      </c>
      <c r="BD218" s="38">
        <f t="shared" si="65"/>
        <v>-2.5</v>
      </c>
      <c r="BE218" s="38">
        <f t="shared" si="66"/>
        <v>-0.5</v>
      </c>
      <c r="BF218" s="13" cm="1">
        <f t="array" ref="BF218">SUMPRODUCT((1/COUNTIFS($A$3:$A218,$A$3:$A218,$H$3:$H218,$H$3:$H218,$I$3:$I218,$I$3:$I218)))</f>
        <v>62.000000000000043</v>
      </c>
      <c r="BG218" s="13">
        <v>22</v>
      </c>
      <c r="BH218" s="12">
        <f t="shared" si="57"/>
        <v>0.3548387096774191</v>
      </c>
    </row>
    <row r="219" spans="1:60" x14ac:dyDescent="0.2">
      <c r="A219" s="37">
        <v>46074</v>
      </c>
      <c r="B219" s="37"/>
      <c r="C219" s="38">
        <v>3.28</v>
      </c>
      <c r="D219" s="13" t="s">
        <v>55</v>
      </c>
      <c r="E219" s="13" t="s">
        <v>1156</v>
      </c>
      <c r="F219" s="13"/>
      <c r="H219" t="s">
        <v>138</v>
      </c>
      <c r="I219" s="13">
        <v>10</v>
      </c>
      <c r="J219" s="13">
        <v>4</v>
      </c>
      <c r="K219" s="46" t="s">
        <v>155</v>
      </c>
      <c r="L219" s="38">
        <v>1</v>
      </c>
      <c r="M219" s="38">
        <v>14.5</v>
      </c>
      <c r="N219" s="38">
        <v>21.92</v>
      </c>
      <c r="O219" s="13" t="s">
        <v>15</v>
      </c>
      <c r="P219" s="13"/>
      <c r="Q219" s="13" t="s">
        <v>4</v>
      </c>
      <c r="R219" s="38">
        <v>20.246400000000001</v>
      </c>
      <c r="S219" s="13">
        <v>4</v>
      </c>
      <c r="T219" s="39" t="str">
        <f t="shared" si="52"/>
        <v>0.00</v>
      </c>
      <c r="U219" s="39">
        <f t="shared" si="58"/>
        <v>-1</v>
      </c>
      <c r="V219" s="39">
        <f t="shared" si="59"/>
        <v>43.598799999999997</v>
      </c>
      <c r="W219" s="39">
        <f t="shared" si="60"/>
        <v>192.5</v>
      </c>
      <c r="X219" s="40">
        <f t="shared" si="61"/>
        <v>0.2264872727272727</v>
      </c>
      <c r="Y219" s="41">
        <f t="shared" si="62"/>
        <v>0.43598799999999999</v>
      </c>
      <c r="Z219" s="42">
        <f t="shared" si="63"/>
        <v>4359.88</v>
      </c>
      <c r="AA219" s="13" t="s">
        <v>58</v>
      </c>
      <c r="AB219" s="13"/>
      <c r="AC219" s="13"/>
      <c r="AD219" s="13"/>
      <c r="AE219" s="13"/>
      <c r="AF219" s="13"/>
      <c r="AG219" s="13"/>
      <c r="AH219" s="13"/>
      <c r="AI219" s="13"/>
      <c r="AJ219" s="13"/>
      <c r="AK219" s="13"/>
      <c r="AL219" s="13"/>
      <c r="AM219" s="13"/>
      <c r="AN219" s="13"/>
      <c r="AO219" s="13"/>
      <c r="AP219" s="13"/>
      <c r="AQ219" s="13"/>
      <c r="AR219" s="13"/>
      <c r="AS219" s="13"/>
      <c r="AT219" s="38">
        <v>14</v>
      </c>
      <c r="AU219" s="38">
        <v>16</v>
      </c>
      <c r="AV219" s="10">
        <f t="shared" si="54"/>
        <v>20.92</v>
      </c>
      <c r="AW219" s="10">
        <f t="shared" si="55"/>
        <v>20.246400000000001</v>
      </c>
      <c r="AZ219" t="str">
        <f t="shared" si="56"/>
        <v>Yes</v>
      </c>
      <c r="BB219" s="38">
        <f t="shared" si="64"/>
        <v>-1</v>
      </c>
      <c r="BC219" s="38">
        <f t="shared" si="53"/>
        <v>-2.5</v>
      </c>
      <c r="BD219" s="38">
        <f t="shared" si="65"/>
        <v>-2.5</v>
      </c>
      <c r="BE219" s="38">
        <f t="shared" si="66"/>
        <v>-1</v>
      </c>
      <c r="BF219" s="13" cm="1">
        <f t="array" ref="BF219">SUMPRODUCT((1/COUNTIFS($A$3:$A219,$A$3:$A219,$H$3:$H219,$H$3:$H219,$I$3:$I219,$I$3:$I219)))</f>
        <v>62.000000000000043</v>
      </c>
      <c r="BG219" s="13">
        <v>22</v>
      </c>
      <c r="BH219" s="12">
        <f t="shared" si="57"/>
        <v>0.3548387096774191</v>
      </c>
    </row>
    <row r="220" spans="1:60" x14ac:dyDescent="0.2">
      <c r="A220" s="37">
        <v>46074</v>
      </c>
      <c r="B220" s="37"/>
      <c r="C220" s="38">
        <v>3.28</v>
      </c>
      <c r="D220" s="13" t="s">
        <v>55</v>
      </c>
      <c r="E220" s="13" t="s">
        <v>1156</v>
      </c>
      <c r="F220" s="13"/>
      <c r="H220" t="s">
        <v>138</v>
      </c>
      <c r="I220" s="13">
        <v>10</v>
      </c>
      <c r="J220" s="13">
        <v>2</v>
      </c>
      <c r="K220" t="s">
        <v>156</v>
      </c>
      <c r="L220" s="38">
        <v>1</v>
      </c>
      <c r="M220" s="38">
        <v>18</v>
      </c>
      <c r="N220" s="38">
        <v>42</v>
      </c>
      <c r="O220" s="13" t="s">
        <v>15</v>
      </c>
      <c r="P220" s="13"/>
      <c r="Q220" s="13" t="s">
        <v>4</v>
      </c>
      <c r="R220" s="38">
        <v>38.72</v>
      </c>
      <c r="S220" s="13" t="s">
        <v>60</v>
      </c>
      <c r="T220" s="39" t="str">
        <f t="shared" si="52"/>
        <v>0.00</v>
      </c>
      <c r="U220" s="39">
        <f t="shared" si="58"/>
        <v>-1</v>
      </c>
      <c r="V220" s="39">
        <f t="shared" si="59"/>
        <v>42.598799999999997</v>
      </c>
      <c r="W220" s="39">
        <f t="shared" si="60"/>
        <v>193.5</v>
      </c>
      <c r="X220" s="40">
        <f t="shared" si="61"/>
        <v>0.22014883720930231</v>
      </c>
      <c r="Y220" s="41">
        <f t="shared" si="62"/>
        <v>0.42598799999999998</v>
      </c>
      <c r="Z220" s="42">
        <f t="shared" si="63"/>
        <v>4259.88</v>
      </c>
      <c r="AA220" s="13" t="s">
        <v>58</v>
      </c>
      <c r="AB220" s="13"/>
      <c r="AC220" s="13"/>
      <c r="AD220" s="13"/>
      <c r="AE220" s="13"/>
      <c r="AF220" s="13"/>
      <c r="AG220" s="13"/>
      <c r="AH220" s="13"/>
      <c r="AI220" s="13"/>
      <c r="AJ220" s="13"/>
      <c r="AK220" s="13"/>
      <c r="AL220" s="13"/>
      <c r="AM220" s="13"/>
      <c r="AN220" s="13"/>
      <c r="AO220" s="13"/>
      <c r="AP220" s="13"/>
      <c r="AQ220" s="13"/>
      <c r="AR220" s="13"/>
      <c r="AS220" s="13"/>
      <c r="AT220" s="38">
        <v>30.6</v>
      </c>
      <c r="AU220" s="38">
        <v>26</v>
      </c>
      <c r="AV220" s="10">
        <f t="shared" si="54"/>
        <v>41</v>
      </c>
      <c r="AW220" s="10">
        <f t="shared" si="55"/>
        <v>38.72</v>
      </c>
      <c r="AZ220" t="str">
        <f t="shared" si="56"/>
        <v>Yes</v>
      </c>
      <c r="BB220" s="38">
        <f t="shared" si="64"/>
        <v>-1</v>
      </c>
      <c r="BC220" s="38">
        <f t="shared" si="53"/>
        <v>-2.5</v>
      </c>
      <c r="BD220" s="38">
        <f t="shared" si="65"/>
        <v>-2.5</v>
      </c>
      <c r="BE220" s="38">
        <f t="shared" si="66"/>
        <v>-1</v>
      </c>
      <c r="BF220" s="13" cm="1">
        <f t="array" ref="BF220">SUMPRODUCT((1/COUNTIFS($A$3:$A220,$A$3:$A220,$H$3:$H220,$H$3:$H220,$I$3:$I220,$I$3:$I220)))</f>
        <v>62.00000000000005</v>
      </c>
      <c r="BG220" s="13">
        <v>22</v>
      </c>
      <c r="BH220" s="12">
        <f t="shared" si="57"/>
        <v>0.3548387096774191</v>
      </c>
    </row>
    <row r="221" spans="1:60" x14ac:dyDescent="0.2">
      <c r="A221" s="37">
        <v>46081</v>
      </c>
      <c r="B221" s="37"/>
      <c r="C221" s="38">
        <v>10.41</v>
      </c>
      <c r="D221" s="13" t="s">
        <v>55</v>
      </c>
      <c r="E221" s="13" t="s">
        <v>1156</v>
      </c>
      <c r="F221" s="13"/>
      <c r="H221" t="s">
        <v>56</v>
      </c>
      <c r="I221" s="13">
        <v>2</v>
      </c>
      <c r="J221" s="13">
        <v>2</v>
      </c>
      <c r="K221" s="43" t="s">
        <v>246</v>
      </c>
      <c r="L221" s="38">
        <v>1</v>
      </c>
      <c r="M221" s="38">
        <v>12.5</v>
      </c>
      <c r="N221" s="38">
        <v>14.75</v>
      </c>
      <c r="O221" s="13" t="s">
        <v>15</v>
      </c>
      <c r="P221" s="13"/>
      <c r="Q221" s="13" t="s">
        <v>4</v>
      </c>
      <c r="R221" s="38">
        <v>13.65</v>
      </c>
      <c r="S221" s="13">
        <v>1</v>
      </c>
      <c r="T221" s="39">
        <f t="shared" si="52"/>
        <v>13.65</v>
      </c>
      <c r="U221" s="39">
        <f t="shared" si="58"/>
        <v>12.97</v>
      </c>
      <c r="V221" s="39">
        <f t="shared" si="59"/>
        <v>55.568799999999996</v>
      </c>
      <c r="W221" s="39">
        <f t="shared" si="60"/>
        <v>194.5</v>
      </c>
      <c r="X221" s="40">
        <f t="shared" si="61"/>
        <v>0.28570077120822618</v>
      </c>
      <c r="Y221" s="41">
        <f t="shared" si="62"/>
        <v>0.55568799999999996</v>
      </c>
      <c r="Z221" s="42">
        <f t="shared" si="63"/>
        <v>5556.8799999999992</v>
      </c>
      <c r="AA221" s="13" t="s">
        <v>72</v>
      </c>
      <c r="AB221" s="13"/>
      <c r="AC221" s="13"/>
      <c r="AD221" s="13"/>
      <c r="AE221" s="13"/>
      <c r="AF221" s="13"/>
      <c r="AG221" s="13"/>
      <c r="AH221" s="13"/>
      <c r="AI221" s="13"/>
      <c r="AJ221" s="13"/>
      <c r="AK221" s="13"/>
      <c r="AL221" s="13"/>
      <c r="AM221" s="13"/>
      <c r="AN221" s="13"/>
      <c r="AO221" s="13"/>
      <c r="AP221" s="13"/>
      <c r="AQ221" s="13"/>
      <c r="AR221" s="13"/>
      <c r="AS221" s="13"/>
      <c r="AT221" s="38">
        <v>11.2</v>
      </c>
      <c r="AU221" s="38">
        <v>11</v>
      </c>
      <c r="AV221" s="10">
        <f t="shared" si="54"/>
        <v>13.75</v>
      </c>
      <c r="AW221" s="10">
        <f t="shared" si="55"/>
        <v>13.65</v>
      </c>
      <c r="AZ221" t="str">
        <f t="shared" si="56"/>
        <v>Yes</v>
      </c>
      <c r="BB221" s="38">
        <f t="shared" si="64"/>
        <v>13.75</v>
      </c>
      <c r="BC221" s="38">
        <f t="shared" si="53"/>
        <v>9.75</v>
      </c>
      <c r="BD221" s="38">
        <f t="shared" si="65"/>
        <v>8.9700000000000006</v>
      </c>
      <c r="BE221" s="38">
        <f t="shared" si="66"/>
        <v>12.97</v>
      </c>
      <c r="BF221" s="13" cm="1">
        <f t="array" ref="BF221">SUMPRODUCT((1/COUNTIFS($A$3:$A221,$A$3:$A221,$H$3:$H221,$H$3:$H221,$I$3:$I221,$I$3:$I221)))</f>
        <v>63.00000000000005</v>
      </c>
      <c r="BG221" s="13">
        <v>23</v>
      </c>
      <c r="BH221" s="12">
        <f t="shared" si="57"/>
        <v>0.36507936507936478</v>
      </c>
    </row>
    <row r="222" spans="1:60" x14ac:dyDescent="0.2">
      <c r="A222" s="37">
        <v>46081</v>
      </c>
      <c r="B222" s="37"/>
      <c r="C222" s="38">
        <v>10.41</v>
      </c>
      <c r="D222" s="13" t="s">
        <v>55</v>
      </c>
      <c r="E222" s="13" t="s">
        <v>1156</v>
      </c>
      <c r="F222" s="13"/>
      <c r="H222" t="s">
        <v>56</v>
      </c>
      <c r="I222" s="13">
        <v>2</v>
      </c>
      <c r="J222" s="13">
        <v>3</v>
      </c>
      <c r="K222" t="s">
        <v>95</v>
      </c>
      <c r="L222" s="38">
        <v>1</v>
      </c>
      <c r="M222" s="38">
        <v>27</v>
      </c>
      <c r="N222" s="38">
        <v>29.48</v>
      </c>
      <c r="O222" s="13" t="s">
        <v>15</v>
      </c>
      <c r="P222" s="13"/>
      <c r="Q222" s="13" t="s">
        <v>4</v>
      </c>
      <c r="R222" s="38">
        <v>27.201600000000003</v>
      </c>
      <c r="S222" s="13" t="s">
        <v>60</v>
      </c>
      <c r="T222" s="39" t="str">
        <f t="shared" si="52"/>
        <v>0.00</v>
      </c>
      <c r="U222" s="39">
        <f t="shared" si="58"/>
        <v>-1</v>
      </c>
      <c r="V222" s="39">
        <f t="shared" si="59"/>
        <v>54.568799999999996</v>
      </c>
      <c r="W222" s="39">
        <f t="shared" si="60"/>
        <v>195.5</v>
      </c>
      <c r="X222" s="40">
        <f t="shared" si="61"/>
        <v>0.27912429667519179</v>
      </c>
      <c r="Y222" s="41">
        <f t="shared" si="62"/>
        <v>0.54568799999999995</v>
      </c>
      <c r="Z222" s="42">
        <f t="shared" si="63"/>
        <v>5456.8799999999992</v>
      </c>
      <c r="AA222" s="13" t="s">
        <v>58</v>
      </c>
      <c r="AB222" s="13"/>
      <c r="AC222" s="13"/>
      <c r="AD222" s="13"/>
      <c r="AE222" s="13"/>
      <c r="AF222" s="13"/>
      <c r="AG222" s="13"/>
      <c r="AH222" s="13"/>
      <c r="AI222" s="13"/>
      <c r="AJ222" s="13"/>
      <c r="AK222" s="13"/>
      <c r="AL222" s="13"/>
      <c r="AM222" s="13"/>
      <c r="AN222" s="13"/>
      <c r="AO222" s="13"/>
      <c r="AP222" s="13"/>
      <c r="AQ222" s="13"/>
      <c r="AR222" s="13"/>
      <c r="AS222" s="13"/>
      <c r="AT222" s="38">
        <v>25.4</v>
      </c>
      <c r="AU222" s="38">
        <v>21</v>
      </c>
      <c r="AV222" s="10">
        <f t="shared" si="54"/>
        <v>28.48</v>
      </c>
      <c r="AW222" s="10">
        <f t="shared" si="55"/>
        <v>27.201600000000003</v>
      </c>
      <c r="AZ222" t="str">
        <f t="shared" si="56"/>
        <v>Yes</v>
      </c>
      <c r="BB222" s="38">
        <f t="shared" si="64"/>
        <v>-1</v>
      </c>
      <c r="BC222" s="38">
        <f t="shared" si="53"/>
        <v>9.75</v>
      </c>
      <c r="BD222" s="38">
        <f t="shared" si="65"/>
        <v>8.9700000000000006</v>
      </c>
      <c r="BE222" s="38">
        <f t="shared" si="66"/>
        <v>-1</v>
      </c>
      <c r="BF222" s="13" cm="1">
        <f t="array" ref="BF222">SUMPRODUCT((1/COUNTIFS($A$3:$A222,$A$3:$A222,$H$3:$H222,$H$3:$H222,$I$3:$I222,$I$3:$I222)))</f>
        <v>63.00000000000005</v>
      </c>
      <c r="BG222" s="13">
        <v>23</v>
      </c>
      <c r="BH222" s="12">
        <f t="shared" si="57"/>
        <v>0.36507936507936478</v>
      </c>
    </row>
    <row r="223" spans="1:60" x14ac:dyDescent="0.2">
      <c r="A223" s="37">
        <v>46081</v>
      </c>
      <c r="B223" s="37"/>
      <c r="C223" s="38">
        <v>10.41</v>
      </c>
      <c r="D223" s="13" t="s">
        <v>55</v>
      </c>
      <c r="E223" s="13" t="s">
        <v>1156</v>
      </c>
      <c r="F223" s="13"/>
      <c r="H223" t="s">
        <v>56</v>
      </c>
      <c r="I223" s="13">
        <v>2</v>
      </c>
      <c r="J223" s="13">
        <v>5</v>
      </c>
      <c r="K223" s="45" t="s">
        <v>247</v>
      </c>
      <c r="L223" s="38">
        <v>1</v>
      </c>
      <c r="M223" s="38">
        <v>12</v>
      </c>
      <c r="N223" s="38">
        <v>14</v>
      </c>
      <c r="O223" s="13" t="s">
        <v>15</v>
      </c>
      <c r="P223" s="13"/>
      <c r="Q223" s="13" t="s">
        <v>4</v>
      </c>
      <c r="R223" s="38">
        <v>12.96</v>
      </c>
      <c r="S223" s="13">
        <v>3</v>
      </c>
      <c r="T223" s="39" t="str">
        <f t="shared" si="52"/>
        <v>0.00</v>
      </c>
      <c r="U223" s="39">
        <f t="shared" si="58"/>
        <v>-1</v>
      </c>
      <c r="V223" s="39">
        <f t="shared" si="59"/>
        <v>53.568799999999996</v>
      </c>
      <c r="W223" s="39">
        <f t="shared" si="60"/>
        <v>196.5</v>
      </c>
      <c r="X223" s="40">
        <f t="shared" si="61"/>
        <v>0.27261475826972009</v>
      </c>
      <c r="Y223" s="41">
        <f t="shared" si="62"/>
        <v>0.53568799999999994</v>
      </c>
      <c r="Z223" s="42">
        <f t="shared" si="63"/>
        <v>5356.8799999999992</v>
      </c>
      <c r="AA223" s="13" t="s">
        <v>58</v>
      </c>
      <c r="AB223" s="13"/>
      <c r="AC223" s="13"/>
      <c r="AD223" s="13"/>
      <c r="AE223" s="13"/>
      <c r="AF223" s="13"/>
      <c r="AG223" s="13"/>
      <c r="AH223" s="13"/>
      <c r="AI223" s="13"/>
      <c r="AJ223" s="13"/>
      <c r="AK223" s="13"/>
      <c r="AL223" s="13"/>
      <c r="AM223" s="13"/>
      <c r="AN223" s="13"/>
      <c r="AO223" s="13"/>
      <c r="AP223" s="13"/>
      <c r="AQ223" s="13"/>
      <c r="AR223" s="13"/>
      <c r="AS223" s="13"/>
      <c r="AT223" s="38">
        <v>12.9</v>
      </c>
      <c r="AU223" s="38">
        <v>11</v>
      </c>
      <c r="AV223" s="10">
        <f t="shared" si="54"/>
        <v>13</v>
      </c>
      <c r="AW223" s="10">
        <f t="shared" si="55"/>
        <v>12.96</v>
      </c>
      <c r="AZ223" t="str">
        <f t="shared" si="56"/>
        <v>Yes</v>
      </c>
      <c r="BB223" s="38">
        <f t="shared" si="64"/>
        <v>-1</v>
      </c>
      <c r="BC223" s="38">
        <f t="shared" si="53"/>
        <v>9.75</v>
      </c>
      <c r="BD223" s="38">
        <f t="shared" si="65"/>
        <v>8.9700000000000006</v>
      </c>
      <c r="BE223" s="38">
        <f t="shared" si="66"/>
        <v>-1</v>
      </c>
      <c r="BF223" s="13" cm="1">
        <f t="array" ref="BF223">SUMPRODUCT((1/COUNTIFS($A$3:$A223,$A$3:$A223,$H$3:$H223,$H$3:$H223,$I$3:$I223,$I$3:$I223)))</f>
        <v>63.000000000000057</v>
      </c>
      <c r="BG223" s="13">
        <v>23</v>
      </c>
      <c r="BH223" s="12">
        <f t="shared" si="57"/>
        <v>0.36507936507936473</v>
      </c>
    </row>
    <row r="224" spans="1:60" x14ac:dyDescent="0.2">
      <c r="A224" s="37">
        <v>46081</v>
      </c>
      <c r="B224" s="37"/>
      <c r="C224" s="38">
        <v>10.41</v>
      </c>
      <c r="D224" s="13" t="s">
        <v>55</v>
      </c>
      <c r="E224" s="13" t="s">
        <v>1156</v>
      </c>
      <c r="F224" s="13"/>
      <c r="H224" t="s">
        <v>56</v>
      </c>
      <c r="I224" s="13">
        <v>2</v>
      </c>
      <c r="J224" s="13">
        <v>6</v>
      </c>
      <c r="K224" t="s">
        <v>94</v>
      </c>
      <c r="L224" s="38">
        <v>1</v>
      </c>
      <c r="M224" s="38">
        <v>17.5</v>
      </c>
      <c r="N224" s="38">
        <v>21.96</v>
      </c>
      <c r="O224" s="13" t="s">
        <v>15</v>
      </c>
      <c r="P224" s="13"/>
      <c r="Q224" s="13" t="s">
        <v>4</v>
      </c>
      <c r="R224" s="38">
        <v>20.283200000000001</v>
      </c>
      <c r="S224" s="13" t="s">
        <v>60</v>
      </c>
      <c r="T224" s="39" t="str">
        <f t="shared" si="52"/>
        <v>0.00</v>
      </c>
      <c r="U224" s="39">
        <f t="shared" si="58"/>
        <v>-1</v>
      </c>
      <c r="V224" s="39">
        <f t="shared" si="59"/>
        <v>52.568799999999996</v>
      </c>
      <c r="W224" s="39">
        <f t="shared" si="60"/>
        <v>197.5</v>
      </c>
      <c r="X224" s="40">
        <f t="shared" si="61"/>
        <v>0.26617113924050628</v>
      </c>
      <c r="Y224" s="41">
        <f t="shared" si="62"/>
        <v>0.52568799999999993</v>
      </c>
      <c r="Z224" s="42">
        <f t="shared" si="63"/>
        <v>5256.8799999999992</v>
      </c>
      <c r="AA224" s="13" t="s">
        <v>58</v>
      </c>
      <c r="AB224" s="13"/>
      <c r="AC224" s="13"/>
      <c r="AD224" s="13"/>
      <c r="AE224" s="13"/>
      <c r="AF224" s="13"/>
      <c r="AG224" s="13"/>
      <c r="AH224" s="13"/>
      <c r="AI224" s="13"/>
      <c r="AJ224" s="13"/>
      <c r="AK224" s="13"/>
      <c r="AL224" s="13"/>
      <c r="AM224" s="13"/>
      <c r="AN224" s="13"/>
      <c r="AO224" s="13"/>
      <c r="AP224" s="13"/>
      <c r="AQ224" s="13"/>
      <c r="AR224" s="13"/>
      <c r="AS224" s="13"/>
      <c r="AT224" s="38">
        <v>17.8</v>
      </c>
      <c r="AU224" s="38">
        <v>19</v>
      </c>
      <c r="AV224" s="10">
        <f t="shared" si="54"/>
        <v>20.96</v>
      </c>
      <c r="AW224" s="10">
        <f t="shared" si="55"/>
        <v>20.283200000000001</v>
      </c>
      <c r="AZ224" t="str">
        <f t="shared" si="56"/>
        <v>Yes</v>
      </c>
      <c r="BB224" s="38">
        <f t="shared" si="64"/>
        <v>-1</v>
      </c>
      <c r="BC224" s="38">
        <f t="shared" si="53"/>
        <v>9.75</v>
      </c>
      <c r="BD224" s="38">
        <f t="shared" si="65"/>
        <v>8.9700000000000006</v>
      </c>
      <c r="BE224" s="38">
        <f t="shared" si="66"/>
        <v>-1</v>
      </c>
      <c r="BF224" s="13" cm="1">
        <f t="array" ref="BF224">SUMPRODUCT((1/COUNTIFS($A$3:$A224,$A$3:$A224,$H$3:$H224,$H$3:$H224,$I$3:$I224,$I$3:$I224)))</f>
        <v>63.00000000000005</v>
      </c>
      <c r="BG224" s="13">
        <v>23</v>
      </c>
      <c r="BH224" s="12">
        <f t="shared" si="57"/>
        <v>0.36507936507936478</v>
      </c>
    </row>
    <row r="225" spans="1:60" x14ac:dyDescent="0.2">
      <c r="A225" s="37">
        <v>46081</v>
      </c>
      <c r="B225" s="37"/>
      <c r="C225" s="38">
        <v>10.41</v>
      </c>
      <c r="D225" s="13" t="s">
        <v>55</v>
      </c>
      <c r="E225" s="13" t="s">
        <v>1156</v>
      </c>
      <c r="F225" s="13"/>
      <c r="H225" t="s">
        <v>56</v>
      </c>
      <c r="I225" s="13">
        <v>2</v>
      </c>
      <c r="J225" s="13">
        <v>7</v>
      </c>
      <c r="K225" t="s">
        <v>210</v>
      </c>
      <c r="L225" s="38">
        <v>1</v>
      </c>
      <c r="M225" s="38">
        <v>10</v>
      </c>
      <c r="N225" s="38">
        <v>11</v>
      </c>
      <c r="O225" s="13" t="s">
        <v>15</v>
      </c>
      <c r="P225" s="13"/>
      <c r="Q225" s="13" t="s">
        <v>4</v>
      </c>
      <c r="R225" s="38">
        <v>10.200000000000001</v>
      </c>
      <c r="S225" s="13" t="s">
        <v>60</v>
      </c>
      <c r="T225" s="39" t="str">
        <f t="shared" si="52"/>
        <v>0.00</v>
      </c>
      <c r="U225" s="39">
        <f t="shared" si="58"/>
        <v>-1</v>
      </c>
      <c r="V225" s="39">
        <f t="shared" si="59"/>
        <v>51.568799999999996</v>
      </c>
      <c r="W225" s="39">
        <f t="shared" si="60"/>
        <v>198.5</v>
      </c>
      <c r="X225" s="40">
        <f t="shared" si="61"/>
        <v>0.25979244332493701</v>
      </c>
      <c r="Y225" s="41">
        <f t="shared" si="62"/>
        <v>0.51568799999999992</v>
      </c>
      <c r="Z225" s="42">
        <f t="shared" si="63"/>
        <v>5156.8799999999992</v>
      </c>
      <c r="AA225" s="13" t="s">
        <v>58</v>
      </c>
      <c r="AB225" s="13"/>
      <c r="AC225" s="13"/>
      <c r="AD225" s="13"/>
      <c r="AE225" s="13"/>
      <c r="AF225" s="13"/>
      <c r="AG225" s="13"/>
      <c r="AH225" s="13"/>
      <c r="AI225" s="13"/>
      <c r="AJ225" s="13"/>
      <c r="AK225" s="13"/>
      <c r="AL225" s="13"/>
      <c r="AM225" s="13"/>
      <c r="AN225" s="13"/>
      <c r="AO225" s="13"/>
      <c r="AP225" s="13"/>
      <c r="AQ225" s="13"/>
      <c r="AR225" s="13"/>
      <c r="AS225" s="13"/>
      <c r="AT225" s="38">
        <v>12.9</v>
      </c>
      <c r="AU225" s="38">
        <v>11</v>
      </c>
      <c r="AV225" s="10">
        <f t="shared" si="54"/>
        <v>10</v>
      </c>
      <c r="AW225" s="10">
        <f t="shared" si="55"/>
        <v>10.200000000000001</v>
      </c>
      <c r="AZ225" t="str">
        <f t="shared" si="56"/>
        <v>Yes</v>
      </c>
      <c r="BB225" s="38">
        <f t="shared" si="64"/>
        <v>-1</v>
      </c>
      <c r="BC225" s="38">
        <f t="shared" si="53"/>
        <v>9.75</v>
      </c>
      <c r="BD225" s="38">
        <f t="shared" si="65"/>
        <v>8.9700000000000006</v>
      </c>
      <c r="BE225" s="38">
        <f t="shared" si="66"/>
        <v>-1</v>
      </c>
      <c r="BF225" s="13" cm="1">
        <f t="array" ref="BF225">SUMPRODUCT((1/COUNTIFS($A$3:$A225,$A$3:$A225,$H$3:$H225,$H$3:$H225,$I$3:$I225,$I$3:$I225)))</f>
        <v>63.000000000000064</v>
      </c>
      <c r="BG225" s="13">
        <v>23</v>
      </c>
      <c r="BH225" s="12">
        <f t="shared" si="57"/>
        <v>0.36507936507936473</v>
      </c>
    </row>
    <row r="226" spans="1:60" x14ac:dyDescent="0.2">
      <c r="A226" s="37">
        <v>46081</v>
      </c>
      <c r="B226" s="37"/>
      <c r="C226" s="38">
        <v>11.06</v>
      </c>
      <c r="D226" s="13" t="s">
        <v>55</v>
      </c>
      <c r="E226" s="13" t="s">
        <v>1156</v>
      </c>
      <c r="F226" s="13"/>
      <c r="H226" t="s">
        <v>56</v>
      </c>
      <c r="I226" s="13">
        <v>3</v>
      </c>
      <c r="J226" s="13">
        <v>4</v>
      </c>
      <c r="K226" t="s">
        <v>248</v>
      </c>
      <c r="L226" s="38">
        <v>1</v>
      </c>
      <c r="M226" s="38">
        <v>24</v>
      </c>
      <c r="N226" s="38">
        <v>50.08</v>
      </c>
      <c r="O226" s="13" t="s">
        <v>15</v>
      </c>
      <c r="P226" s="13"/>
      <c r="Q226" s="13" t="s">
        <v>4</v>
      </c>
      <c r="R226" s="38">
        <v>46.153599999999997</v>
      </c>
      <c r="S226" s="13" t="s">
        <v>60</v>
      </c>
      <c r="T226" s="39" t="str">
        <f t="shared" si="52"/>
        <v>0.00</v>
      </c>
      <c r="U226" s="39">
        <f t="shared" si="58"/>
        <v>-1</v>
      </c>
      <c r="V226" s="39">
        <f t="shared" si="59"/>
        <v>50.568799999999996</v>
      </c>
      <c r="W226" s="39">
        <f t="shared" si="60"/>
        <v>199.5</v>
      </c>
      <c r="X226" s="40">
        <f t="shared" si="61"/>
        <v>0.25347769423558897</v>
      </c>
      <c r="Y226" s="41">
        <f t="shared" si="62"/>
        <v>0.50568799999999992</v>
      </c>
      <c r="Z226" s="42">
        <f t="shared" si="63"/>
        <v>5056.8799999999992</v>
      </c>
      <c r="AA226" s="13" t="s">
        <v>58</v>
      </c>
      <c r="AB226" s="13"/>
      <c r="AC226" s="13"/>
      <c r="AD226" s="13"/>
      <c r="AE226" s="13"/>
      <c r="AF226" s="13"/>
      <c r="AG226" s="13"/>
      <c r="AH226" s="13"/>
      <c r="AI226" s="13"/>
      <c r="AJ226" s="13"/>
      <c r="AK226" s="13"/>
      <c r="AL226" s="13"/>
      <c r="AM226" s="13"/>
      <c r="AN226" s="13"/>
      <c r="AO226" s="13"/>
      <c r="AP226" s="13"/>
      <c r="AQ226" s="13"/>
      <c r="AR226" s="13"/>
      <c r="AS226" s="13"/>
      <c r="AT226" s="38">
        <v>31</v>
      </c>
      <c r="AU226" s="38">
        <v>31</v>
      </c>
      <c r="AV226" s="10">
        <f t="shared" si="54"/>
        <v>49.08</v>
      </c>
      <c r="AW226" s="10">
        <f t="shared" si="55"/>
        <v>46.153599999999997</v>
      </c>
      <c r="AZ226" t="str">
        <f t="shared" si="56"/>
        <v>Yes</v>
      </c>
      <c r="BB226" s="38">
        <f t="shared" si="64"/>
        <v>-1</v>
      </c>
      <c r="BC226" s="38">
        <f t="shared" si="53"/>
        <v>-2.5</v>
      </c>
      <c r="BD226" s="38">
        <f t="shared" si="65"/>
        <v>-2.5</v>
      </c>
      <c r="BE226" s="38">
        <f t="shared" si="66"/>
        <v>-1</v>
      </c>
      <c r="BF226" s="13" cm="1">
        <f t="array" ref="BF226">SUMPRODUCT((1/COUNTIFS($A$3:$A226,$A$3:$A226,$H$3:$H226,$H$3:$H226,$I$3:$I226,$I$3:$I226)))</f>
        <v>64.000000000000057</v>
      </c>
      <c r="BG226" s="13">
        <v>23</v>
      </c>
      <c r="BH226" s="12">
        <f t="shared" si="57"/>
        <v>0.35937499999999967</v>
      </c>
    </row>
    <row r="227" spans="1:60" x14ac:dyDescent="0.2">
      <c r="A227" s="37">
        <v>46081</v>
      </c>
      <c r="B227" s="37"/>
      <c r="C227" s="38">
        <v>11.06</v>
      </c>
      <c r="D227" s="13" t="s">
        <v>55</v>
      </c>
      <c r="E227" s="13" t="s">
        <v>1156</v>
      </c>
      <c r="F227" s="13"/>
      <c r="H227" t="s">
        <v>56</v>
      </c>
      <c r="I227" s="13">
        <v>3</v>
      </c>
      <c r="J227" s="13">
        <v>5</v>
      </c>
      <c r="K227" t="s">
        <v>249</v>
      </c>
      <c r="L227" s="38">
        <v>0.5</v>
      </c>
      <c r="M227" s="38">
        <v>3.4</v>
      </c>
      <c r="N227" s="38">
        <v>5.54</v>
      </c>
      <c r="O227" s="13" t="s">
        <v>15</v>
      </c>
      <c r="P227" s="13"/>
      <c r="Q227" s="13" t="s">
        <v>4</v>
      </c>
      <c r="R227" s="38">
        <v>5.1768000000000001</v>
      </c>
      <c r="S227" s="13" t="s">
        <v>60</v>
      </c>
      <c r="T227" s="39" t="str">
        <f t="shared" si="52"/>
        <v>0.00</v>
      </c>
      <c r="U227" s="39">
        <f t="shared" si="58"/>
        <v>-0.5</v>
      </c>
      <c r="V227" s="39">
        <f t="shared" si="59"/>
        <v>50.068799999999996</v>
      </c>
      <c r="W227" s="39">
        <f t="shared" si="60"/>
        <v>200</v>
      </c>
      <c r="X227" s="40">
        <f t="shared" si="61"/>
        <v>0.25034399999999996</v>
      </c>
      <c r="Y227" s="41">
        <f t="shared" si="62"/>
        <v>0.50068799999999991</v>
      </c>
      <c r="Z227" s="42">
        <f t="shared" si="63"/>
        <v>5006.8799999999992</v>
      </c>
      <c r="AA227" s="13" t="s">
        <v>58</v>
      </c>
      <c r="AB227" s="13"/>
      <c r="AC227" s="13"/>
      <c r="AD227" s="13"/>
      <c r="AE227" s="13"/>
      <c r="AF227" s="13"/>
      <c r="AG227" s="13"/>
      <c r="AH227" s="13"/>
      <c r="AI227" s="13"/>
      <c r="AJ227" s="13"/>
      <c r="AK227" s="13"/>
      <c r="AL227" s="13"/>
      <c r="AM227" s="13"/>
      <c r="AN227" s="13"/>
      <c r="AO227" s="13"/>
      <c r="AP227" s="13"/>
      <c r="AQ227" s="13"/>
      <c r="AR227" s="13"/>
      <c r="AS227" s="13"/>
      <c r="AT227" s="38">
        <v>5</v>
      </c>
      <c r="AU227" s="38">
        <v>4.5999999999999996</v>
      </c>
      <c r="AV227" s="10">
        <f t="shared" si="54"/>
        <v>2.27</v>
      </c>
      <c r="AW227" s="10">
        <f t="shared" si="55"/>
        <v>5.1768000000000001</v>
      </c>
      <c r="AZ227" t="str">
        <f t="shared" si="56"/>
        <v>Yes</v>
      </c>
      <c r="BB227" s="38">
        <f t="shared" si="64"/>
        <v>-0.5</v>
      </c>
      <c r="BC227" s="38">
        <f t="shared" si="53"/>
        <v>-2.5</v>
      </c>
      <c r="BD227" s="38">
        <f t="shared" si="65"/>
        <v>-2.5</v>
      </c>
      <c r="BE227" s="38">
        <f t="shared" si="66"/>
        <v>-0.5</v>
      </c>
      <c r="BF227" s="13" cm="1">
        <f t="array" ref="BF227">SUMPRODUCT((1/COUNTIFS($A$3:$A227,$A$3:$A227,$H$3:$H227,$H$3:$H227,$I$3:$I227,$I$3:$I227)))</f>
        <v>64.000000000000057</v>
      </c>
      <c r="BG227" s="13">
        <v>23</v>
      </c>
      <c r="BH227" s="12">
        <f t="shared" si="57"/>
        <v>0.35937499999999967</v>
      </c>
    </row>
    <row r="228" spans="1:60" x14ac:dyDescent="0.2">
      <c r="A228" s="37">
        <v>46081</v>
      </c>
      <c r="B228" s="37"/>
      <c r="C228" s="38">
        <v>11.06</v>
      </c>
      <c r="D228" s="13" t="s">
        <v>55</v>
      </c>
      <c r="E228" s="13" t="s">
        <v>1156</v>
      </c>
      <c r="F228" s="13"/>
      <c r="H228" t="s">
        <v>56</v>
      </c>
      <c r="I228" s="13">
        <v>3</v>
      </c>
      <c r="J228" s="13">
        <v>6</v>
      </c>
      <c r="K228" t="s">
        <v>165</v>
      </c>
      <c r="L228" s="38">
        <v>1</v>
      </c>
      <c r="M228" s="38">
        <v>19</v>
      </c>
      <c r="N228" s="38">
        <v>20.32</v>
      </c>
      <c r="O228" s="13" t="s">
        <v>15</v>
      </c>
      <c r="P228" s="13"/>
      <c r="Q228" s="13" t="s">
        <v>4</v>
      </c>
      <c r="R228" s="38">
        <v>18.7744</v>
      </c>
      <c r="S228" s="13" t="s">
        <v>60</v>
      </c>
      <c r="T228" s="39" t="str">
        <f t="shared" si="52"/>
        <v>0.00</v>
      </c>
      <c r="U228" s="39">
        <f t="shared" si="58"/>
        <v>-1</v>
      </c>
      <c r="V228" s="39">
        <f t="shared" si="59"/>
        <v>49.068799999999996</v>
      </c>
      <c r="W228" s="39">
        <f t="shared" si="60"/>
        <v>201</v>
      </c>
      <c r="X228" s="40">
        <f t="shared" si="61"/>
        <v>0.24412338308457709</v>
      </c>
      <c r="Y228" s="41">
        <f t="shared" si="62"/>
        <v>0.49068799999999996</v>
      </c>
      <c r="Z228" s="42">
        <f t="shared" si="63"/>
        <v>4906.8799999999992</v>
      </c>
      <c r="AA228" s="13" t="s">
        <v>58</v>
      </c>
      <c r="AB228" s="13"/>
      <c r="AC228" s="13"/>
      <c r="AD228" s="13"/>
      <c r="AE228" s="13"/>
      <c r="AF228" s="13"/>
      <c r="AG228" s="13"/>
      <c r="AH228" s="13"/>
      <c r="AI228" s="13"/>
      <c r="AJ228" s="13"/>
      <c r="AK228" s="13"/>
      <c r="AL228" s="13"/>
      <c r="AM228" s="13"/>
      <c r="AN228" s="13"/>
      <c r="AO228" s="13"/>
      <c r="AP228" s="13"/>
      <c r="AQ228" s="13"/>
      <c r="AR228" s="13"/>
      <c r="AS228" s="13"/>
      <c r="AT228" s="38">
        <v>17</v>
      </c>
      <c r="AU228" s="38">
        <v>15</v>
      </c>
      <c r="AV228" s="10">
        <f t="shared" si="54"/>
        <v>19.32</v>
      </c>
      <c r="AW228" s="10">
        <f t="shared" si="55"/>
        <v>18.7744</v>
      </c>
      <c r="AZ228" t="str">
        <f t="shared" si="56"/>
        <v>Yes</v>
      </c>
      <c r="BB228" s="38">
        <f t="shared" si="64"/>
        <v>-1</v>
      </c>
      <c r="BC228" s="38">
        <f t="shared" si="53"/>
        <v>-2.5</v>
      </c>
      <c r="BD228" s="38">
        <f t="shared" si="65"/>
        <v>-2.5</v>
      </c>
      <c r="BE228" s="38">
        <f t="shared" si="66"/>
        <v>-1</v>
      </c>
      <c r="BF228" s="13" cm="1">
        <f t="array" ref="BF228">SUMPRODUCT((1/COUNTIFS($A$3:$A228,$A$3:$A228,$H$3:$H228,$H$3:$H228,$I$3:$I228,$I$3:$I228)))</f>
        <v>64.000000000000071</v>
      </c>
      <c r="BG228" s="13">
        <v>23</v>
      </c>
      <c r="BH228" s="12">
        <f t="shared" si="57"/>
        <v>0.35937499999999961</v>
      </c>
    </row>
    <row r="229" spans="1:60" x14ac:dyDescent="0.2">
      <c r="A229" s="37">
        <v>46081</v>
      </c>
      <c r="B229" s="37"/>
      <c r="C229" s="38">
        <v>11.11</v>
      </c>
      <c r="D229" s="13" t="s">
        <v>55</v>
      </c>
      <c r="E229" s="13" t="s">
        <v>1156</v>
      </c>
      <c r="F229" s="13"/>
      <c r="H229" t="s">
        <v>56</v>
      </c>
      <c r="I229" s="13">
        <v>4</v>
      </c>
      <c r="J229" s="13">
        <v>7</v>
      </c>
      <c r="K229" t="s">
        <v>97</v>
      </c>
      <c r="L229" s="38">
        <v>0.5</v>
      </c>
      <c r="M229" s="38">
        <v>5.0999999999999996</v>
      </c>
      <c r="N229" s="38">
        <v>5.59</v>
      </c>
      <c r="O229" s="13" t="s">
        <v>15</v>
      </c>
      <c r="P229" s="13"/>
      <c r="Q229" s="13" t="s">
        <v>4</v>
      </c>
      <c r="R229" s="38">
        <v>5.2228000000000003</v>
      </c>
      <c r="S229" s="13" t="s">
        <v>60</v>
      </c>
      <c r="T229" s="39" t="str">
        <f t="shared" si="52"/>
        <v>0.00</v>
      </c>
      <c r="U229" s="39">
        <f t="shared" si="58"/>
        <v>-0.5</v>
      </c>
      <c r="V229" s="39">
        <f t="shared" si="59"/>
        <v>48.568799999999996</v>
      </c>
      <c r="W229" s="39">
        <f t="shared" si="60"/>
        <v>201.5</v>
      </c>
      <c r="X229" s="40">
        <f t="shared" si="61"/>
        <v>0.24103622828784116</v>
      </c>
      <c r="Y229" s="41">
        <f t="shared" si="62"/>
        <v>0.48568799999999995</v>
      </c>
      <c r="Z229" s="42">
        <f t="shared" si="63"/>
        <v>4856.8799999999992</v>
      </c>
      <c r="AA229" s="13" t="s">
        <v>58</v>
      </c>
      <c r="AB229" s="13"/>
      <c r="AC229" s="13"/>
      <c r="AD229" s="13"/>
      <c r="AE229" s="13"/>
      <c r="AF229" s="13"/>
      <c r="AG229" s="13"/>
      <c r="AH229" s="13"/>
      <c r="AI229" s="13"/>
      <c r="AJ229" s="13"/>
      <c r="AK229" s="13"/>
      <c r="AL229" s="13"/>
      <c r="AM229" s="13"/>
      <c r="AN229" s="13"/>
      <c r="AO229" s="13"/>
      <c r="AP229" s="13"/>
      <c r="AQ229" s="13"/>
      <c r="AR229" s="13"/>
      <c r="AS229" s="13"/>
      <c r="AT229" s="38">
        <v>5.4</v>
      </c>
      <c r="AU229" s="38">
        <v>7.5</v>
      </c>
      <c r="AV229" s="10">
        <f t="shared" si="54"/>
        <v>2.2949999999999999</v>
      </c>
      <c r="AW229" s="10">
        <f t="shared" si="55"/>
        <v>5.2228000000000003</v>
      </c>
      <c r="AZ229" t="str">
        <f t="shared" si="56"/>
        <v>Yes</v>
      </c>
      <c r="BB229" s="38">
        <f t="shared" si="64"/>
        <v>-0.5</v>
      </c>
      <c r="BC229" s="38">
        <f t="shared" si="53"/>
        <v>1.71</v>
      </c>
      <c r="BD229" s="38">
        <f t="shared" si="65"/>
        <v>1.5731999999999999</v>
      </c>
      <c r="BE229" s="38">
        <f t="shared" si="66"/>
        <v>-0.5</v>
      </c>
      <c r="BF229" s="13" cm="1">
        <f t="array" ref="BF229">SUMPRODUCT((1/COUNTIFS($A$3:$A229,$A$3:$A229,$H$3:$H229,$H$3:$H229,$I$3:$I229,$I$3:$I229)))</f>
        <v>65.000000000000071</v>
      </c>
      <c r="BG229" s="13">
        <v>23</v>
      </c>
      <c r="BH229" s="12">
        <f t="shared" si="57"/>
        <v>0.35384615384615348</v>
      </c>
    </row>
    <row r="230" spans="1:60" x14ac:dyDescent="0.2">
      <c r="A230" s="37">
        <v>46081</v>
      </c>
      <c r="B230" s="37"/>
      <c r="C230" s="38">
        <v>11.11</v>
      </c>
      <c r="D230" s="13" t="s">
        <v>55</v>
      </c>
      <c r="E230" s="13" t="s">
        <v>1156</v>
      </c>
      <c r="F230" s="13"/>
      <c r="H230" t="s">
        <v>56</v>
      </c>
      <c r="I230" s="13">
        <v>4</v>
      </c>
      <c r="J230" s="13">
        <v>8</v>
      </c>
      <c r="K230" s="43" t="s">
        <v>250</v>
      </c>
      <c r="L230" s="38">
        <v>0.5</v>
      </c>
      <c r="M230" s="38">
        <v>3.3</v>
      </c>
      <c r="N230" s="38">
        <v>5.42</v>
      </c>
      <c r="O230" s="13" t="s">
        <v>15</v>
      </c>
      <c r="P230" s="13"/>
      <c r="Q230" s="13" t="s">
        <v>4</v>
      </c>
      <c r="R230" s="38">
        <v>5.0663999999999998</v>
      </c>
      <c r="S230" s="13">
        <v>1</v>
      </c>
      <c r="T230" s="39">
        <f t="shared" si="52"/>
        <v>2.5299999999999998</v>
      </c>
      <c r="U230" s="39">
        <f t="shared" si="58"/>
        <v>2.0731999999999999</v>
      </c>
      <c r="V230" s="39">
        <f t="shared" si="59"/>
        <v>50.641999999999996</v>
      </c>
      <c r="W230" s="39">
        <f t="shared" si="60"/>
        <v>202</v>
      </c>
      <c r="X230" s="40">
        <f t="shared" si="61"/>
        <v>0.2507029702970297</v>
      </c>
      <c r="Y230" s="41">
        <f t="shared" si="62"/>
        <v>0.50641999999999998</v>
      </c>
      <c r="Z230" s="42">
        <f t="shared" si="63"/>
        <v>5064.2</v>
      </c>
      <c r="AA230" s="13" t="s">
        <v>72</v>
      </c>
      <c r="AB230" s="13"/>
      <c r="AC230" s="13"/>
      <c r="AD230" s="13"/>
      <c r="AE230" s="13"/>
      <c r="AF230" s="13"/>
      <c r="AG230" s="13"/>
      <c r="AH230" s="13"/>
      <c r="AI230" s="13"/>
      <c r="AJ230" s="13"/>
      <c r="AK230" s="13"/>
      <c r="AL230" s="13"/>
      <c r="AM230" s="13"/>
      <c r="AN230" s="13"/>
      <c r="AO230" s="13"/>
      <c r="AP230" s="13"/>
      <c r="AQ230" s="13"/>
      <c r="AR230" s="13"/>
      <c r="AS230" s="13"/>
      <c r="AT230" s="38">
        <v>5.7</v>
      </c>
      <c r="AU230" s="38">
        <v>5</v>
      </c>
      <c r="AV230" s="10">
        <f t="shared" si="54"/>
        <v>2.21</v>
      </c>
      <c r="AW230" s="10">
        <f t="shared" si="55"/>
        <v>5.0663999999999998</v>
      </c>
      <c r="AZ230" t="str">
        <f t="shared" si="56"/>
        <v>Yes</v>
      </c>
      <c r="BB230" s="38">
        <f t="shared" si="64"/>
        <v>2.21</v>
      </c>
      <c r="BC230" s="38">
        <f t="shared" si="53"/>
        <v>1.71</v>
      </c>
      <c r="BD230" s="38">
        <f t="shared" si="65"/>
        <v>1.5731999999999999</v>
      </c>
      <c r="BE230" s="38">
        <f t="shared" si="66"/>
        <v>2.0731999999999999</v>
      </c>
      <c r="BF230" s="13" cm="1">
        <f t="array" ref="BF230">SUMPRODUCT((1/COUNTIFS($A$3:$A230,$A$3:$A230,$H$3:$H230,$H$3:$H230,$I$3:$I230,$I$3:$I230)))</f>
        <v>65.000000000000071</v>
      </c>
      <c r="BG230" s="13">
        <v>24</v>
      </c>
      <c r="BH230" s="12">
        <f t="shared" si="57"/>
        <v>0.36923076923076881</v>
      </c>
    </row>
    <row r="231" spans="1:60" x14ac:dyDescent="0.2">
      <c r="A231" s="37">
        <v>46081</v>
      </c>
      <c r="B231" s="37"/>
      <c r="C231" s="38">
        <v>11.15</v>
      </c>
      <c r="D231" s="13" t="s">
        <v>55</v>
      </c>
      <c r="E231" s="13" t="s">
        <v>1156</v>
      </c>
      <c r="F231" s="13"/>
      <c r="H231" t="s">
        <v>56</v>
      </c>
      <c r="I231" s="13">
        <v>5</v>
      </c>
      <c r="J231" s="13">
        <v>2</v>
      </c>
      <c r="K231" s="44" t="s">
        <v>251</v>
      </c>
      <c r="L231" s="38">
        <v>1</v>
      </c>
      <c r="M231" s="38">
        <v>12.5</v>
      </c>
      <c r="N231" s="38">
        <v>18.37</v>
      </c>
      <c r="O231" s="13" t="s">
        <v>15</v>
      </c>
      <c r="P231" s="13"/>
      <c r="Q231" s="13" t="s">
        <v>4</v>
      </c>
      <c r="R231" s="38">
        <v>16.980400000000003</v>
      </c>
      <c r="S231" s="13">
        <v>2</v>
      </c>
      <c r="T231" s="39" t="str">
        <f t="shared" si="52"/>
        <v>0.00</v>
      </c>
      <c r="U231" s="39">
        <f t="shared" si="58"/>
        <v>-1</v>
      </c>
      <c r="V231" s="39">
        <f t="shared" si="59"/>
        <v>49.641999999999996</v>
      </c>
      <c r="W231" s="39">
        <f t="shared" si="60"/>
        <v>203</v>
      </c>
      <c r="X231" s="40">
        <f t="shared" si="61"/>
        <v>0.24454187192118224</v>
      </c>
      <c r="Y231" s="41">
        <f t="shared" si="62"/>
        <v>0.49641999999999997</v>
      </c>
      <c r="Z231" s="42">
        <f t="shared" si="63"/>
        <v>4964.2</v>
      </c>
      <c r="AA231" s="13" t="s">
        <v>58</v>
      </c>
      <c r="AB231" s="13"/>
      <c r="AC231" s="13"/>
      <c r="AD231" s="13"/>
      <c r="AE231" s="13"/>
      <c r="AF231" s="13"/>
      <c r="AG231" s="13"/>
      <c r="AH231" s="13"/>
      <c r="AI231" s="13"/>
      <c r="AJ231" s="13"/>
      <c r="AK231" s="13"/>
      <c r="AL231" s="13"/>
      <c r="AM231" s="13"/>
      <c r="AN231" s="13"/>
      <c r="AO231" s="13"/>
      <c r="AP231" s="13"/>
      <c r="AQ231" s="13"/>
      <c r="AR231" s="13"/>
      <c r="AS231" s="13"/>
      <c r="AT231" s="38">
        <v>14.85</v>
      </c>
      <c r="AU231" s="38">
        <v>13</v>
      </c>
      <c r="AV231" s="10">
        <f t="shared" si="54"/>
        <v>17.37</v>
      </c>
      <c r="AW231" s="10">
        <f t="shared" si="55"/>
        <v>16.980400000000003</v>
      </c>
      <c r="AZ231" t="str">
        <f t="shared" si="56"/>
        <v>Yes</v>
      </c>
      <c r="BB231" s="38">
        <f t="shared" si="64"/>
        <v>-1</v>
      </c>
      <c r="BC231" s="38">
        <f t="shared" si="53"/>
        <v>-2.5</v>
      </c>
      <c r="BD231" s="38">
        <f t="shared" si="65"/>
        <v>-2.5</v>
      </c>
      <c r="BE231" s="38">
        <f t="shared" si="66"/>
        <v>-1</v>
      </c>
      <c r="BF231" s="13" cm="1">
        <f t="array" ref="BF231">SUMPRODUCT((1/COUNTIFS($A$3:$A231,$A$3:$A231,$H$3:$H231,$H$3:$H231,$I$3:$I231,$I$3:$I231)))</f>
        <v>66.000000000000071</v>
      </c>
      <c r="BG231" s="13">
        <v>24</v>
      </c>
      <c r="BH231" s="12">
        <f t="shared" si="57"/>
        <v>0.36363636363636326</v>
      </c>
    </row>
    <row r="232" spans="1:60" x14ac:dyDescent="0.2">
      <c r="A232" s="37">
        <v>46081</v>
      </c>
      <c r="B232" s="37"/>
      <c r="C232" s="38">
        <v>11.15</v>
      </c>
      <c r="D232" s="13" t="s">
        <v>55</v>
      </c>
      <c r="E232" s="13" t="s">
        <v>1156</v>
      </c>
      <c r="F232" s="13"/>
      <c r="H232" t="s">
        <v>56</v>
      </c>
      <c r="I232" s="13">
        <v>5</v>
      </c>
      <c r="J232" s="13">
        <v>9</v>
      </c>
      <c r="K232" t="s">
        <v>144</v>
      </c>
      <c r="L232" s="38">
        <v>1</v>
      </c>
      <c r="M232" s="38">
        <v>9.6</v>
      </c>
      <c r="N232" s="38">
        <v>11</v>
      </c>
      <c r="O232" s="13" t="s">
        <v>15</v>
      </c>
      <c r="P232" s="13"/>
      <c r="Q232" s="13" t="s">
        <v>4</v>
      </c>
      <c r="R232" s="38">
        <v>10.200000000000001</v>
      </c>
      <c r="S232" s="13" t="s">
        <v>60</v>
      </c>
      <c r="T232" s="39" t="str">
        <f t="shared" si="52"/>
        <v>0.00</v>
      </c>
      <c r="U232" s="39">
        <f t="shared" si="58"/>
        <v>-1</v>
      </c>
      <c r="V232" s="39">
        <f t="shared" si="59"/>
        <v>48.641999999999996</v>
      </c>
      <c r="W232" s="39">
        <f t="shared" si="60"/>
        <v>204</v>
      </c>
      <c r="X232" s="40">
        <f t="shared" si="61"/>
        <v>0.23844117647058821</v>
      </c>
      <c r="Y232" s="41">
        <f t="shared" si="62"/>
        <v>0.48641999999999996</v>
      </c>
      <c r="Z232" s="42">
        <f t="shared" si="63"/>
        <v>4864.2</v>
      </c>
      <c r="AA232" s="13" t="s">
        <v>58</v>
      </c>
      <c r="AB232" s="13"/>
      <c r="AC232" s="13"/>
      <c r="AD232" s="13"/>
      <c r="AE232" s="13"/>
      <c r="AF232" s="13"/>
      <c r="AG232" s="13"/>
      <c r="AH232" s="13"/>
      <c r="AI232" s="13"/>
      <c r="AJ232" s="13"/>
      <c r="AK232" s="13"/>
      <c r="AL232" s="13"/>
      <c r="AM232" s="13"/>
      <c r="AN232" s="13"/>
      <c r="AO232" s="13"/>
      <c r="AP232" s="13"/>
      <c r="AQ232" s="13"/>
      <c r="AR232" s="13"/>
      <c r="AS232" s="13"/>
      <c r="AT232" s="38">
        <v>10.6</v>
      </c>
      <c r="AU232" s="38">
        <v>9.5</v>
      </c>
      <c r="AV232" s="10">
        <f t="shared" si="54"/>
        <v>10</v>
      </c>
      <c r="AW232" s="10">
        <f t="shared" si="55"/>
        <v>10.200000000000001</v>
      </c>
      <c r="AZ232" t="str">
        <f t="shared" si="56"/>
        <v>Yes</v>
      </c>
      <c r="BB232" s="38">
        <f t="shared" si="64"/>
        <v>-1</v>
      </c>
      <c r="BC232" s="38">
        <f t="shared" si="53"/>
        <v>-2.5</v>
      </c>
      <c r="BD232" s="38">
        <f t="shared" si="65"/>
        <v>-2.5</v>
      </c>
      <c r="BE232" s="38">
        <f t="shared" si="66"/>
        <v>-1</v>
      </c>
      <c r="BF232" s="13" cm="1">
        <f t="array" ref="BF232">SUMPRODUCT((1/COUNTIFS($A$3:$A232,$A$3:$A232,$H$3:$H232,$H$3:$H232,$I$3:$I232,$I$3:$I232)))</f>
        <v>66.000000000000071</v>
      </c>
      <c r="BG232" s="13">
        <v>24</v>
      </c>
      <c r="BH232" s="12">
        <f t="shared" si="57"/>
        <v>0.36363636363636326</v>
      </c>
    </row>
    <row r="233" spans="1:60" x14ac:dyDescent="0.2">
      <c r="A233" s="37">
        <v>46081</v>
      </c>
      <c r="B233" s="37"/>
      <c r="C233" s="38">
        <v>11.15</v>
      </c>
      <c r="D233" s="13" t="s">
        <v>55</v>
      </c>
      <c r="E233" s="13" t="s">
        <v>1156</v>
      </c>
      <c r="F233" s="13"/>
      <c r="H233" t="s">
        <v>56</v>
      </c>
      <c r="I233" s="13">
        <v>5</v>
      </c>
      <c r="J233" s="13">
        <v>10</v>
      </c>
      <c r="K233" s="46" t="s">
        <v>125</v>
      </c>
      <c r="L233" s="38">
        <v>0.5</v>
      </c>
      <c r="M233" s="38">
        <v>6.6</v>
      </c>
      <c r="N233" s="38">
        <v>11</v>
      </c>
      <c r="O233" s="13" t="s">
        <v>15</v>
      </c>
      <c r="P233" s="13"/>
      <c r="Q233" s="13" t="s">
        <v>4</v>
      </c>
      <c r="R233" s="38">
        <v>10.200000000000001</v>
      </c>
      <c r="S233" s="13">
        <v>4</v>
      </c>
      <c r="T233" s="39" t="str">
        <f t="shared" si="52"/>
        <v>0.00</v>
      </c>
      <c r="U233" s="39">
        <f t="shared" si="58"/>
        <v>-0.5</v>
      </c>
      <c r="V233" s="39">
        <f t="shared" si="59"/>
        <v>48.141999999999996</v>
      </c>
      <c r="W233" s="39">
        <f t="shared" si="60"/>
        <v>204.5</v>
      </c>
      <c r="X233" s="40">
        <f t="shared" si="61"/>
        <v>0.23541320293398532</v>
      </c>
      <c r="Y233" s="41">
        <f t="shared" si="62"/>
        <v>0.48141999999999996</v>
      </c>
      <c r="Z233" s="42">
        <f t="shared" si="63"/>
        <v>4814.2</v>
      </c>
      <c r="AA233" s="13" t="s">
        <v>58</v>
      </c>
      <c r="AB233" s="13"/>
      <c r="AC233" s="13"/>
      <c r="AD233" s="13"/>
      <c r="AE233" s="13"/>
      <c r="AF233" s="13"/>
      <c r="AG233" s="13"/>
      <c r="AH233" s="13"/>
      <c r="AI233" s="13"/>
      <c r="AJ233" s="13"/>
      <c r="AK233" s="13"/>
      <c r="AL233" s="13"/>
      <c r="AM233" s="13"/>
      <c r="AN233" s="13"/>
      <c r="AO233" s="13"/>
      <c r="AP233" s="13"/>
      <c r="AQ233" s="13"/>
      <c r="AR233" s="13"/>
      <c r="AS233" s="13"/>
      <c r="AT233" s="38">
        <v>9.25</v>
      </c>
      <c r="AU233" s="38">
        <v>8</v>
      </c>
      <c r="AV233" s="10">
        <f t="shared" si="54"/>
        <v>5</v>
      </c>
      <c r="AW233" s="10">
        <f t="shared" si="55"/>
        <v>10.200000000000001</v>
      </c>
      <c r="AZ233" t="str">
        <f t="shared" si="56"/>
        <v>Yes</v>
      </c>
      <c r="BB233" s="38">
        <f t="shared" si="64"/>
        <v>-0.5</v>
      </c>
      <c r="BC233" s="38">
        <f t="shared" si="53"/>
        <v>-2.5</v>
      </c>
      <c r="BD233" s="38">
        <f t="shared" si="65"/>
        <v>-2.5</v>
      </c>
      <c r="BE233" s="38">
        <f t="shared" si="66"/>
        <v>-0.5</v>
      </c>
      <c r="BF233" s="13" cm="1">
        <f t="array" ref="BF233">SUMPRODUCT((1/COUNTIFS($A$3:$A233,$A$3:$A233,$H$3:$H233,$H$3:$H233,$I$3:$I233,$I$3:$I233)))</f>
        <v>66.000000000000057</v>
      </c>
      <c r="BG233" s="13">
        <v>24</v>
      </c>
      <c r="BH233" s="12">
        <f t="shared" si="57"/>
        <v>0.36363636363636331</v>
      </c>
    </row>
    <row r="234" spans="1:60" x14ac:dyDescent="0.2">
      <c r="A234" s="37">
        <v>46081</v>
      </c>
      <c r="B234" s="37"/>
      <c r="C234" s="38">
        <v>11.21</v>
      </c>
      <c r="D234" s="13" t="s">
        <v>55</v>
      </c>
      <c r="E234" s="13" t="s">
        <v>1156</v>
      </c>
      <c r="F234" s="13"/>
      <c r="H234" t="s">
        <v>56</v>
      </c>
      <c r="I234" s="13">
        <v>6</v>
      </c>
      <c r="J234" s="13">
        <v>7</v>
      </c>
      <c r="K234" t="s">
        <v>252</v>
      </c>
      <c r="L234" s="38">
        <v>1</v>
      </c>
      <c r="M234" s="38">
        <v>21</v>
      </c>
      <c r="N234" s="38">
        <v>40.11</v>
      </c>
      <c r="O234" s="13" t="s">
        <v>15</v>
      </c>
      <c r="P234" s="13"/>
      <c r="Q234" s="13" t="s">
        <v>4</v>
      </c>
      <c r="R234" s="38">
        <v>36.981200000000001</v>
      </c>
      <c r="S234" s="13" t="s">
        <v>60</v>
      </c>
      <c r="T234" s="39" t="str">
        <f t="shared" si="52"/>
        <v>0.00</v>
      </c>
      <c r="U234" s="39">
        <f t="shared" si="58"/>
        <v>-1</v>
      </c>
      <c r="V234" s="39">
        <f t="shared" si="59"/>
        <v>47.141999999999996</v>
      </c>
      <c r="W234" s="39">
        <f t="shared" si="60"/>
        <v>205.5</v>
      </c>
      <c r="X234" s="40">
        <f t="shared" si="61"/>
        <v>0.22940145985401458</v>
      </c>
      <c r="Y234" s="41">
        <f t="shared" si="62"/>
        <v>0.47141999999999995</v>
      </c>
      <c r="Z234" s="42">
        <f t="shared" si="63"/>
        <v>4714.2</v>
      </c>
      <c r="AA234" s="13" t="s">
        <v>58</v>
      </c>
      <c r="AB234" s="13"/>
      <c r="AC234" s="13"/>
      <c r="AD234" s="13"/>
      <c r="AE234" s="13"/>
      <c r="AF234" s="13"/>
      <c r="AG234" s="13"/>
      <c r="AH234" s="13"/>
      <c r="AI234" s="13"/>
      <c r="AJ234" s="13"/>
      <c r="AK234" s="13"/>
      <c r="AL234" s="13"/>
      <c r="AM234" s="13"/>
      <c r="AN234" s="13"/>
      <c r="AO234" s="13"/>
      <c r="AP234" s="13"/>
      <c r="AQ234" s="13"/>
      <c r="AR234" s="13"/>
      <c r="AS234" s="13"/>
      <c r="AT234" s="38">
        <v>31</v>
      </c>
      <c r="AU234" s="38">
        <v>31</v>
      </c>
      <c r="AV234" s="10">
        <f t="shared" si="54"/>
        <v>39.11</v>
      </c>
      <c r="AW234" s="10">
        <f t="shared" si="55"/>
        <v>36.981200000000001</v>
      </c>
      <c r="AZ234" t="str">
        <f t="shared" si="56"/>
        <v>Yes</v>
      </c>
      <c r="BB234" s="38">
        <f t="shared" si="64"/>
        <v>-1</v>
      </c>
      <c r="BC234" s="38">
        <f t="shared" si="53"/>
        <v>-3.5</v>
      </c>
      <c r="BD234" s="38">
        <f t="shared" si="65"/>
        <v>-3.5</v>
      </c>
      <c r="BE234" s="38">
        <f t="shared" si="66"/>
        <v>-1</v>
      </c>
      <c r="BF234" s="13" cm="1">
        <f t="array" ref="BF234">SUMPRODUCT((1/COUNTIFS($A$3:$A234,$A$3:$A234,$H$3:$H234,$H$3:$H234,$I$3:$I234,$I$3:$I234)))</f>
        <v>67.000000000000057</v>
      </c>
      <c r="BG234" s="13">
        <v>24</v>
      </c>
      <c r="BH234" s="12">
        <f t="shared" si="57"/>
        <v>0.3582089552238803</v>
      </c>
    </row>
    <row r="235" spans="1:60" x14ac:dyDescent="0.2">
      <c r="A235" s="37">
        <v>46081</v>
      </c>
      <c r="B235" s="37"/>
      <c r="C235" s="38">
        <v>11.21</v>
      </c>
      <c r="D235" s="13" t="s">
        <v>55</v>
      </c>
      <c r="E235" s="13" t="s">
        <v>1156</v>
      </c>
      <c r="F235" s="13"/>
      <c r="H235" t="s">
        <v>56</v>
      </c>
      <c r="I235" s="13">
        <v>6</v>
      </c>
      <c r="J235" s="13">
        <v>8</v>
      </c>
      <c r="K235" t="s">
        <v>253</v>
      </c>
      <c r="L235" s="38">
        <v>1</v>
      </c>
      <c r="M235" s="38">
        <v>8.4</v>
      </c>
      <c r="N235" s="38">
        <v>12.4</v>
      </c>
      <c r="O235" s="13" t="s">
        <v>15</v>
      </c>
      <c r="P235" s="13"/>
      <c r="Q235" s="13" t="s">
        <v>4</v>
      </c>
      <c r="R235" s="38">
        <v>11.488000000000001</v>
      </c>
      <c r="S235" s="13" t="s">
        <v>60</v>
      </c>
      <c r="T235" s="39" t="str">
        <f t="shared" si="52"/>
        <v>0.00</v>
      </c>
      <c r="U235" s="39">
        <f t="shared" si="58"/>
        <v>-1</v>
      </c>
      <c r="V235" s="39">
        <f t="shared" si="59"/>
        <v>46.141999999999996</v>
      </c>
      <c r="W235" s="39">
        <f t="shared" si="60"/>
        <v>206.5</v>
      </c>
      <c r="X235" s="40">
        <f t="shared" si="61"/>
        <v>0.22344794188861983</v>
      </c>
      <c r="Y235" s="41">
        <f t="shared" si="62"/>
        <v>0.46141999999999994</v>
      </c>
      <c r="Z235" s="42">
        <f t="shared" si="63"/>
        <v>4614.2</v>
      </c>
      <c r="AA235" s="13" t="s">
        <v>58</v>
      </c>
      <c r="AB235" s="13"/>
      <c r="AC235" s="13"/>
      <c r="AD235" s="13"/>
      <c r="AE235" s="13"/>
      <c r="AF235" s="13"/>
      <c r="AG235" s="13"/>
      <c r="AH235" s="13"/>
      <c r="AI235" s="13"/>
      <c r="AJ235" s="13"/>
      <c r="AK235" s="13"/>
      <c r="AL235" s="13"/>
      <c r="AM235" s="13"/>
      <c r="AN235" s="13"/>
      <c r="AO235" s="13"/>
      <c r="AP235" s="13"/>
      <c r="AQ235" s="13"/>
      <c r="AR235" s="13"/>
      <c r="AS235" s="13"/>
      <c r="AT235" s="38">
        <v>9</v>
      </c>
      <c r="AU235" s="38">
        <v>9</v>
      </c>
      <c r="AV235" s="10">
        <f t="shared" si="54"/>
        <v>11.4</v>
      </c>
      <c r="AW235" s="10">
        <f t="shared" si="55"/>
        <v>11.488000000000001</v>
      </c>
      <c r="AZ235" t="str">
        <f t="shared" si="56"/>
        <v>Yes</v>
      </c>
      <c r="BB235" s="38">
        <f t="shared" si="64"/>
        <v>-1</v>
      </c>
      <c r="BC235" s="38">
        <f t="shared" si="53"/>
        <v>-3.5</v>
      </c>
      <c r="BD235" s="38">
        <f t="shared" si="65"/>
        <v>-3.5</v>
      </c>
      <c r="BE235" s="38">
        <f t="shared" si="66"/>
        <v>-1</v>
      </c>
      <c r="BF235" s="13" cm="1">
        <f t="array" ref="BF235">SUMPRODUCT((1/COUNTIFS($A$3:$A235,$A$3:$A235,$H$3:$H235,$H$3:$H235,$I$3:$I235,$I$3:$I235)))</f>
        <v>67.000000000000057</v>
      </c>
      <c r="BG235" s="13">
        <v>24</v>
      </c>
      <c r="BH235" s="12">
        <f t="shared" si="57"/>
        <v>0.3582089552238803</v>
      </c>
    </row>
    <row r="236" spans="1:60" x14ac:dyDescent="0.2">
      <c r="A236" s="37">
        <v>46081</v>
      </c>
      <c r="B236" s="37"/>
      <c r="C236" s="38">
        <v>11.21</v>
      </c>
      <c r="D236" s="13" t="s">
        <v>55</v>
      </c>
      <c r="E236" s="13" t="s">
        <v>1156</v>
      </c>
      <c r="F236" s="13"/>
      <c r="H236" t="s">
        <v>56</v>
      </c>
      <c r="I236" s="13">
        <v>6</v>
      </c>
      <c r="J236" s="13">
        <v>10</v>
      </c>
      <c r="K236" t="s">
        <v>254</v>
      </c>
      <c r="L236" s="38">
        <v>0.5</v>
      </c>
      <c r="M236" s="38">
        <v>5.4</v>
      </c>
      <c r="N236" s="38">
        <v>9.6</v>
      </c>
      <c r="O236" s="13" t="s">
        <v>15</v>
      </c>
      <c r="P236" s="13"/>
      <c r="Q236" s="13" t="s">
        <v>4</v>
      </c>
      <c r="R236" s="38">
        <v>8.911999999999999</v>
      </c>
      <c r="S236" s="13" t="s">
        <v>60</v>
      </c>
      <c r="T236" s="39" t="str">
        <f t="shared" si="52"/>
        <v>0.00</v>
      </c>
      <c r="U236" s="39">
        <f t="shared" si="58"/>
        <v>-0.5</v>
      </c>
      <c r="V236" s="39">
        <f t="shared" si="59"/>
        <v>45.641999999999996</v>
      </c>
      <c r="W236" s="39">
        <f t="shared" si="60"/>
        <v>207</v>
      </c>
      <c r="X236" s="40">
        <f t="shared" si="61"/>
        <v>0.22049275362318838</v>
      </c>
      <c r="Y236" s="41">
        <f t="shared" si="62"/>
        <v>0.45641999999999994</v>
      </c>
      <c r="Z236" s="42">
        <f t="shared" si="63"/>
        <v>4564.2</v>
      </c>
      <c r="AA236" s="13" t="s">
        <v>58</v>
      </c>
      <c r="AB236" s="13"/>
      <c r="AC236" s="13"/>
      <c r="AD236" s="13"/>
      <c r="AE236" s="13"/>
      <c r="AF236" s="13"/>
      <c r="AG236" s="13"/>
      <c r="AH236" s="13"/>
      <c r="AI236" s="13"/>
      <c r="AJ236" s="13"/>
      <c r="AK236" s="13"/>
      <c r="AL236" s="13"/>
      <c r="AM236" s="13"/>
      <c r="AN236" s="13"/>
      <c r="AO236" s="13"/>
      <c r="AP236" s="13"/>
      <c r="AQ236" s="13"/>
      <c r="AR236" s="13"/>
      <c r="AS236" s="13"/>
      <c r="AT236" s="38">
        <v>9.9</v>
      </c>
      <c r="AU236" s="38">
        <v>10</v>
      </c>
      <c r="AV236" s="10">
        <f t="shared" si="54"/>
        <v>4.3</v>
      </c>
      <c r="AW236" s="10">
        <f t="shared" si="55"/>
        <v>8.911999999999999</v>
      </c>
      <c r="AZ236" t="str">
        <f t="shared" si="56"/>
        <v>Yes</v>
      </c>
      <c r="BB236" s="38">
        <f t="shared" si="64"/>
        <v>-0.5</v>
      </c>
      <c r="BC236" s="38">
        <f t="shared" si="53"/>
        <v>-3.5</v>
      </c>
      <c r="BD236" s="38">
        <f t="shared" si="65"/>
        <v>-3.5</v>
      </c>
      <c r="BE236" s="38">
        <f t="shared" si="66"/>
        <v>-0.5</v>
      </c>
      <c r="BF236" s="13" cm="1">
        <f t="array" ref="BF236">SUMPRODUCT((1/COUNTIFS($A$3:$A236,$A$3:$A236,$H$3:$H236,$H$3:$H236,$I$3:$I236,$I$3:$I236)))</f>
        <v>67.000000000000043</v>
      </c>
      <c r="BG236" s="13">
        <v>24</v>
      </c>
      <c r="BH236" s="12">
        <f t="shared" si="57"/>
        <v>0.35820895522388035</v>
      </c>
    </row>
    <row r="237" spans="1:60" x14ac:dyDescent="0.2">
      <c r="A237" s="37">
        <v>46081</v>
      </c>
      <c r="B237" s="37"/>
      <c r="C237" s="38">
        <v>11.21</v>
      </c>
      <c r="D237" s="13" t="s">
        <v>55</v>
      </c>
      <c r="E237" s="13" t="s">
        <v>1156</v>
      </c>
      <c r="F237" s="13"/>
      <c r="H237" t="s">
        <v>56</v>
      </c>
      <c r="I237" s="13">
        <v>6</v>
      </c>
      <c r="J237" s="13">
        <v>12</v>
      </c>
      <c r="K237" t="s">
        <v>255</v>
      </c>
      <c r="L237" s="38">
        <v>1</v>
      </c>
      <c r="M237" s="38">
        <v>32</v>
      </c>
      <c r="N237" s="38">
        <v>42</v>
      </c>
      <c r="O237" s="13" t="s">
        <v>15</v>
      </c>
      <c r="P237" s="13"/>
      <c r="Q237" s="13" t="s">
        <v>4</v>
      </c>
      <c r="R237" s="38">
        <v>38.72</v>
      </c>
      <c r="S237" s="13" t="s">
        <v>60</v>
      </c>
      <c r="T237" s="39" t="str">
        <f t="shared" si="52"/>
        <v>0.00</v>
      </c>
      <c r="U237" s="39">
        <f t="shared" si="58"/>
        <v>-1</v>
      </c>
      <c r="V237" s="39">
        <f t="shared" si="59"/>
        <v>44.641999999999996</v>
      </c>
      <c r="W237" s="39">
        <f t="shared" si="60"/>
        <v>208</v>
      </c>
      <c r="X237" s="40">
        <f t="shared" si="61"/>
        <v>0.21462499999999998</v>
      </c>
      <c r="Y237" s="41">
        <f t="shared" si="62"/>
        <v>0.44641999999999998</v>
      </c>
      <c r="Z237" s="42">
        <f t="shared" si="63"/>
        <v>4464.2</v>
      </c>
      <c r="AA237" s="13" t="s">
        <v>58</v>
      </c>
      <c r="AB237" s="13"/>
      <c r="AC237" s="13"/>
      <c r="AD237" s="13"/>
      <c r="AE237" s="13"/>
      <c r="AF237" s="13"/>
      <c r="AG237" s="13"/>
      <c r="AH237" s="13"/>
      <c r="AI237" s="13"/>
      <c r="AJ237" s="13"/>
      <c r="AK237" s="13"/>
      <c r="AL237" s="13"/>
      <c r="AM237" s="13"/>
      <c r="AN237" s="13"/>
      <c r="AO237" s="13"/>
      <c r="AP237" s="13"/>
      <c r="AQ237" s="13"/>
      <c r="AR237" s="13"/>
      <c r="AS237" s="13"/>
      <c r="AT237" s="38">
        <v>35.15</v>
      </c>
      <c r="AU237" s="38">
        <v>31</v>
      </c>
      <c r="AV237" s="10">
        <f t="shared" si="54"/>
        <v>41</v>
      </c>
      <c r="AW237" s="10">
        <f t="shared" si="55"/>
        <v>38.72</v>
      </c>
      <c r="AZ237" t="str">
        <f t="shared" si="56"/>
        <v>Yes</v>
      </c>
      <c r="BB237" s="38">
        <f t="shared" si="64"/>
        <v>-1</v>
      </c>
      <c r="BC237" s="38">
        <f t="shared" si="53"/>
        <v>-3.5</v>
      </c>
      <c r="BD237" s="38">
        <f t="shared" si="65"/>
        <v>-3.5</v>
      </c>
      <c r="BE237" s="38">
        <f t="shared" si="66"/>
        <v>-1</v>
      </c>
      <c r="BF237" s="13" cm="1">
        <f t="array" ref="BF237">SUMPRODUCT((1/COUNTIFS($A$3:$A237,$A$3:$A237,$H$3:$H237,$H$3:$H237,$I$3:$I237,$I$3:$I237)))</f>
        <v>67.000000000000057</v>
      </c>
      <c r="BG237" s="13">
        <v>24</v>
      </c>
      <c r="BH237" s="12">
        <f t="shared" si="57"/>
        <v>0.3582089552238803</v>
      </c>
    </row>
    <row r="238" spans="1:60" x14ac:dyDescent="0.2">
      <c r="A238" s="37">
        <v>46081</v>
      </c>
      <c r="B238" s="37"/>
      <c r="C238" s="38">
        <v>11.31</v>
      </c>
      <c r="D238" s="13" t="s">
        <v>55</v>
      </c>
      <c r="E238" s="13" t="s">
        <v>1156</v>
      </c>
      <c r="F238" s="13"/>
      <c r="H238" t="s">
        <v>56</v>
      </c>
      <c r="I238" s="13">
        <v>7</v>
      </c>
      <c r="J238" s="13">
        <v>1</v>
      </c>
      <c r="K238" t="s">
        <v>256</v>
      </c>
      <c r="L238" s="38">
        <v>1</v>
      </c>
      <c r="M238" s="38">
        <v>21</v>
      </c>
      <c r="N238" s="38">
        <v>22.46</v>
      </c>
      <c r="O238" s="13" t="s">
        <v>15</v>
      </c>
      <c r="P238" s="13"/>
      <c r="Q238" s="13" t="s">
        <v>4</v>
      </c>
      <c r="R238" s="38">
        <v>20.743200000000002</v>
      </c>
      <c r="S238" s="13" t="s">
        <v>60</v>
      </c>
      <c r="T238" s="39" t="str">
        <f t="shared" si="52"/>
        <v>0.00</v>
      </c>
      <c r="U238" s="39">
        <f t="shared" si="58"/>
        <v>-1</v>
      </c>
      <c r="V238" s="39">
        <f t="shared" si="59"/>
        <v>43.641999999999996</v>
      </c>
      <c r="W238" s="39">
        <f t="shared" si="60"/>
        <v>209</v>
      </c>
      <c r="X238" s="40">
        <f t="shared" si="61"/>
        <v>0.20881339712918659</v>
      </c>
      <c r="Y238" s="41">
        <f t="shared" si="62"/>
        <v>0.43641999999999997</v>
      </c>
      <c r="Z238" s="42">
        <f t="shared" si="63"/>
        <v>4364.2</v>
      </c>
      <c r="AA238" s="13" t="s">
        <v>58</v>
      </c>
      <c r="AB238" s="13"/>
      <c r="AC238" s="13"/>
      <c r="AD238" s="13"/>
      <c r="AE238" s="13"/>
      <c r="AF238" s="13"/>
      <c r="AG238" s="13"/>
      <c r="AH238" s="13"/>
      <c r="AI238" s="13"/>
      <c r="AJ238" s="13"/>
      <c r="AK238" s="13"/>
      <c r="AL238" s="13"/>
      <c r="AM238" s="13"/>
      <c r="AN238" s="13"/>
      <c r="AO238" s="13"/>
      <c r="AP238" s="13"/>
      <c r="AQ238" s="13"/>
      <c r="AR238" s="13"/>
      <c r="AS238" s="13"/>
      <c r="AT238" s="38">
        <v>19.75</v>
      </c>
      <c r="AU238" s="38">
        <v>16</v>
      </c>
      <c r="AV238" s="10">
        <f t="shared" si="54"/>
        <v>21.46</v>
      </c>
      <c r="AW238" s="10">
        <f t="shared" si="55"/>
        <v>20.743200000000002</v>
      </c>
      <c r="AZ238" t="str">
        <f t="shared" si="56"/>
        <v>Yes</v>
      </c>
      <c r="BB238" s="38">
        <f t="shared" si="64"/>
        <v>-1</v>
      </c>
      <c r="BC238" s="38">
        <f t="shared" si="53"/>
        <v>-4.5</v>
      </c>
      <c r="BD238" s="38">
        <f t="shared" si="65"/>
        <v>-4.5</v>
      </c>
      <c r="BE238" s="38">
        <f t="shared" si="66"/>
        <v>-1</v>
      </c>
      <c r="BF238" s="13" cm="1">
        <f t="array" ref="BF238">SUMPRODUCT((1/COUNTIFS($A$3:$A238,$A$3:$A238,$H$3:$H238,$H$3:$H238,$I$3:$I238,$I$3:$I238)))</f>
        <v>68.000000000000057</v>
      </c>
      <c r="BG238" s="13">
        <v>24</v>
      </c>
      <c r="BH238" s="12">
        <f t="shared" si="57"/>
        <v>0.35294117647058793</v>
      </c>
    </row>
    <row r="239" spans="1:60" x14ac:dyDescent="0.2">
      <c r="A239" s="37">
        <v>46081</v>
      </c>
      <c r="B239" s="37"/>
      <c r="C239" s="38">
        <v>11.31</v>
      </c>
      <c r="D239" s="13" t="s">
        <v>55</v>
      </c>
      <c r="E239" s="13" t="s">
        <v>1156</v>
      </c>
      <c r="F239" s="13"/>
      <c r="H239" t="s">
        <v>56</v>
      </c>
      <c r="I239" s="13">
        <v>7</v>
      </c>
      <c r="J239" s="13">
        <v>4</v>
      </c>
      <c r="K239" t="s">
        <v>257</v>
      </c>
      <c r="L239" s="38">
        <v>1</v>
      </c>
      <c r="M239" s="38">
        <v>30</v>
      </c>
      <c r="N239" s="38">
        <v>55.48</v>
      </c>
      <c r="O239" s="13" t="s">
        <v>15</v>
      </c>
      <c r="P239" s="13"/>
      <c r="Q239" s="13" t="s">
        <v>4</v>
      </c>
      <c r="R239" s="38">
        <v>51.121600000000001</v>
      </c>
      <c r="S239" s="13" t="s">
        <v>60</v>
      </c>
      <c r="T239" s="39" t="str">
        <f t="shared" si="52"/>
        <v>0.00</v>
      </c>
      <c r="U239" s="39">
        <f t="shared" si="58"/>
        <v>-1</v>
      </c>
      <c r="V239" s="39">
        <f t="shared" si="59"/>
        <v>42.641999999999996</v>
      </c>
      <c r="W239" s="39">
        <f t="shared" si="60"/>
        <v>210</v>
      </c>
      <c r="X239" s="40">
        <f t="shared" si="61"/>
        <v>0.20305714285714282</v>
      </c>
      <c r="Y239" s="41">
        <f t="shared" si="62"/>
        <v>0.42641999999999997</v>
      </c>
      <c r="Z239" s="42">
        <f t="shared" si="63"/>
        <v>4264.2</v>
      </c>
      <c r="AA239" s="13" t="s">
        <v>58</v>
      </c>
      <c r="AB239" s="13"/>
      <c r="AC239" s="13"/>
      <c r="AD239" s="13"/>
      <c r="AE239" s="13"/>
      <c r="AF239" s="13"/>
      <c r="AG239" s="13"/>
      <c r="AH239" s="13"/>
      <c r="AI239" s="13"/>
      <c r="AJ239" s="13"/>
      <c r="AK239" s="13"/>
      <c r="AL239" s="13"/>
      <c r="AM239" s="13"/>
      <c r="AN239" s="13"/>
      <c r="AO239" s="13"/>
      <c r="AP239" s="13"/>
      <c r="AQ239" s="13"/>
      <c r="AR239" s="13"/>
      <c r="AS239" s="13"/>
      <c r="AT239" s="38">
        <v>50.55</v>
      </c>
      <c r="AU239" s="38">
        <v>41</v>
      </c>
      <c r="AV239" s="10">
        <f t="shared" si="54"/>
        <v>54.48</v>
      </c>
      <c r="AW239" s="10">
        <f t="shared" si="55"/>
        <v>51.121600000000001</v>
      </c>
      <c r="AZ239" t="str">
        <f t="shared" si="56"/>
        <v>Yes</v>
      </c>
      <c r="BB239" s="38">
        <f t="shared" si="64"/>
        <v>-1</v>
      </c>
      <c r="BC239" s="38">
        <f t="shared" si="53"/>
        <v>-4.5</v>
      </c>
      <c r="BD239" s="38">
        <f t="shared" si="65"/>
        <v>-4.5</v>
      </c>
      <c r="BE239" s="38">
        <f t="shared" si="66"/>
        <v>-1</v>
      </c>
      <c r="BF239" s="13" cm="1">
        <f t="array" ref="BF239">SUMPRODUCT((1/COUNTIFS($A$3:$A239,$A$3:$A239,$H$3:$H239,$H$3:$H239,$I$3:$I239,$I$3:$I239)))</f>
        <v>68.000000000000057</v>
      </c>
      <c r="BG239" s="13">
        <v>24</v>
      </c>
      <c r="BH239" s="12">
        <f t="shared" si="57"/>
        <v>0.35294117647058793</v>
      </c>
    </row>
    <row r="240" spans="1:60" x14ac:dyDescent="0.2">
      <c r="A240" s="37">
        <v>46081</v>
      </c>
      <c r="B240" s="37"/>
      <c r="C240" s="38">
        <v>11.31</v>
      </c>
      <c r="D240" s="13" t="s">
        <v>55</v>
      </c>
      <c r="E240" s="13" t="s">
        <v>1156</v>
      </c>
      <c r="F240" s="13"/>
      <c r="H240" t="s">
        <v>56</v>
      </c>
      <c r="I240" s="13">
        <v>7</v>
      </c>
      <c r="J240" s="13">
        <v>6</v>
      </c>
      <c r="K240" t="s">
        <v>201</v>
      </c>
      <c r="L240" s="38">
        <v>1</v>
      </c>
      <c r="M240" s="38">
        <v>7.6</v>
      </c>
      <c r="N240" s="38">
        <v>10.5</v>
      </c>
      <c r="O240" s="13" t="s">
        <v>15</v>
      </c>
      <c r="P240" s="13"/>
      <c r="Q240" s="13" t="s">
        <v>4</v>
      </c>
      <c r="R240" s="38">
        <v>9.74</v>
      </c>
      <c r="S240" s="13" t="s">
        <v>60</v>
      </c>
      <c r="T240" s="39" t="str">
        <f t="shared" si="52"/>
        <v>0.00</v>
      </c>
      <c r="U240" s="39">
        <f t="shared" si="58"/>
        <v>-1</v>
      </c>
      <c r="V240" s="39">
        <f t="shared" si="59"/>
        <v>41.641999999999996</v>
      </c>
      <c r="W240" s="39">
        <f t="shared" si="60"/>
        <v>211</v>
      </c>
      <c r="X240" s="40">
        <f t="shared" si="61"/>
        <v>0.1973554502369668</v>
      </c>
      <c r="Y240" s="41">
        <f t="shared" si="62"/>
        <v>0.41641999999999996</v>
      </c>
      <c r="Z240" s="42">
        <f t="shared" si="63"/>
        <v>4164.2</v>
      </c>
      <c r="AA240" s="13" t="s">
        <v>58</v>
      </c>
      <c r="AB240" s="13"/>
      <c r="AC240" s="13"/>
      <c r="AD240" s="13"/>
      <c r="AE240" s="13"/>
      <c r="AF240" s="13"/>
      <c r="AG240" s="13"/>
      <c r="AH240" s="13"/>
      <c r="AI240" s="13"/>
      <c r="AJ240" s="13"/>
      <c r="AK240" s="13"/>
      <c r="AL240" s="13"/>
      <c r="AM240" s="13"/>
      <c r="AN240" s="13"/>
      <c r="AO240" s="13"/>
      <c r="AP240" s="13"/>
      <c r="AQ240" s="13"/>
      <c r="AR240" s="13"/>
      <c r="AS240" s="13"/>
      <c r="AT240" s="38">
        <v>9.6</v>
      </c>
      <c r="AU240" s="38">
        <v>9.5</v>
      </c>
      <c r="AV240" s="10">
        <f t="shared" si="54"/>
        <v>9.5</v>
      </c>
      <c r="AW240" s="10">
        <f t="shared" si="55"/>
        <v>9.74</v>
      </c>
      <c r="AZ240" t="str">
        <f t="shared" si="56"/>
        <v>Yes</v>
      </c>
      <c r="BB240" s="38">
        <f t="shared" si="64"/>
        <v>-1</v>
      </c>
      <c r="BC240" s="38">
        <f t="shared" si="53"/>
        <v>-4.5</v>
      </c>
      <c r="BD240" s="38">
        <f t="shared" si="65"/>
        <v>-4.5</v>
      </c>
      <c r="BE240" s="38">
        <f t="shared" si="66"/>
        <v>-1</v>
      </c>
      <c r="BF240" s="13" cm="1">
        <f t="array" ref="BF240">SUMPRODUCT((1/COUNTIFS($A$3:$A240,$A$3:$A240,$H$3:$H240,$H$3:$H240,$I$3:$I240,$I$3:$I240)))</f>
        <v>68.000000000000043</v>
      </c>
      <c r="BG240" s="13">
        <v>24</v>
      </c>
      <c r="BH240" s="12">
        <f t="shared" si="57"/>
        <v>0.35294117647058804</v>
      </c>
    </row>
    <row r="241" spans="1:60" x14ac:dyDescent="0.2">
      <c r="A241" s="37">
        <v>46081</v>
      </c>
      <c r="B241" s="37"/>
      <c r="C241" s="38">
        <v>11.31</v>
      </c>
      <c r="D241" s="13" t="s">
        <v>55</v>
      </c>
      <c r="E241" s="13" t="s">
        <v>1156</v>
      </c>
      <c r="F241" s="13"/>
      <c r="H241" t="s">
        <v>56</v>
      </c>
      <c r="I241" s="13">
        <v>7</v>
      </c>
      <c r="J241" s="13">
        <v>8</v>
      </c>
      <c r="K241" s="44" t="s">
        <v>258</v>
      </c>
      <c r="L241" s="38">
        <v>0.5</v>
      </c>
      <c r="M241" s="38">
        <v>6.2</v>
      </c>
      <c r="N241" s="38">
        <v>8.85</v>
      </c>
      <c r="O241" s="13" t="s">
        <v>15</v>
      </c>
      <c r="P241" s="13"/>
      <c r="Q241" s="13" t="s">
        <v>4</v>
      </c>
      <c r="R241" s="38">
        <v>8.2220000000000013</v>
      </c>
      <c r="S241" s="13">
        <v>2</v>
      </c>
      <c r="T241" s="39" t="str">
        <f t="shared" si="52"/>
        <v>0.00</v>
      </c>
      <c r="U241" s="39">
        <f t="shared" si="58"/>
        <v>-0.5</v>
      </c>
      <c r="V241" s="39">
        <f t="shared" si="59"/>
        <v>41.141999999999996</v>
      </c>
      <c r="W241" s="39">
        <f t="shared" si="60"/>
        <v>211.5</v>
      </c>
      <c r="X241" s="40">
        <f t="shared" si="61"/>
        <v>0.19452482269503543</v>
      </c>
      <c r="Y241" s="41">
        <f t="shared" si="62"/>
        <v>0.41141999999999995</v>
      </c>
      <c r="Z241" s="42">
        <f t="shared" si="63"/>
        <v>4114.2</v>
      </c>
      <c r="AA241" s="13" t="s">
        <v>58</v>
      </c>
      <c r="AB241" s="13"/>
      <c r="AC241" s="13"/>
      <c r="AD241" s="13"/>
      <c r="AE241" s="13"/>
      <c r="AF241" s="13"/>
      <c r="AG241" s="13"/>
      <c r="AH241" s="13"/>
      <c r="AI241" s="13"/>
      <c r="AJ241" s="13"/>
      <c r="AK241" s="13"/>
      <c r="AL241" s="13"/>
      <c r="AM241" s="13"/>
      <c r="AN241" s="13"/>
      <c r="AO241" s="13"/>
      <c r="AP241" s="13"/>
      <c r="AQ241" s="13"/>
      <c r="AR241" s="13"/>
      <c r="AS241" s="13"/>
      <c r="AT241" s="38">
        <v>7.75</v>
      </c>
      <c r="AU241" s="38">
        <v>7.5</v>
      </c>
      <c r="AV241" s="10">
        <f t="shared" si="54"/>
        <v>3.9249999999999998</v>
      </c>
      <c r="AW241" s="10">
        <f t="shared" si="55"/>
        <v>8.2220000000000013</v>
      </c>
      <c r="AZ241" t="str">
        <f t="shared" si="56"/>
        <v>Yes</v>
      </c>
      <c r="BB241" s="38">
        <f t="shared" si="64"/>
        <v>-0.5</v>
      </c>
      <c r="BC241" s="38">
        <f t="shared" si="53"/>
        <v>-4.5</v>
      </c>
      <c r="BD241" s="38">
        <f t="shared" si="65"/>
        <v>-4.5</v>
      </c>
      <c r="BE241" s="38">
        <f t="shared" si="66"/>
        <v>-0.5</v>
      </c>
      <c r="BF241" s="13" cm="1">
        <f t="array" ref="BF241">SUMPRODUCT((1/COUNTIFS($A$3:$A241,$A$3:$A241,$H$3:$H241,$H$3:$H241,$I$3:$I241,$I$3:$I241)))</f>
        <v>68.000000000000057</v>
      </c>
      <c r="BG241" s="13">
        <v>24</v>
      </c>
      <c r="BH241" s="12">
        <f t="shared" si="57"/>
        <v>0.35294117647058793</v>
      </c>
    </row>
    <row r="242" spans="1:60" x14ac:dyDescent="0.2">
      <c r="A242" s="37">
        <v>46081</v>
      </c>
      <c r="B242" s="37"/>
      <c r="C242" s="38">
        <v>11.31</v>
      </c>
      <c r="D242" s="13" t="s">
        <v>55</v>
      </c>
      <c r="E242" s="13" t="s">
        <v>1156</v>
      </c>
      <c r="F242" s="13"/>
      <c r="H242" t="s">
        <v>56</v>
      </c>
      <c r="I242" s="13">
        <v>7</v>
      </c>
      <c r="J242" s="13">
        <v>10</v>
      </c>
      <c r="K242" s="46" t="s">
        <v>259</v>
      </c>
      <c r="L242" s="38">
        <v>1</v>
      </c>
      <c r="M242" s="38">
        <v>23</v>
      </c>
      <c r="N242" s="38">
        <v>25.46</v>
      </c>
      <c r="O242" s="13" t="s">
        <v>15</v>
      </c>
      <c r="P242" s="13"/>
      <c r="Q242" s="13" t="s">
        <v>4</v>
      </c>
      <c r="R242" s="38">
        <v>23.503200000000003</v>
      </c>
      <c r="S242" s="13">
        <v>4</v>
      </c>
      <c r="T242" s="39" t="str">
        <f t="shared" si="52"/>
        <v>0.00</v>
      </c>
      <c r="U242" s="39">
        <f t="shared" si="58"/>
        <v>-1</v>
      </c>
      <c r="V242" s="39">
        <f t="shared" si="59"/>
        <v>40.141999999999996</v>
      </c>
      <c r="W242" s="39">
        <f t="shared" si="60"/>
        <v>212.5</v>
      </c>
      <c r="X242" s="40">
        <f t="shared" si="61"/>
        <v>0.18890352941176469</v>
      </c>
      <c r="Y242" s="41">
        <f t="shared" si="62"/>
        <v>0.40141999999999994</v>
      </c>
      <c r="Z242" s="42">
        <f t="shared" si="63"/>
        <v>4014.2</v>
      </c>
      <c r="AA242" s="13" t="s">
        <v>58</v>
      </c>
      <c r="AB242" s="13"/>
      <c r="AC242" s="13"/>
      <c r="AD242" s="13"/>
      <c r="AE242" s="13"/>
      <c r="AF242" s="13"/>
      <c r="AG242" s="13"/>
      <c r="AH242" s="13"/>
      <c r="AI242" s="13"/>
      <c r="AJ242" s="13"/>
      <c r="AK242" s="13"/>
      <c r="AL242" s="13"/>
      <c r="AM242" s="13"/>
      <c r="AN242" s="13"/>
      <c r="AO242" s="13"/>
      <c r="AP242" s="13"/>
      <c r="AQ242" s="13"/>
      <c r="AR242" s="13"/>
      <c r="AS242" s="13"/>
      <c r="AT242" s="38">
        <v>22.45</v>
      </c>
      <c r="AU242" s="38">
        <v>18</v>
      </c>
      <c r="AV242" s="10">
        <f t="shared" si="54"/>
        <v>24.46</v>
      </c>
      <c r="AW242" s="10">
        <f t="shared" si="55"/>
        <v>23.503200000000003</v>
      </c>
      <c r="AZ242" t="str">
        <f t="shared" si="56"/>
        <v>Yes</v>
      </c>
      <c r="BB242" s="38">
        <f t="shared" si="64"/>
        <v>-1</v>
      </c>
      <c r="BC242" s="38">
        <f t="shared" si="53"/>
        <v>-4.5</v>
      </c>
      <c r="BD242" s="38">
        <f t="shared" si="65"/>
        <v>-4.5</v>
      </c>
      <c r="BE242" s="38">
        <f t="shared" si="66"/>
        <v>-1</v>
      </c>
      <c r="BF242" s="13" cm="1">
        <f t="array" ref="BF242">SUMPRODUCT((1/COUNTIFS($A$3:$A242,$A$3:$A242,$H$3:$H242,$H$3:$H242,$I$3:$I242,$I$3:$I242)))</f>
        <v>68.000000000000071</v>
      </c>
      <c r="BG242" s="13">
        <v>24</v>
      </c>
      <c r="BH242" s="12">
        <f t="shared" si="57"/>
        <v>0.35294117647058787</v>
      </c>
    </row>
    <row r="243" spans="1:60" x14ac:dyDescent="0.2">
      <c r="A243" s="37">
        <v>46081</v>
      </c>
      <c r="B243" s="37"/>
      <c r="C243" s="38">
        <v>11.48</v>
      </c>
      <c r="D243" s="13" t="s">
        <v>55</v>
      </c>
      <c r="E243" s="13" t="s">
        <v>1156</v>
      </c>
      <c r="F243" s="13"/>
      <c r="H243" t="s">
        <v>56</v>
      </c>
      <c r="I243" s="13">
        <v>8</v>
      </c>
      <c r="J243" s="13">
        <v>8</v>
      </c>
      <c r="K243" s="46" t="s">
        <v>260</v>
      </c>
      <c r="L243" s="38">
        <v>1</v>
      </c>
      <c r="M243" s="38">
        <v>26</v>
      </c>
      <c r="N243" s="38">
        <v>34.700000000000003</v>
      </c>
      <c r="O243" s="13" t="s">
        <v>15</v>
      </c>
      <c r="P243" s="13"/>
      <c r="Q243" s="13" t="s">
        <v>4</v>
      </c>
      <c r="R243" s="38">
        <v>32.004000000000005</v>
      </c>
      <c r="S243" s="13">
        <v>4</v>
      </c>
      <c r="T243" s="39" t="str">
        <f t="shared" si="52"/>
        <v>0.00</v>
      </c>
      <c r="U243" s="39">
        <f t="shared" si="58"/>
        <v>-1</v>
      </c>
      <c r="V243" s="39">
        <f t="shared" si="59"/>
        <v>39.141999999999996</v>
      </c>
      <c r="W243" s="39">
        <f t="shared" si="60"/>
        <v>213.5</v>
      </c>
      <c r="X243" s="40">
        <f t="shared" si="61"/>
        <v>0.18333489461358313</v>
      </c>
      <c r="Y243" s="41">
        <f t="shared" si="62"/>
        <v>0.39141999999999993</v>
      </c>
      <c r="Z243" s="42">
        <f t="shared" si="63"/>
        <v>3914.2</v>
      </c>
      <c r="AA243" s="13" t="s">
        <v>58</v>
      </c>
      <c r="AB243" s="13"/>
      <c r="AC243" s="13"/>
      <c r="AD243" s="13"/>
      <c r="AE243" s="13"/>
      <c r="AF243" s="13"/>
      <c r="AG243" s="13"/>
      <c r="AH243" s="13"/>
      <c r="AI243" s="13"/>
      <c r="AJ243" s="13"/>
      <c r="AK243" s="13"/>
      <c r="AL243" s="13"/>
      <c r="AM243" s="13"/>
      <c r="AN243" s="13"/>
      <c r="AO243" s="13"/>
      <c r="AP243" s="13"/>
      <c r="AQ243" s="13"/>
      <c r="AR243" s="13"/>
      <c r="AS243" s="13"/>
      <c r="AT243" s="38">
        <v>27.6</v>
      </c>
      <c r="AU243" s="38">
        <v>26</v>
      </c>
      <c r="AV243" s="10">
        <f t="shared" si="54"/>
        <v>33.700000000000003</v>
      </c>
      <c r="AW243" s="10">
        <f t="shared" si="55"/>
        <v>32.004000000000005</v>
      </c>
      <c r="AZ243" t="str">
        <f t="shared" si="56"/>
        <v>Yes</v>
      </c>
      <c r="BB243" s="38">
        <f t="shared" si="64"/>
        <v>-1</v>
      </c>
      <c r="BC243" s="38">
        <f t="shared" si="53"/>
        <v>-1</v>
      </c>
      <c r="BD243" s="38">
        <f t="shared" si="65"/>
        <v>-1</v>
      </c>
      <c r="BE243" s="38">
        <f t="shared" si="66"/>
        <v>-1</v>
      </c>
      <c r="BF243" s="13" cm="1">
        <f t="array" ref="BF243">SUMPRODUCT((1/COUNTIFS($A$3:$A243,$A$3:$A243,$H$3:$H243,$H$3:$H243,$I$3:$I243,$I$3:$I243)))</f>
        <v>69.000000000000071</v>
      </c>
      <c r="BG243" s="13">
        <v>24</v>
      </c>
      <c r="BH243" s="12">
        <f t="shared" si="57"/>
        <v>0.3478260869565214</v>
      </c>
    </row>
    <row r="244" spans="1:60" x14ac:dyDescent="0.2">
      <c r="A244" s="37">
        <v>46081</v>
      </c>
      <c r="B244" s="37"/>
      <c r="C244" s="38">
        <v>11.54</v>
      </c>
      <c r="D244" s="13" t="s">
        <v>55</v>
      </c>
      <c r="E244" s="13" t="s">
        <v>1156</v>
      </c>
      <c r="F244" s="13"/>
      <c r="H244" t="s">
        <v>56</v>
      </c>
      <c r="I244" s="13">
        <v>9</v>
      </c>
      <c r="J244" s="13">
        <v>1</v>
      </c>
      <c r="K244" s="44" t="s">
        <v>261</v>
      </c>
      <c r="L244" s="38">
        <v>1</v>
      </c>
      <c r="M244" s="38">
        <v>9.8000000000000007</v>
      </c>
      <c r="N244" s="38">
        <v>11</v>
      </c>
      <c r="O244" s="13" t="s">
        <v>15</v>
      </c>
      <c r="P244" s="13"/>
      <c r="Q244" s="13" t="s">
        <v>4</v>
      </c>
      <c r="R244" s="38">
        <v>10.200000000000001</v>
      </c>
      <c r="S244" s="13">
        <v>2</v>
      </c>
      <c r="T244" s="39" t="str">
        <f t="shared" si="52"/>
        <v>0.00</v>
      </c>
      <c r="U244" s="39">
        <f t="shared" si="58"/>
        <v>-1</v>
      </c>
      <c r="V244" s="39">
        <f t="shared" si="59"/>
        <v>38.141999999999996</v>
      </c>
      <c r="W244" s="39">
        <f t="shared" si="60"/>
        <v>214.5</v>
      </c>
      <c r="X244" s="40">
        <f t="shared" si="61"/>
        <v>0.17781818181818179</v>
      </c>
      <c r="Y244" s="41">
        <f t="shared" si="62"/>
        <v>0.38141999999999998</v>
      </c>
      <c r="Z244" s="42">
        <f t="shared" si="63"/>
        <v>3814.2</v>
      </c>
      <c r="AA244" s="13" t="s">
        <v>58</v>
      </c>
      <c r="AB244" s="13"/>
      <c r="AC244" s="13"/>
      <c r="AD244" s="13"/>
      <c r="AE244" s="13"/>
      <c r="AF244" s="13"/>
      <c r="AG244" s="13"/>
      <c r="AH244" s="13"/>
      <c r="AI244" s="13"/>
      <c r="AJ244" s="13"/>
      <c r="AK244" s="13"/>
      <c r="AL244" s="13"/>
      <c r="AM244" s="13"/>
      <c r="AN244" s="13"/>
      <c r="AO244" s="13"/>
      <c r="AP244" s="13"/>
      <c r="AQ244" s="13"/>
      <c r="AR244" s="13"/>
      <c r="AS244" s="13"/>
      <c r="AT244" s="38">
        <v>9.8000000000000007</v>
      </c>
      <c r="AU244" s="38">
        <v>10</v>
      </c>
      <c r="AV244" s="10">
        <f t="shared" si="54"/>
        <v>10</v>
      </c>
      <c r="AW244" s="10">
        <f t="shared" si="55"/>
        <v>10.200000000000001</v>
      </c>
      <c r="AZ244" t="str">
        <f t="shared" si="56"/>
        <v>Yes</v>
      </c>
      <c r="BB244" s="38">
        <f t="shared" si="64"/>
        <v>-1</v>
      </c>
      <c r="BC244" s="38">
        <f t="shared" si="53"/>
        <v>-5</v>
      </c>
      <c r="BD244" s="38">
        <f t="shared" si="65"/>
        <v>-5</v>
      </c>
      <c r="BE244" s="38">
        <f t="shared" si="66"/>
        <v>-1</v>
      </c>
      <c r="BF244" s="13" cm="1">
        <f t="array" ref="BF244">SUMPRODUCT((1/COUNTIFS($A$3:$A244,$A$3:$A244,$H$3:$H244,$H$3:$H244,$I$3:$I244,$I$3:$I244)))</f>
        <v>70.000000000000071</v>
      </c>
      <c r="BG244" s="13">
        <v>24</v>
      </c>
      <c r="BH244" s="12">
        <f t="shared" si="57"/>
        <v>0.34285714285714253</v>
      </c>
    </row>
    <row r="245" spans="1:60" x14ac:dyDescent="0.2">
      <c r="A245" s="37">
        <v>46081</v>
      </c>
      <c r="B245" s="37"/>
      <c r="C245" s="38">
        <v>11.54</v>
      </c>
      <c r="D245" s="13" t="s">
        <v>55</v>
      </c>
      <c r="E245" s="13" t="s">
        <v>1156</v>
      </c>
      <c r="F245" s="13"/>
      <c r="H245" t="s">
        <v>56</v>
      </c>
      <c r="I245" s="13">
        <v>9</v>
      </c>
      <c r="J245" s="13">
        <v>5</v>
      </c>
      <c r="K245" t="s">
        <v>262</v>
      </c>
      <c r="L245" s="38">
        <v>1</v>
      </c>
      <c r="M245" s="38">
        <v>14</v>
      </c>
      <c r="N245" s="38">
        <v>25</v>
      </c>
      <c r="O245" s="13" t="s">
        <v>15</v>
      </c>
      <c r="P245" s="13"/>
      <c r="Q245" s="13" t="s">
        <v>4</v>
      </c>
      <c r="R245" s="38">
        <v>23.080000000000002</v>
      </c>
      <c r="S245" s="13" t="s">
        <v>60</v>
      </c>
      <c r="T245" s="39" t="str">
        <f t="shared" si="52"/>
        <v>0.00</v>
      </c>
      <c r="U245" s="39">
        <f t="shared" si="58"/>
        <v>-1</v>
      </c>
      <c r="V245" s="39">
        <f t="shared" si="59"/>
        <v>37.141999999999996</v>
      </c>
      <c r="W245" s="39">
        <f t="shared" si="60"/>
        <v>215.5</v>
      </c>
      <c r="X245" s="40">
        <f t="shared" si="61"/>
        <v>0.17235266821345704</v>
      </c>
      <c r="Y245" s="41">
        <f t="shared" si="62"/>
        <v>0.37141999999999997</v>
      </c>
      <c r="Z245" s="42">
        <f t="shared" si="63"/>
        <v>3714.2</v>
      </c>
      <c r="AA245" s="13" t="s">
        <v>58</v>
      </c>
      <c r="AB245" s="13"/>
      <c r="AC245" s="13"/>
      <c r="AD245" s="13"/>
      <c r="AE245" s="13"/>
      <c r="AF245" s="13"/>
      <c r="AG245" s="13"/>
      <c r="AH245" s="13"/>
      <c r="AI245" s="13"/>
      <c r="AJ245" s="13"/>
      <c r="AK245" s="13"/>
      <c r="AL245" s="13"/>
      <c r="AM245" s="13"/>
      <c r="AN245" s="13"/>
      <c r="AO245" s="13"/>
      <c r="AP245" s="13"/>
      <c r="AQ245" s="13"/>
      <c r="AR245" s="13"/>
      <c r="AS245" s="13"/>
      <c r="AT245" s="38">
        <v>22.6</v>
      </c>
      <c r="AU245" s="38">
        <v>21</v>
      </c>
      <c r="AV245" s="10">
        <f t="shared" si="54"/>
        <v>24</v>
      </c>
      <c r="AW245" s="10">
        <f t="shared" si="55"/>
        <v>23.080000000000002</v>
      </c>
      <c r="AZ245" t="str">
        <f t="shared" si="56"/>
        <v>Yes</v>
      </c>
      <c r="BB245" s="38">
        <f t="shared" si="64"/>
        <v>-1</v>
      </c>
      <c r="BC245" s="38">
        <f t="shared" si="53"/>
        <v>-5</v>
      </c>
      <c r="BD245" s="38">
        <f t="shared" si="65"/>
        <v>-5</v>
      </c>
      <c r="BE245" s="38">
        <f t="shared" si="66"/>
        <v>-1</v>
      </c>
      <c r="BF245" s="13" cm="1">
        <f t="array" ref="BF245">SUMPRODUCT((1/COUNTIFS($A$3:$A245,$A$3:$A245,$H$3:$H245,$H$3:$H245,$I$3:$I245,$I$3:$I245)))</f>
        <v>70.000000000000071</v>
      </c>
      <c r="BG245" s="13">
        <v>24</v>
      </c>
      <c r="BH245" s="12">
        <f t="shared" si="57"/>
        <v>0.34285714285714253</v>
      </c>
    </row>
    <row r="246" spans="1:60" x14ac:dyDescent="0.2">
      <c r="A246" s="37">
        <v>46081</v>
      </c>
      <c r="B246" s="37"/>
      <c r="C246" s="38">
        <v>11.54</v>
      </c>
      <c r="D246" s="13" t="s">
        <v>55</v>
      </c>
      <c r="E246" s="13" t="s">
        <v>1156</v>
      </c>
      <c r="F246" s="13"/>
      <c r="H246" t="s">
        <v>56</v>
      </c>
      <c r="I246" s="13">
        <v>9</v>
      </c>
      <c r="J246" s="13">
        <v>7</v>
      </c>
      <c r="K246" s="46" t="s">
        <v>263</v>
      </c>
      <c r="L246" s="38">
        <v>1</v>
      </c>
      <c r="M246" s="38">
        <v>29</v>
      </c>
      <c r="N246" s="38">
        <v>38</v>
      </c>
      <c r="O246" s="13" t="s">
        <v>15</v>
      </c>
      <c r="P246" s="13"/>
      <c r="Q246" s="13" t="s">
        <v>4</v>
      </c>
      <c r="R246" s="38">
        <v>35.04</v>
      </c>
      <c r="S246" s="13">
        <v>4</v>
      </c>
      <c r="T246" s="39" t="str">
        <f t="shared" si="52"/>
        <v>0.00</v>
      </c>
      <c r="U246" s="39">
        <f t="shared" si="58"/>
        <v>-1</v>
      </c>
      <c r="V246" s="39">
        <f t="shared" si="59"/>
        <v>36.141999999999996</v>
      </c>
      <c r="W246" s="39">
        <f t="shared" si="60"/>
        <v>216.5</v>
      </c>
      <c r="X246" s="40">
        <f t="shared" si="61"/>
        <v>0.16693764434180136</v>
      </c>
      <c r="Y246" s="41">
        <f t="shared" si="62"/>
        <v>0.36141999999999996</v>
      </c>
      <c r="Z246" s="42">
        <f t="shared" si="63"/>
        <v>3614.2</v>
      </c>
      <c r="AA246" s="13" t="s">
        <v>58</v>
      </c>
      <c r="AB246" s="13"/>
      <c r="AC246" s="13"/>
      <c r="AD246" s="13"/>
      <c r="AE246" s="13"/>
      <c r="AF246" s="13"/>
      <c r="AG246" s="13"/>
      <c r="AH246" s="13"/>
      <c r="AI246" s="13"/>
      <c r="AJ246" s="13"/>
      <c r="AK246" s="13"/>
      <c r="AL246" s="13"/>
      <c r="AM246" s="13"/>
      <c r="AN246" s="13"/>
      <c r="AO246" s="13"/>
      <c r="AP246" s="13"/>
      <c r="AQ246" s="13"/>
      <c r="AR246" s="13"/>
      <c r="AS246" s="13"/>
      <c r="AT246" s="38">
        <v>25.1</v>
      </c>
      <c r="AU246" s="38">
        <v>21</v>
      </c>
      <c r="AV246" s="10">
        <f t="shared" si="54"/>
        <v>37</v>
      </c>
      <c r="AW246" s="10">
        <f t="shared" si="55"/>
        <v>35.04</v>
      </c>
      <c r="AZ246" t="str">
        <f t="shared" si="56"/>
        <v>Yes</v>
      </c>
      <c r="BB246" s="38">
        <f t="shared" si="64"/>
        <v>-1</v>
      </c>
      <c r="BC246" s="38">
        <f t="shared" si="53"/>
        <v>-5</v>
      </c>
      <c r="BD246" s="38">
        <f t="shared" si="65"/>
        <v>-5</v>
      </c>
      <c r="BE246" s="38">
        <f t="shared" si="66"/>
        <v>-1</v>
      </c>
      <c r="BF246" s="13" cm="1">
        <f t="array" ref="BF246">SUMPRODUCT((1/COUNTIFS($A$3:$A246,$A$3:$A246,$H$3:$H246,$H$3:$H246,$I$3:$I246,$I$3:$I246)))</f>
        <v>70.000000000000057</v>
      </c>
      <c r="BG246" s="13">
        <v>24</v>
      </c>
      <c r="BH246" s="12">
        <f t="shared" si="57"/>
        <v>0.34285714285714258</v>
      </c>
    </row>
    <row r="247" spans="1:60" x14ac:dyDescent="0.2">
      <c r="A247" s="37">
        <v>46081</v>
      </c>
      <c r="B247" s="37"/>
      <c r="C247" s="38">
        <v>11.54</v>
      </c>
      <c r="D247" s="13" t="s">
        <v>55</v>
      </c>
      <c r="E247" s="13" t="s">
        <v>1156</v>
      </c>
      <c r="F247" s="13"/>
      <c r="H247" t="s">
        <v>56</v>
      </c>
      <c r="I247" s="13">
        <v>9</v>
      </c>
      <c r="J247" s="13">
        <v>10</v>
      </c>
      <c r="K247" t="s">
        <v>264</v>
      </c>
      <c r="L247" s="38">
        <v>1</v>
      </c>
      <c r="M247" s="38">
        <v>15</v>
      </c>
      <c r="N247" s="38">
        <v>27</v>
      </c>
      <c r="O247" s="13" t="s">
        <v>15</v>
      </c>
      <c r="P247" s="13"/>
      <c r="Q247" s="13" t="s">
        <v>4</v>
      </c>
      <c r="R247" s="38">
        <v>24.92</v>
      </c>
      <c r="S247" s="13" t="s">
        <v>60</v>
      </c>
      <c r="T247" s="39" t="str">
        <f t="shared" si="52"/>
        <v>0.00</v>
      </c>
      <c r="U247" s="39">
        <f t="shared" si="58"/>
        <v>-1</v>
      </c>
      <c r="V247" s="39">
        <f t="shared" si="59"/>
        <v>35.141999999999996</v>
      </c>
      <c r="W247" s="39">
        <f t="shared" si="60"/>
        <v>217.5</v>
      </c>
      <c r="X247" s="40">
        <f t="shared" si="61"/>
        <v>0.16157241379310344</v>
      </c>
      <c r="Y247" s="41">
        <f t="shared" si="62"/>
        <v>0.35141999999999995</v>
      </c>
      <c r="Z247" s="42">
        <f t="shared" si="63"/>
        <v>3514.2</v>
      </c>
      <c r="AA247" s="13" t="s">
        <v>58</v>
      </c>
      <c r="AB247" s="13"/>
      <c r="AC247" s="13"/>
      <c r="AD247" s="13"/>
      <c r="AE247" s="13"/>
      <c r="AF247" s="13"/>
      <c r="AG247" s="13"/>
      <c r="AH247" s="13"/>
      <c r="AI247" s="13"/>
      <c r="AJ247" s="13"/>
      <c r="AK247" s="13"/>
      <c r="AL247" s="13"/>
      <c r="AM247" s="13"/>
      <c r="AN247" s="13"/>
      <c r="AO247" s="13"/>
      <c r="AP247" s="13"/>
      <c r="AQ247" s="13"/>
      <c r="AR247" s="13"/>
      <c r="AS247" s="13"/>
      <c r="AT247" s="38">
        <v>25.1</v>
      </c>
      <c r="AU247" s="38">
        <v>31</v>
      </c>
      <c r="AV247" s="10">
        <f t="shared" si="54"/>
        <v>26</v>
      </c>
      <c r="AW247" s="10">
        <f t="shared" si="55"/>
        <v>24.92</v>
      </c>
      <c r="AZ247" t="str">
        <f t="shared" si="56"/>
        <v>Yes</v>
      </c>
      <c r="BB247" s="38">
        <f t="shared" si="64"/>
        <v>-1</v>
      </c>
      <c r="BC247" s="38">
        <f t="shared" si="53"/>
        <v>-5</v>
      </c>
      <c r="BD247" s="38">
        <f t="shared" si="65"/>
        <v>-5</v>
      </c>
      <c r="BE247" s="38">
        <f t="shared" si="66"/>
        <v>-1</v>
      </c>
      <c r="BF247" s="13" cm="1">
        <f t="array" ref="BF247">SUMPRODUCT((1/COUNTIFS($A$3:$A247,$A$3:$A247,$H$3:$H247,$H$3:$H247,$I$3:$I247,$I$3:$I247)))</f>
        <v>70.000000000000071</v>
      </c>
      <c r="BG247" s="13">
        <v>24</v>
      </c>
      <c r="BH247" s="12">
        <f t="shared" si="57"/>
        <v>0.34285714285714253</v>
      </c>
    </row>
    <row r="248" spans="1:60" x14ac:dyDescent="0.2">
      <c r="A248" s="37">
        <v>46081</v>
      </c>
      <c r="B248" s="37"/>
      <c r="C248" s="38">
        <v>11.54</v>
      </c>
      <c r="D248" s="13" t="s">
        <v>55</v>
      </c>
      <c r="E248" s="13" t="s">
        <v>1156</v>
      </c>
      <c r="F248" s="13"/>
      <c r="H248" t="s">
        <v>56</v>
      </c>
      <c r="I248" s="13">
        <v>9</v>
      </c>
      <c r="J248" s="13">
        <v>15</v>
      </c>
      <c r="K248" t="s">
        <v>265</v>
      </c>
      <c r="L248" s="38">
        <v>1</v>
      </c>
      <c r="M248" s="38">
        <v>15</v>
      </c>
      <c r="N248" s="38">
        <v>20</v>
      </c>
      <c r="O248" s="13" t="s">
        <v>15</v>
      </c>
      <c r="P248" s="13"/>
      <c r="Q248" s="13" t="s">
        <v>4</v>
      </c>
      <c r="R248" s="38">
        <v>18.48</v>
      </c>
      <c r="S248" s="13" t="s">
        <v>60</v>
      </c>
      <c r="T248" s="39" t="str">
        <f t="shared" si="52"/>
        <v>0.00</v>
      </c>
      <c r="U248" s="39">
        <f t="shared" si="58"/>
        <v>-1</v>
      </c>
      <c r="V248" s="39">
        <f t="shared" si="59"/>
        <v>34.141999999999996</v>
      </c>
      <c r="W248" s="39">
        <f t="shared" si="60"/>
        <v>218.5</v>
      </c>
      <c r="X248" s="40">
        <f t="shared" si="61"/>
        <v>0.15625629290617848</v>
      </c>
      <c r="Y248" s="41">
        <f t="shared" si="62"/>
        <v>0.34141999999999995</v>
      </c>
      <c r="Z248" s="42">
        <f t="shared" si="63"/>
        <v>3414.2</v>
      </c>
      <c r="AA248" s="13" t="s">
        <v>58</v>
      </c>
      <c r="AB248" s="13"/>
      <c r="AC248" s="13"/>
      <c r="AD248" s="13"/>
      <c r="AE248" s="13"/>
      <c r="AF248" s="13"/>
      <c r="AG248" s="13"/>
      <c r="AH248" s="13"/>
      <c r="AI248" s="13"/>
      <c r="AJ248" s="13"/>
      <c r="AK248" s="13"/>
      <c r="AL248" s="13"/>
      <c r="AM248" s="13"/>
      <c r="AN248" s="13"/>
      <c r="AO248" s="13"/>
      <c r="AP248" s="13"/>
      <c r="AQ248" s="13"/>
      <c r="AR248" s="13"/>
      <c r="AS248" s="13"/>
      <c r="AT248" s="38">
        <v>19</v>
      </c>
      <c r="AU248" s="38">
        <v>19</v>
      </c>
      <c r="AV248" s="10">
        <f t="shared" si="54"/>
        <v>19</v>
      </c>
      <c r="AW248" s="10">
        <f t="shared" si="55"/>
        <v>18.48</v>
      </c>
      <c r="AZ248" t="str">
        <f t="shared" si="56"/>
        <v>Yes</v>
      </c>
      <c r="BB248" s="38">
        <f t="shared" si="64"/>
        <v>-1</v>
      </c>
      <c r="BC248" s="38">
        <f t="shared" si="53"/>
        <v>-5</v>
      </c>
      <c r="BD248" s="38">
        <f t="shared" si="65"/>
        <v>-5</v>
      </c>
      <c r="BE248" s="38">
        <f t="shared" si="66"/>
        <v>-1</v>
      </c>
      <c r="BF248" s="13" cm="1">
        <f t="array" ref="BF248">SUMPRODUCT((1/COUNTIFS($A$3:$A248,$A$3:$A248,$H$3:$H248,$H$3:$H248,$I$3:$I248,$I$3:$I248)))</f>
        <v>70.000000000000085</v>
      </c>
      <c r="BG248" s="13">
        <v>24</v>
      </c>
      <c r="BH248" s="12">
        <f t="shared" si="57"/>
        <v>0.34285714285714242</v>
      </c>
    </row>
    <row r="249" spans="1:60" x14ac:dyDescent="0.2">
      <c r="A249" s="37">
        <v>46081</v>
      </c>
      <c r="B249" s="37"/>
      <c r="C249" s="38">
        <v>12.02</v>
      </c>
      <c r="D249" s="13" t="s">
        <v>55</v>
      </c>
      <c r="E249" s="13" t="s">
        <v>1156</v>
      </c>
      <c r="F249" s="13"/>
      <c r="H249" t="s">
        <v>56</v>
      </c>
      <c r="I249" s="13">
        <v>10</v>
      </c>
      <c r="J249" s="13">
        <v>7</v>
      </c>
      <c r="K249" t="s">
        <v>113</v>
      </c>
      <c r="L249" s="38">
        <v>0.5</v>
      </c>
      <c r="M249" s="38">
        <v>3.65</v>
      </c>
      <c r="N249" s="38">
        <v>3.97</v>
      </c>
      <c r="O249" s="13" t="s">
        <v>15</v>
      </c>
      <c r="P249" s="13"/>
      <c r="Q249" s="13" t="s">
        <v>4</v>
      </c>
      <c r="R249" s="38">
        <v>3.7324000000000002</v>
      </c>
      <c r="S249" s="13" t="s">
        <v>60</v>
      </c>
      <c r="T249" s="39" t="str">
        <f t="shared" si="52"/>
        <v>0.00</v>
      </c>
      <c r="U249" s="39">
        <f t="shared" si="58"/>
        <v>-0.5</v>
      </c>
      <c r="V249" s="39">
        <f t="shared" si="59"/>
        <v>33.641999999999996</v>
      </c>
      <c r="W249" s="39">
        <f t="shared" si="60"/>
        <v>219</v>
      </c>
      <c r="X249" s="40">
        <f t="shared" si="61"/>
        <v>0.15361643835616437</v>
      </c>
      <c r="Y249" s="41">
        <f t="shared" si="62"/>
        <v>0.33641999999999994</v>
      </c>
      <c r="Z249" s="42">
        <f t="shared" si="63"/>
        <v>3364.2</v>
      </c>
      <c r="AA249" s="13" t="s">
        <v>58</v>
      </c>
      <c r="AB249" s="13"/>
      <c r="AC249" s="13"/>
      <c r="AD249" s="13"/>
      <c r="AE249" s="13"/>
      <c r="AF249" s="13"/>
      <c r="AG249" s="13"/>
      <c r="AH249" s="13"/>
      <c r="AI249" s="13"/>
      <c r="AJ249" s="13"/>
      <c r="AK249" s="13"/>
      <c r="AL249" s="13"/>
      <c r="AM249" s="13"/>
      <c r="AN249" s="13"/>
      <c r="AO249" s="13"/>
      <c r="AP249" s="13"/>
      <c r="AQ249" s="13"/>
      <c r="AR249" s="13"/>
      <c r="AS249" s="13"/>
      <c r="AT249" s="38">
        <v>3.7</v>
      </c>
      <c r="AU249" s="38">
        <v>3.9</v>
      </c>
      <c r="AV249" s="10">
        <f t="shared" si="54"/>
        <v>1.4850000000000001</v>
      </c>
      <c r="AW249" s="10">
        <f t="shared" si="55"/>
        <v>3.7324000000000002</v>
      </c>
      <c r="AZ249" t="str">
        <f t="shared" si="56"/>
        <v>Yes</v>
      </c>
      <c r="BB249" s="38">
        <f t="shared" si="64"/>
        <v>-0.5</v>
      </c>
      <c r="BC249" s="38">
        <f t="shared" si="53"/>
        <v>-1.5</v>
      </c>
      <c r="BD249" s="38">
        <f t="shared" si="65"/>
        <v>-1.5</v>
      </c>
      <c r="BE249" s="38">
        <f t="shared" si="66"/>
        <v>-0.5</v>
      </c>
      <c r="BF249" s="13" cm="1">
        <f t="array" ref="BF249">SUMPRODUCT((1/COUNTIFS($A$3:$A249,$A$3:$A249,$H$3:$H249,$H$3:$H249,$I$3:$I249,$I$3:$I249)))</f>
        <v>71.000000000000085</v>
      </c>
      <c r="BG249" s="13">
        <v>24</v>
      </c>
      <c r="BH249" s="12">
        <f t="shared" si="57"/>
        <v>0.33802816901408411</v>
      </c>
    </row>
    <row r="250" spans="1:60" x14ac:dyDescent="0.2">
      <c r="A250" s="37">
        <v>46081</v>
      </c>
      <c r="B250" s="37"/>
      <c r="C250" s="38">
        <v>12.02</v>
      </c>
      <c r="D250" s="13" t="s">
        <v>55</v>
      </c>
      <c r="E250" s="13" t="s">
        <v>1156</v>
      </c>
      <c r="F250" s="13"/>
      <c r="H250" t="s">
        <v>56</v>
      </c>
      <c r="I250" s="13">
        <v>10</v>
      </c>
      <c r="J250" s="13">
        <v>14</v>
      </c>
      <c r="K250" s="46" t="s">
        <v>63</v>
      </c>
      <c r="L250" s="38">
        <v>1</v>
      </c>
      <c r="M250" s="38">
        <v>9.6</v>
      </c>
      <c r="N250" s="38">
        <v>15.5</v>
      </c>
      <c r="O250" s="13" t="s">
        <v>15</v>
      </c>
      <c r="P250" s="13"/>
      <c r="Q250" s="13" t="s">
        <v>4</v>
      </c>
      <c r="R250" s="38">
        <v>14.34</v>
      </c>
      <c r="S250" s="13">
        <v>4</v>
      </c>
      <c r="T250" s="39" t="str">
        <f t="shared" si="52"/>
        <v>0.00</v>
      </c>
      <c r="U250" s="39">
        <f t="shared" si="58"/>
        <v>-1</v>
      </c>
      <c r="V250" s="39">
        <f t="shared" si="59"/>
        <v>32.641999999999996</v>
      </c>
      <c r="W250" s="39">
        <f t="shared" si="60"/>
        <v>220</v>
      </c>
      <c r="X250" s="40">
        <f t="shared" si="61"/>
        <v>0.14837272727272727</v>
      </c>
      <c r="Y250" s="41">
        <f t="shared" si="62"/>
        <v>0.32641999999999993</v>
      </c>
      <c r="Z250" s="42">
        <f t="shared" si="63"/>
        <v>3264.2</v>
      </c>
      <c r="AA250" s="13" t="s">
        <v>58</v>
      </c>
      <c r="AB250" s="13"/>
      <c r="AC250" s="13"/>
      <c r="AD250" s="13"/>
      <c r="AE250" s="13"/>
      <c r="AF250" s="13"/>
      <c r="AG250" s="13"/>
      <c r="AH250" s="13"/>
      <c r="AI250" s="13"/>
      <c r="AJ250" s="13"/>
      <c r="AK250" s="13"/>
      <c r="AL250" s="13"/>
      <c r="AM250" s="13"/>
      <c r="AN250" s="13"/>
      <c r="AO250" s="13"/>
      <c r="AP250" s="13"/>
      <c r="AQ250" s="13"/>
      <c r="AR250" s="13"/>
      <c r="AS250" s="13"/>
      <c r="AT250" s="38">
        <v>11.8</v>
      </c>
      <c r="AU250" s="38">
        <v>11</v>
      </c>
      <c r="AV250" s="10">
        <f t="shared" si="54"/>
        <v>14.5</v>
      </c>
      <c r="AW250" s="10">
        <f t="shared" si="55"/>
        <v>14.34</v>
      </c>
      <c r="AZ250" t="str">
        <f t="shared" si="56"/>
        <v>Yes</v>
      </c>
      <c r="BB250" s="38">
        <f t="shared" si="64"/>
        <v>-1</v>
      </c>
      <c r="BC250" s="38">
        <f t="shared" si="53"/>
        <v>-1.5</v>
      </c>
      <c r="BD250" s="38">
        <f t="shared" si="65"/>
        <v>-1.5</v>
      </c>
      <c r="BE250" s="38">
        <f t="shared" si="66"/>
        <v>-1</v>
      </c>
      <c r="BF250" s="13" cm="1">
        <f t="array" ref="BF250">SUMPRODUCT((1/COUNTIFS($A$3:$A250,$A$3:$A250,$H$3:$H250,$H$3:$H250,$I$3:$I250,$I$3:$I250)))</f>
        <v>71.000000000000085</v>
      </c>
      <c r="BG250" s="13">
        <v>24</v>
      </c>
      <c r="BH250" s="12">
        <f t="shared" si="57"/>
        <v>0.33802816901408411</v>
      </c>
    </row>
    <row r="251" spans="1:60" x14ac:dyDescent="0.2">
      <c r="A251" s="37">
        <v>46088</v>
      </c>
      <c r="B251" s="37"/>
      <c r="C251" s="38">
        <v>10.18</v>
      </c>
      <c r="D251" s="13" t="s">
        <v>55</v>
      </c>
      <c r="E251" s="13" t="s">
        <v>1156</v>
      </c>
      <c r="F251" s="13"/>
      <c r="H251" t="s">
        <v>56</v>
      </c>
      <c r="I251" s="13">
        <v>1</v>
      </c>
      <c r="J251" s="13">
        <v>4</v>
      </c>
      <c r="K251" s="46" t="s">
        <v>266</v>
      </c>
      <c r="L251" s="38">
        <v>0.5</v>
      </c>
      <c r="M251" s="38">
        <v>4.5</v>
      </c>
      <c r="N251" s="38">
        <v>6.14</v>
      </c>
      <c r="O251" s="13" t="s">
        <v>15</v>
      </c>
      <c r="P251" s="13"/>
      <c r="Q251" s="13" t="s">
        <v>4</v>
      </c>
      <c r="R251" s="38">
        <v>5.7287999999999997</v>
      </c>
      <c r="S251" s="13">
        <v>4</v>
      </c>
      <c r="T251" s="39" t="str">
        <f t="shared" si="52"/>
        <v>0.00</v>
      </c>
      <c r="U251" s="39">
        <f t="shared" si="58"/>
        <v>-0.5</v>
      </c>
      <c r="V251" s="39">
        <f t="shared" si="59"/>
        <v>32.141999999999996</v>
      </c>
      <c r="W251" s="39">
        <f t="shared" si="60"/>
        <v>220.5</v>
      </c>
      <c r="X251" s="40">
        <f t="shared" si="61"/>
        <v>0.14576870748299317</v>
      </c>
      <c r="Y251" s="41">
        <f t="shared" si="62"/>
        <v>0.32141999999999998</v>
      </c>
      <c r="Z251" s="42">
        <f t="shared" si="63"/>
        <v>3214.2</v>
      </c>
      <c r="AA251" s="13" t="s">
        <v>58</v>
      </c>
      <c r="AB251" s="13"/>
      <c r="AC251" s="13"/>
      <c r="AD251" s="13"/>
      <c r="AE251" s="13"/>
      <c r="AF251" s="13"/>
      <c r="AG251" s="13"/>
      <c r="AH251" s="13"/>
      <c r="AI251" s="13"/>
      <c r="AJ251" s="13"/>
      <c r="AK251" s="13"/>
      <c r="AL251" s="13"/>
      <c r="AM251" s="13"/>
      <c r="AN251" s="13"/>
      <c r="AO251" s="13"/>
      <c r="AP251" s="13"/>
      <c r="AQ251" s="13"/>
      <c r="AR251" s="13"/>
      <c r="AS251" s="13"/>
      <c r="AT251" s="38">
        <v>5</v>
      </c>
      <c r="AU251" s="38">
        <v>4.5999999999999996</v>
      </c>
      <c r="AV251" s="10">
        <f t="shared" si="54"/>
        <v>2.57</v>
      </c>
      <c r="AW251" s="10">
        <f t="shared" si="55"/>
        <v>5.7287999999999997</v>
      </c>
      <c r="AZ251" t="str">
        <f t="shared" si="56"/>
        <v>Yes</v>
      </c>
      <c r="BB251" s="38">
        <f t="shared" si="64"/>
        <v>-0.5</v>
      </c>
      <c r="BC251" s="38">
        <f t="shared" si="53"/>
        <v>-0.5</v>
      </c>
      <c r="BD251" s="38">
        <f t="shared" si="65"/>
        <v>-0.5</v>
      </c>
      <c r="BE251" s="38">
        <f t="shared" si="66"/>
        <v>-0.5</v>
      </c>
      <c r="BF251" s="13" cm="1">
        <f t="array" ref="BF251">SUMPRODUCT((1/COUNTIFS($A$3:$A251,$A$3:$A251,$H$3:$H251,$H$3:$H251,$I$3:$I251,$I$3:$I251)))</f>
        <v>72.000000000000085</v>
      </c>
      <c r="BG251" s="13">
        <v>24</v>
      </c>
      <c r="BH251" s="12">
        <f t="shared" si="57"/>
        <v>0.33333333333333293</v>
      </c>
    </row>
    <row r="252" spans="1:60" x14ac:dyDescent="0.2">
      <c r="A252" s="37">
        <v>46088</v>
      </c>
      <c r="B252" s="37"/>
      <c r="C252" s="38">
        <v>10.23</v>
      </c>
      <c r="D252" s="13" t="s">
        <v>55</v>
      </c>
      <c r="E252" s="13" t="s">
        <v>1156</v>
      </c>
      <c r="F252" s="13"/>
      <c r="H252" t="s">
        <v>56</v>
      </c>
      <c r="I252" s="13">
        <v>2</v>
      </c>
      <c r="J252" s="13">
        <v>7</v>
      </c>
      <c r="K252" s="46" t="s">
        <v>186</v>
      </c>
      <c r="L252" s="38">
        <v>1</v>
      </c>
      <c r="M252" s="38">
        <v>12.67</v>
      </c>
      <c r="N252" s="38">
        <v>15.11</v>
      </c>
      <c r="O252" s="13" t="s">
        <v>15</v>
      </c>
      <c r="P252" s="13"/>
      <c r="Q252" s="13" t="s">
        <v>4</v>
      </c>
      <c r="R252" s="38">
        <v>13.981199999999999</v>
      </c>
      <c r="S252" s="13">
        <v>4</v>
      </c>
      <c r="T252" s="39" t="str">
        <f t="shared" si="52"/>
        <v>0.00</v>
      </c>
      <c r="U252" s="39">
        <f t="shared" si="58"/>
        <v>-1</v>
      </c>
      <c r="V252" s="39">
        <f t="shared" si="59"/>
        <v>31.141999999999996</v>
      </c>
      <c r="W252" s="39">
        <f t="shared" si="60"/>
        <v>221.5</v>
      </c>
      <c r="X252" s="40">
        <f t="shared" si="61"/>
        <v>0.14059593679458238</v>
      </c>
      <c r="Y252" s="41">
        <f t="shared" si="62"/>
        <v>0.31141999999999997</v>
      </c>
      <c r="Z252" s="42">
        <f t="shared" si="63"/>
        <v>3114.2</v>
      </c>
      <c r="AA252" s="13" t="s">
        <v>58</v>
      </c>
      <c r="AB252" s="13"/>
      <c r="AC252" s="13"/>
      <c r="AD252" s="13"/>
      <c r="AE252" s="13"/>
      <c r="AF252" s="13"/>
      <c r="AG252" s="13"/>
      <c r="AH252" s="13"/>
      <c r="AI252" s="13"/>
      <c r="AJ252" s="13"/>
      <c r="AK252" s="13"/>
      <c r="AL252" s="13"/>
      <c r="AM252" s="13"/>
      <c r="AN252" s="13"/>
      <c r="AO252" s="13"/>
      <c r="AP252" s="13"/>
      <c r="AQ252" s="13"/>
      <c r="AR252" s="13"/>
      <c r="AS252" s="13"/>
      <c r="AT252" s="38">
        <v>10.8</v>
      </c>
      <c r="AU252" s="38">
        <v>11</v>
      </c>
      <c r="AV252" s="10">
        <f t="shared" si="54"/>
        <v>14.11</v>
      </c>
      <c r="AW252" s="10">
        <f t="shared" si="55"/>
        <v>13.981199999999999</v>
      </c>
      <c r="AZ252" t="str">
        <f t="shared" si="56"/>
        <v>Yes</v>
      </c>
      <c r="BA252">
        <v>9.5000000000000001E-2</v>
      </c>
      <c r="BB252" s="38">
        <f t="shared" si="64"/>
        <v>-1</v>
      </c>
      <c r="BC252" s="38">
        <f t="shared" si="53"/>
        <v>-2.5</v>
      </c>
      <c r="BD252" s="38">
        <f t="shared" si="65"/>
        <v>-2.5</v>
      </c>
      <c r="BE252" s="38">
        <f t="shared" si="66"/>
        <v>-1</v>
      </c>
      <c r="BF252" s="13" cm="1">
        <f t="array" ref="BF252">SUMPRODUCT((1/COUNTIFS($A$3:$A252,$A$3:$A252,$H$3:$H252,$H$3:$H252,$I$3:$I252,$I$3:$I252)))</f>
        <v>73.000000000000085</v>
      </c>
      <c r="BG252" s="13">
        <v>24</v>
      </c>
      <c r="BH252" s="12">
        <f t="shared" si="57"/>
        <v>0.32876712328767083</v>
      </c>
    </row>
    <row r="253" spans="1:60" x14ac:dyDescent="0.2">
      <c r="A253" s="37">
        <v>46088</v>
      </c>
      <c r="B253" s="37"/>
      <c r="C253" s="38">
        <v>10.23</v>
      </c>
      <c r="D253" s="13" t="s">
        <v>55</v>
      </c>
      <c r="E253" s="13" t="s">
        <v>1156</v>
      </c>
      <c r="F253" s="13"/>
      <c r="H253" t="s">
        <v>56</v>
      </c>
      <c r="I253" s="13">
        <v>2</v>
      </c>
      <c r="J253" s="13">
        <v>8</v>
      </c>
      <c r="K253" t="s">
        <v>267</v>
      </c>
      <c r="L253" s="38">
        <v>0.5</v>
      </c>
      <c r="M253" s="38">
        <v>5.43</v>
      </c>
      <c r="N253" s="38">
        <v>8.81</v>
      </c>
      <c r="O253" s="13" t="s">
        <v>15</v>
      </c>
      <c r="P253" s="13"/>
      <c r="Q253" s="13" t="s">
        <v>4</v>
      </c>
      <c r="R253" s="38">
        <v>8.1852000000000018</v>
      </c>
      <c r="S253" s="13" t="s">
        <v>60</v>
      </c>
      <c r="T253" s="39" t="str">
        <f t="shared" si="52"/>
        <v>0.00</v>
      </c>
      <c r="U253" s="39">
        <f t="shared" si="58"/>
        <v>-0.5</v>
      </c>
      <c r="V253" s="39">
        <f t="shared" si="59"/>
        <v>30.641999999999996</v>
      </c>
      <c r="W253" s="39">
        <f t="shared" si="60"/>
        <v>222</v>
      </c>
      <c r="X253" s="40">
        <f t="shared" si="61"/>
        <v>0.13802702702702702</v>
      </c>
      <c r="Y253" s="41">
        <f t="shared" si="62"/>
        <v>0.30641999999999997</v>
      </c>
      <c r="Z253" s="42">
        <f t="shared" si="63"/>
        <v>3064.2</v>
      </c>
      <c r="AA253" s="13" t="s">
        <v>58</v>
      </c>
      <c r="AB253" s="13"/>
      <c r="AC253" s="13"/>
      <c r="AD253" s="13"/>
      <c r="AE253" s="13"/>
      <c r="AF253" s="13"/>
      <c r="AG253" s="13"/>
      <c r="AH253" s="13"/>
      <c r="AI253" s="13"/>
      <c r="AJ253" s="13"/>
      <c r="AK253" s="13"/>
      <c r="AL253" s="13"/>
      <c r="AM253" s="13"/>
      <c r="AN253" s="13"/>
      <c r="AO253" s="13"/>
      <c r="AP253" s="13"/>
      <c r="AQ253" s="13"/>
      <c r="AR253" s="13"/>
      <c r="AS253" s="13"/>
      <c r="AT253" s="38">
        <v>6.5</v>
      </c>
      <c r="AU253" s="38">
        <v>6.5</v>
      </c>
      <c r="AV253" s="10">
        <f t="shared" si="54"/>
        <v>3.9050000000000002</v>
      </c>
      <c r="AW253" s="10">
        <f t="shared" si="55"/>
        <v>8.1852000000000018</v>
      </c>
      <c r="AZ253" t="str">
        <f t="shared" si="56"/>
        <v>Yes</v>
      </c>
      <c r="BA253">
        <v>9.5000000000000001E-2</v>
      </c>
      <c r="BB253" s="38">
        <f t="shared" si="64"/>
        <v>-0.5</v>
      </c>
      <c r="BC253" s="38">
        <f t="shared" si="53"/>
        <v>-2.5</v>
      </c>
      <c r="BD253" s="38">
        <f t="shared" si="65"/>
        <v>-2.5</v>
      </c>
      <c r="BE253" s="38">
        <f t="shared" si="66"/>
        <v>-0.5</v>
      </c>
      <c r="BF253" s="13" cm="1">
        <f t="array" ref="BF253">SUMPRODUCT((1/COUNTIFS($A$3:$A253,$A$3:$A253,$H$3:$H253,$H$3:$H253,$I$3:$I253,$I$3:$I253)))</f>
        <v>73.000000000000085</v>
      </c>
      <c r="BG253" s="13">
        <v>24</v>
      </c>
      <c r="BH253" s="12">
        <f t="shared" si="57"/>
        <v>0.32876712328767083</v>
      </c>
    </row>
    <row r="254" spans="1:60" x14ac:dyDescent="0.2">
      <c r="A254" s="37">
        <v>46088</v>
      </c>
      <c r="B254" s="37"/>
      <c r="C254" s="38">
        <v>10.23</v>
      </c>
      <c r="D254" s="13" t="s">
        <v>55</v>
      </c>
      <c r="E254" s="13" t="s">
        <v>1156</v>
      </c>
      <c r="F254" s="13"/>
      <c r="H254" t="s">
        <v>56</v>
      </c>
      <c r="I254" s="13">
        <v>2</v>
      </c>
      <c r="J254" s="13">
        <v>10</v>
      </c>
      <c r="K254" t="s">
        <v>268</v>
      </c>
      <c r="L254" s="38">
        <v>1</v>
      </c>
      <c r="M254" s="38">
        <v>34.39</v>
      </c>
      <c r="N254" s="38">
        <v>70.36</v>
      </c>
      <c r="O254" s="13" t="s">
        <v>15</v>
      </c>
      <c r="P254" s="13"/>
      <c r="Q254" s="13" t="s">
        <v>4</v>
      </c>
      <c r="R254" s="38">
        <v>64.811199999999999</v>
      </c>
      <c r="S254" s="13" t="s">
        <v>60</v>
      </c>
      <c r="T254" s="39" t="str">
        <f t="shared" si="52"/>
        <v>0.00</v>
      </c>
      <c r="U254" s="39">
        <f t="shared" si="58"/>
        <v>-1</v>
      </c>
      <c r="V254" s="39">
        <f t="shared" si="59"/>
        <v>29.641999999999996</v>
      </c>
      <c r="W254" s="39">
        <f t="shared" si="60"/>
        <v>223</v>
      </c>
      <c r="X254" s="40">
        <f t="shared" si="61"/>
        <v>0.13292376681614348</v>
      </c>
      <c r="Y254" s="41">
        <f t="shared" si="62"/>
        <v>0.29641999999999996</v>
      </c>
      <c r="Z254" s="42">
        <f t="shared" si="63"/>
        <v>2964.2</v>
      </c>
      <c r="AA254" s="13" t="s">
        <v>58</v>
      </c>
      <c r="AB254" s="13"/>
      <c r="AC254" s="13"/>
      <c r="AD254" s="13"/>
      <c r="AE254" s="13"/>
      <c r="AF254" s="13"/>
      <c r="AG254" s="13"/>
      <c r="AH254" s="13"/>
      <c r="AI254" s="13"/>
      <c r="AJ254" s="13"/>
      <c r="AK254" s="13"/>
      <c r="AL254" s="13"/>
      <c r="AM254" s="13"/>
      <c r="AN254" s="13"/>
      <c r="AO254" s="13"/>
      <c r="AP254" s="13"/>
      <c r="AQ254" s="13"/>
      <c r="AR254" s="13"/>
      <c r="AS254" s="13"/>
      <c r="AT254" s="38">
        <v>61.3</v>
      </c>
      <c r="AU254" s="38">
        <v>61</v>
      </c>
      <c r="AV254" s="10">
        <f t="shared" si="54"/>
        <v>69.36</v>
      </c>
      <c r="AW254" s="10">
        <f t="shared" si="55"/>
        <v>64.811199999999999</v>
      </c>
      <c r="AZ254" t="str">
        <f t="shared" si="56"/>
        <v>Yes</v>
      </c>
      <c r="BA254">
        <v>9.5000000000000001E-2</v>
      </c>
      <c r="BB254" s="38">
        <f t="shared" si="64"/>
        <v>-1</v>
      </c>
      <c r="BC254" s="38">
        <f t="shared" si="53"/>
        <v>-2.5</v>
      </c>
      <c r="BD254" s="38">
        <f t="shared" si="65"/>
        <v>-2.5</v>
      </c>
      <c r="BE254" s="38">
        <f t="shared" si="66"/>
        <v>-1</v>
      </c>
      <c r="BF254" s="13" cm="1">
        <f t="array" ref="BF254">SUMPRODUCT((1/COUNTIFS($A$3:$A254,$A$3:$A254,$H$3:$H254,$H$3:$H254,$I$3:$I254,$I$3:$I254)))</f>
        <v>73.000000000000071</v>
      </c>
      <c r="BG254" s="13">
        <v>24</v>
      </c>
      <c r="BH254" s="12">
        <f t="shared" si="57"/>
        <v>0.32876712328767094</v>
      </c>
    </row>
    <row r="255" spans="1:60" x14ac:dyDescent="0.2">
      <c r="A255" s="37">
        <v>46088</v>
      </c>
      <c r="B255" s="37"/>
      <c r="C255" s="38">
        <v>10.55</v>
      </c>
      <c r="D255" s="13" t="s">
        <v>55</v>
      </c>
      <c r="E255" s="13" t="s">
        <v>1156</v>
      </c>
      <c r="F255" s="13"/>
      <c r="H255" t="s">
        <v>56</v>
      </c>
      <c r="I255" s="13">
        <v>4</v>
      </c>
      <c r="J255" s="13">
        <v>1</v>
      </c>
      <c r="K255" s="44" t="s">
        <v>269</v>
      </c>
      <c r="L255" s="38">
        <v>1</v>
      </c>
      <c r="M255" s="38">
        <v>8.4</v>
      </c>
      <c r="N255" s="38">
        <v>9.5299999999999994</v>
      </c>
      <c r="O255" s="13" t="s">
        <v>15</v>
      </c>
      <c r="P255" s="13"/>
      <c r="Q255" s="13" t="s">
        <v>4</v>
      </c>
      <c r="R255" s="38">
        <v>8.8475999999999999</v>
      </c>
      <c r="S255" s="13">
        <v>2</v>
      </c>
      <c r="T255" s="39" t="str">
        <f t="shared" si="52"/>
        <v>0.00</v>
      </c>
      <c r="U255" s="39">
        <f t="shared" si="58"/>
        <v>-1</v>
      </c>
      <c r="V255" s="39">
        <f t="shared" si="59"/>
        <v>28.641999999999996</v>
      </c>
      <c r="W255" s="39">
        <f t="shared" si="60"/>
        <v>224</v>
      </c>
      <c r="X255" s="40">
        <f t="shared" si="61"/>
        <v>0.1278660714285714</v>
      </c>
      <c r="Y255" s="41">
        <f t="shared" si="62"/>
        <v>0.28641999999999995</v>
      </c>
      <c r="Z255" s="42">
        <f t="shared" si="63"/>
        <v>2864.2</v>
      </c>
      <c r="AA255" s="13" t="s">
        <v>58</v>
      </c>
      <c r="AB255" s="13"/>
      <c r="AC255" s="13"/>
      <c r="AD255" s="13"/>
      <c r="AE255" s="13"/>
      <c r="AF255" s="13"/>
      <c r="AG255" s="13"/>
      <c r="AH255" s="13"/>
      <c r="AI255" s="13"/>
      <c r="AJ255" s="13"/>
      <c r="AK255" s="13"/>
      <c r="AL255" s="13"/>
      <c r="AM255" s="13"/>
      <c r="AN255" s="13"/>
      <c r="AO255" s="13"/>
      <c r="AP255" s="13"/>
      <c r="AQ255" s="13"/>
      <c r="AR255" s="13"/>
      <c r="AS255" s="13"/>
      <c r="AT255" s="38">
        <v>8.5</v>
      </c>
      <c r="AU255" s="38">
        <v>8.5</v>
      </c>
      <c r="AV255" s="10">
        <f t="shared" si="54"/>
        <v>8.5299999999999994</v>
      </c>
      <c r="AW255" s="10">
        <f t="shared" si="55"/>
        <v>8.8475999999999999</v>
      </c>
      <c r="AZ255" t="str">
        <f t="shared" si="56"/>
        <v>Yes</v>
      </c>
      <c r="BB255" s="38">
        <f t="shared" si="64"/>
        <v>-1</v>
      </c>
      <c r="BC255" s="38">
        <f t="shared" si="53"/>
        <v>11.93</v>
      </c>
      <c r="BD255" s="38">
        <f t="shared" si="65"/>
        <v>10.9756</v>
      </c>
      <c r="BE255" s="38">
        <f t="shared" si="66"/>
        <v>-1</v>
      </c>
      <c r="BF255" s="13" cm="1">
        <f t="array" ref="BF255">SUMPRODUCT((1/COUNTIFS($A$3:$A255,$A$3:$A255,$H$3:$H255,$H$3:$H255,$I$3:$I255,$I$3:$I255)))</f>
        <v>74.000000000000071</v>
      </c>
      <c r="BG255" s="13">
        <v>24</v>
      </c>
      <c r="BH255" s="12">
        <f t="shared" si="57"/>
        <v>0.32432432432432401</v>
      </c>
    </row>
    <row r="256" spans="1:60" x14ac:dyDescent="0.2">
      <c r="A256" s="37">
        <v>46088</v>
      </c>
      <c r="B256" s="37"/>
      <c r="C256" s="38">
        <v>10.55</v>
      </c>
      <c r="D256" s="13" t="s">
        <v>55</v>
      </c>
      <c r="E256" s="13" t="s">
        <v>1156</v>
      </c>
      <c r="F256" s="13"/>
      <c r="H256" t="s">
        <v>56</v>
      </c>
      <c r="I256" s="13">
        <v>4</v>
      </c>
      <c r="J256" s="13">
        <v>5</v>
      </c>
      <c r="K256" t="s">
        <v>270</v>
      </c>
      <c r="L256" s="38">
        <v>1</v>
      </c>
      <c r="M256" s="38">
        <v>24</v>
      </c>
      <c r="N256" s="38">
        <v>38.65</v>
      </c>
      <c r="O256" s="13" t="s">
        <v>15</v>
      </c>
      <c r="P256" s="13"/>
      <c r="Q256" s="13" t="s">
        <v>4</v>
      </c>
      <c r="R256" s="38">
        <v>35.637999999999998</v>
      </c>
      <c r="S256" s="13" t="s">
        <v>60</v>
      </c>
      <c r="T256" s="39" t="str">
        <f t="shared" si="52"/>
        <v>0.00</v>
      </c>
      <c r="U256" s="39">
        <f t="shared" si="58"/>
        <v>-1</v>
      </c>
      <c r="V256" s="39">
        <f t="shared" si="59"/>
        <v>27.641999999999996</v>
      </c>
      <c r="W256" s="39">
        <f t="shared" si="60"/>
        <v>225</v>
      </c>
      <c r="X256" s="40">
        <f t="shared" si="61"/>
        <v>0.12285333333333331</v>
      </c>
      <c r="Y256" s="41">
        <f t="shared" si="62"/>
        <v>0.27641999999999994</v>
      </c>
      <c r="Z256" s="42">
        <f t="shared" si="63"/>
        <v>2764.2</v>
      </c>
      <c r="AA256" s="13" t="s">
        <v>58</v>
      </c>
      <c r="AB256" s="13"/>
      <c r="AC256" s="13"/>
      <c r="AD256" s="13"/>
      <c r="AE256" s="13"/>
      <c r="AF256" s="13"/>
      <c r="AG256" s="13"/>
      <c r="AH256" s="13"/>
      <c r="AI256" s="13"/>
      <c r="AJ256" s="13"/>
      <c r="AK256" s="13"/>
      <c r="AL256" s="13"/>
      <c r="AM256" s="13"/>
      <c r="AN256" s="13"/>
      <c r="AO256" s="13"/>
      <c r="AP256" s="13"/>
      <c r="AQ256" s="13"/>
      <c r="AR256" s="13"/>
      <c r="AS256" s="13"/>
      <c r="AT256" s="38">
        <v>29.8</v>
      </c>
      <c r="AU256" s="38">
        <v>26</v>
      </c>
      <c r="AV256" s="10">
        <f t="shared" si="54"/>
        <v>37.65</v>
      </c>
      <c r="AW256" s="10">
        <f t="shared" si="55"/>
        <v>35.637999999999998</v>
      </c>
      <c r="AZ256" t="str">
        <f t="shared" si="56"/>
        <v>Yes</v>
      </c>
      <c r="BB256" s="38">
        <f t="shared" si="64"/>
        <v>-1</v>
      </c>
      <c r="BC256" s="38">
        <f t="shared" si="53"/>
        <v>11.93</v>
      </c>
      <c r="BD256" s="38">
        <f t="shared" si="65"/>
        <v>10.9756</v>
      </c>
      <c r="BE256" s="38">
        <f t="shared" si="66"/>
        <v>-1</v>
      </c>
      <c r="BF256" s="13" cm="1">
        <f t="array" ref="BF256">SUMPRODUCT((1/COUNTIFS($A$3:$A256,$A$3:$A256,$H$3:$H256,$H$3:$H256,$I$3:$I256,$I$3:$I256)))</f>
        <v>74.000000000000071</v>
      </c>
      <c r="BG256" s="13">
        <v>24</v>
      </c>
      <c r="BH256" s="12">
        <f t="shared" si="57"/>
        <v>0.32432432432432401</v>
      </c>
    </row>
    <row r="257" spans="1:60" x14ac:dyDescent="0.2">
      <c r="A257" s="37">
        <v>46088</v>
      </c>
      <c r="B257" s="37"/>
      <c r="C257" s="38">
        <v>10.55</v>
      </c>
      <c r="D257" s="13" t="s">
        <v>55</v>
      </c>
      <c r="E257" s="13" t="s">
        <v>1156</v>
      </c>
      <c r="F257" s="13"/>
      <c r="H257" t="s">
        <v>56</v>
      </c>
      <c r="I257" s="13">
        <v>4</v>
      </c>
      <c r="J257" s="13">
        <v>6</v>
      </c>
      <c r="K257" t="s">
        <v>271</v>
      </c>
      <c r="L257" s="38">
        <v>1</v>
      </c>
      <c r="M257" s="38">
        <v>34</v>
      </c>
      <c r="N257" s="38">
        <v>63.36</v>
      </c>
      <c r="O257" s="13" t="s">
        <v>15</v>
      </c>
      <c r="P257" s="13"/>
      <c r="Q257" s="13" t="s">
        <v>4</v>
      </c>
      <c r="R257" s="38">
        <v>58.371200000000002</v>
      </c>
      <c r="S257" s="13" t="s">
        <v>60</v>
      </c>
      <c r="T257" s="39" t="str">
        <f t="shared" si="52"/>
        <v>0.00</v>
      </c>
      <c r="U257" s="39">
        <f t="shared" si="58"/>
        <v>-1</v>
      </c>
      <c r="V257" s="39">
        <f t="shared" si="59"/>
        <v>26.641999999999996</v>
      </c>
      <c r="W257" s="39">
        <f t="shared" si="60"/>
        <v>226</v>
      </c>
      <c r="X257" s="40">
        <f t="shared" si="61"/>
        <v>0.11788495575221238</v>
      </c>
      <c r="Y257" s="41">
        <f t="shared" si="62"/>
        <v>0.26641999999999993</v>
      </c>
      <c r="Z257" s="42">
        <f t="shared" si="63"/>
        <v>2664.2</v>
      </c>
      <c r="AA257" s="13" t="s">
        <v>58</v>
      </c>
      <c r="AB257" s="13"/>
      <c r="AC257" s="13"/>
      <c r="AD257" s="13"/>
      <c r="AE257" s="13"/>
      <c r="AF257" s="13"/>
      <c r="AG257" s="13"/>
      <c r="AH257" s="13"/>
      <c r="AI257" s="13"/>
      <c r="AJ257" s="13"/>
      <c r="AK257" s="13"/>
      <c r="AL257" s="13"/>
      <c r="AM257" s="13"/>
      <c r="AN257" s="13"/>
      <c r="AO257" s="13"/>
      <c r="AP257" s="13"/>
      <c r="AQ257" s="13"/>
      <c r="AR257" s="13"/>
      <c r="AS257" s="13"/>
      <c r="AT257" s="38">
        <v>61</v>
      </c>
      <c r="AU257" s="38">
        <v>61</v>
      </c>
      <c r="AV257" s="10">
        <f t="shared" si="54"/>
        <v>62.36</v>
      </c>
      <c r="AW257" s="10">
        <f t="shared" si="55"/>
        <v>58.371200000000002</v>
      </c>
      <c r="AZ257" t="str">
        <f t="shared" si="56"/>
        <v>Yes</v>
      </c>
      <c r="BB257" s="38">
        <f t="shared" si="64"/>
        <v>-1</v>
      </c>
      <c r="BC257" s="38">
        <f t="shared" si="53"/>
        <v>11.93</v>
      </c>
      <c r="BD257" s="38">
        <f t="shared" si="65"/>
        <v>10.9756</v>
      </c>
      <c r="BE257" s="38">
        <f t="shared" si="66"/>
        <v>-1</v>
      </c>
      <c r="BF257" s="13" cm="1">
        <f t="array" ref="BF257">SUMPRODUCT((1/COUNTIFS($A$3:$A257,$A$3:$A257,$H$3:$H257,$H$3:$H257,$I$3:$I257,$I$3:$I257)))</f>
        <v>74.000000000000057</v>
      </c>
      <c r="BG257" s="13">
        <v>24</v>
      </c>
      <c r="BH257" s="12">
        <f t="shared" si="57"/>
        <v>0.32432432432432406</v>
      </c>
    </row>
    <row r="258" spans="1:60" x14ac:dyDescent="0.2">
      <c r="A258" s="37">
        <v>46088</v>
      </c>
      <c r="B258" s="37"/>
      <c r="C258" s="38">
        <v>10.55</v>
      </c>
      <c r="D258" s="13" t="s">
        <v>55</v>
      </c>
      <c r="E258" s="13" t="s">
        <v>1156</v>
      </c>
      <c r="F258" s="13"/>
      <c r="H258" t="s">
        <v>56</v>
      </c>
      <c r="I258" s="13">
        <v>4</v>
      </c>
      <c r="J258" s="13">
        <v>7</v>
      </c>
      <c r="K258" t="s">
        <v>272</v>
      </c>
      <c r="L258" s="38">
        <v>1</v>
      </c>
      <c r="M258" s="38">
        <v>12</v>
      </c>
      <c r="N258" s="38">
        <v>12</v>
      </c>
      <c r="O258" s="13" t="s">
        <v>15</v>
      </c>
      <c r="P258" s="13"/>
      <c r="Q258" s="13" t="s">
        <v>4</v>
      </c>
      <c r="R258" s="38">
        <v>11.120000000000001</v>
      </c>
      <c r="S258" s="13" t="s">
        <v>60</v>
      </c>
      <c r="T258" s="39" t="str">
        <f t="shared" si="52"/>
        <v>0.00</v>
      </c>
      <c r="U258" s="39">
        <f t="shared" si="58"/>
        <v>-1</v>
      </c>
      <c r="V258" s="39">
        <f t="shared" si="59"/>
        <v>25.641999999999996</v>
      </c>
      <c r="W258" s="39">
        <f t="shared" si="60"/>
        <v>227</v>
      </c>
      <c r="X258" s="40">
        <f t="shared" si="61"/>
        <v>0.11296035242290747</v>
      </c>
      <c r="Y258" s="41">
        <f t="shared" si="62"/>
        <v>0.25641999999999998</v>
      </c>
      <c r="Z258" s="42">
        <f t="shared" si="63"/>
        <v>2564.1999999999998</v>
      </c>
      <c r="AA258" s="13" t="s">
        <v>58</v>
      </c>
      <c r="AB258" s="13"/>
      <c r="AC258" s="13"/>
      <c r="AD258" s="13"/>
      <c r="AE258" s="13"/>
      <c r="AF258" s="13"/>
      <c r="AG258" s="13"/>
      <c r="AH258" s="13"/>
      <c r="AI258" s="13"/>
      <c r="AJ258" s="13"/>
      <c r="AK258" s="13"/>
      <c r="AL258" s="13"/>
      <c r="AM258" s="13"/>
      <c r="AN258" s="13"/>
      <c r="AO258" s="13"/>
      <c r="AP258" s="13"/>
      <c r="AQ258" s="13"/>
      <c r="AR258" s="13"/>
      <c r="AS258" s="13"/>
      <c r="AT258" s="38">
        <v>9.1999999999999993</v>
      </c>
      <c r="AU258" s="38">
        <v>10</v>
      </c>
      <c r="AV258" s="10">
        <f t="shared" si="54"/>
        <v>11</v>
      </c>
      <c r="AW258" s="10">
        <f t="shared" si="55"/>
        <v>11.120000000000001</v>
      </c>
      <c r="AZ258" t="str">
        <f t="shared" si="56"/>
        <v>Yes</v>
      </c>
      <c r="BB258" s="38">
        <f t="shared" si="64"/>
        <v>-1</v>
      </c>
      <c r="BC258" s="38">
        <f t="shared" si="53"/>
        <v>11.93</v>
      </c>
      <c r="BD258" s="38">
        <f t="shared" si="65"/>
        <v>10.9756</v>
      </c>
      <c r="BE258" s="38">
        <f t="shared" si="66"/>
        <v>-1</v>
      </c>
      <c r="BF258" s="13" cm="1">
        <f t="array" ref="BF258">SUMPRODUCT((1/COUNTIFS($A$3:$A258,$A$3:$A258,$H$3:$H258,$H$3:$H258,$I$3:$I258,$I$3:$I258)))</f>
        <v>74.000000000000071</v>
      </c>
      <c r="BG258" s="13">
        <v>24</v>
      </c>
      <c r="BH258" s="12">
        <f t="shared" si="57"/>
        <v>0.32432432432432401</v>
      </c>
    </row>
    <row r="259" spans="1:60" x14ac:dyDescent="0.2">
      <c r="A259" s="37">
        <v>46088</v>
      </c>
      <c r="B259" s="37"/>
      <c r="C259" s="38">
        <v>10.55</v>
      </c>
      <c r="D259" s="13" t="s">
        <v>55</v>
      </c>
      <c r="E259" s="13" t="s">
        <v>1156</v>
      </c>
      <c r="F259" s="13"/>
      <c r="H259" t="s">
        <v>56</v>
      </c>
      <c r="I259" s="13">
        <v>4</v>
      </c>
      <c r="J259" s="13">
        <v>8</v>
      </c>
      <c r="K259" t="s">
        <v>273</v>
      </c>
      <c r="L259" s="38">
        <v>1</v>
      </c>
      <c r="M259" s="38">
        <v>10</v>
      </c>
      <c r="N259" s="38">
        <v>19.04</v>
      </c>
      <c r="O259" s="13" t="s">
        <v>15</v>
      </c>
      <c r="P259" s="13"/>
      <c r="Q259" s="13" t="s">
        <v>4</v>
      </c>
      <c r="R259" s="38">
        <v>17.596799999999998</v>
      </c>
      <c r="S259" s="13" t="s">
        <v>60</v>
      </c>
      <c r="T259" s="39" t="str">
        <f t="shared" ref="T259:T329" si="67">IF(($AA259="W"),ROUND(($L259*$R259),2),"0.00")</f>
        <v>0.00</v>
      </c>
      <c r="U259" s="39">
        <f t="shared" si="58"/>
        <v>-1</v>
      </c>
      <c r="V259" s="39">
        <f t="shared" si="59"/>
        <v>24.641999999999996</v>
      </c>
      <c r="W259" s="39">
        <f t="shared" si="60"/>
        <v>228</v>
      </c>
      <c r="X259" s="40">
        <f t="shared" si="61"/>
        <v>0.10807894736842104</v>
      </c>
      <c r="Y259" s="41">
        <f t="shared" si="62"/>
        <v>0.24641999999999997</v>
      </c>
      <c r="Z259" s="42">
        <f t="shared" si="63"/>
        <v>2464.1999999999998</v>
      </c>
      <c r="AA259" s="13" t="s">
        <v>58</v>
      </c>
      <c r="AB259" s="13"/>
      <c r="AC259" s="13"/>
      <c r="AD259" s="13"/>
      <c r="AE259" s="13"/>
      <c r="AF259" s="13"/>
      <c r="AG259" s="13"/>
      <c r="AH259" s="13"/>
      <c r="AI259" s="13"/>
      <c r="AJ259" s="13"/>
      <c r="AK259" s="13"/>
      <c r="AL259" s="13"/>
      <c r="AM259" s="13"/>
      <c r="AN259" s="13"/>
      <c r="AO259" s="13"/>
      <c r="AP259" s="13"/>
      <c r="AQ259" s="13"/>
      <c r="AR259" s="13"/>
      <c r="AS259" s="13"/>
      <c r="AT259" s="38">
        <v>15</v>
      </c>
      <c r="AU259" s="38">
        <v>15</v>
      </c>
      <c r="AV259" s="10">
        <f t="shared" si="54"/>
        <v>18.04</v>
      </c>
      <c r="AW259" s="10">
        <f t="shared" si="55"/>
        <v>17.596799999999998</v>
      </c>
      <c r="AZ259" t="str">
        <f t="shared" si="56"/>
        <v>Yes</v>
      </c>
      <c r="BB259" s="38">
        <f t="shared" si="64"/>
        <v>-1</v>
      </c>
      <c r="BC259" s="38">
        <f t="shared" ref="BC259:BC322" si="68">SUMIFS(
  $BB:$BB,
  $A:$A,$A259,
  $H:$H,$H259,
  $I:$I,$I259
)</f>
        <v>11.93</v>
      </c>
      <c r="BD259" s="38">
        <f t="shared" si="65"/>
        <v>10.9756</v>
      </c>
      <c r="BE259" s="38">
        <f t="shared" si="66"/>
        <v>-1</v>
      </c>
      <c r="BF259" s="13" cm="1">
        <f t="array" ref="BF259">SUMPRODUCT((1/COUNTIFS($A$3:$A259,$A$3:$A259,$H$3:$H259,$H$3:$H259,$I$3:$I259,$I$3:$I259)))</f>
        <v>74.000000000000085</v>
      </c>
      <c r="BG259" s="13">
        <v>24</v>
      </c>
      <c r="BH259" s="12">
        <f t="shared" si="57"/>
        <v>0.32432432432432395</v>
      </c>
    </row>
    <row r="260" spans="1:60" x14ac:dyDescent="0.2">
      <c r="A260" s="37">
        <v>46088</v>
      </c>
      <c r="B260" s="37"/>
      <c r="C260" s="38">
        <v>10.55</v>
      </c>
      <c r="D260" s="13" t="s">
        <v>55</v>
      </c>
      <c r="E260" s="13" t="s">
        <v>1156</v>
      </c>
      <c r="F260" s="13"/>
      <c r="H260" t="s">
        <v>56</v>
      </c>
      <c r="I260" s="13">
        <v>4</v>
      </c>
      <c r="J260" s="13">
        <v>9</v>
      </c>
      <c r="K260" s="43" t="s">
        <v>274</v>
      </c>
      <c r="L260" s="38">
        <v>1</v>
      </c>
      <c r="M260" s="38">
        <v>11.5</v>
      </c>
      <c r="N260" s="38">
        <v>17.93</v>
      </c>
      <c r="O260" s="13" t="s">
        <v>15</v>
      </c>
      <c r="P260" s="13"/>
      <c r="Q260" s="13" t="s">
        <v>4</v>
      </c>
      <c r="R260" s="38">
        <v>16.575600000000001</v>
      </c>
      <c r="S260" s="13">
        <v>1</v>
      </c>
      <c r="T260" s="39">
        <f t="shared" si="67"/>
        <v>16.579999999999998</v>
      </c>
      <c r="U260" s="39">
        <f t="shared" si="58"/>
        <v>15.9756</v>
      </c>
      <c r="V260" s="39">
        <f t="shared" si="59"/>
        <v>40.617599999999996</v>
      </c>
      <c r="W260" s="39">
        <f t="shared" si="60"/>
        <v>229</v>
      </c>
      <c r="X260" s="40">
        <f t="shared" si="61"/>
        <v>0.17736943231441046</v>
      </c>
      <c r="Y260" s="41">
        <f t="shared" si="62"/>
        <v>0.40617599999999998</v>
      </c>
      <c r="Z260" s="42">
        <f t="shared" si="63"/>
        <v>4061.7599999999998</v>
      </c>
      <c r="AA260" s="13" t="s">
        <v>72</v>
      </c>
      <c r="AB260" s="13"/>
      <c r="AC260" s="13"/>
      <c r="AD260" s="13"/>
      <c r="AE260" s="13"/>
      <c r="AF260" s="13"/>
      <c r="AG260" s="13"/>
      <c r="AH260" s="13"/>
      <c r="AI260" s="13"/>
      <c r="AJ260" s="13"/>
      <c r="AK260" s="13"/>
      <c r="AL260" s="13"/>
      <c r="AM260" s="13"/>
      <c r="AN260" s="13"/>
      <c r="AO260" s="13"/>
      <c r="AP260" s="13"/>
      <c r="AQ260" s="13"/>
      <c r="AR260" s="13"/>
      <c r="AS260" s="13"/>
      <c r="AT260" s="38">
        <v>15</v>
      </c>
      <c r="AU260" s="38">
        <v>17</v>
      </c>
      <c r="AV260" s="10">
        <f t="shared" ref="AV260:AV330" si="69">((N260*(L260))-(L260))</f>
        <v>16.93</v>
      </c>
      <c r="AW260" s="10">
        <f t="shared" ref="AW260:AW330" si="70">0.92*(N260-1)+1</f>
        <v>16.575600000000001</v>
      </c>
      <c r="AZ260" t="str">
        <f t="shared" ref="AZ260:AZ323" si="71">IF(N260&gt;=M260,"Yes","No")</f>
        <v>Yes</v>
      </c>
      <c r="BB260" s="38">
        <f t="shared" si="64"/>
        <v>16.93</v>
      </c>
      <c r="BC260" s="38">
        <f t="shared" si="68"/>
        <v>11.93</v>
      </c>
      <c r="BD260" s="38">
        <f t="shared" si="65"/>
        <v>10.9756</v>
      </c>
      <c r="BE260" s="38">
        <f t="shared" si="66"/>
        <v>15.9756</v>
      </c>
      <c r="BF260" s="13" cm="1">
        <f t="array" ref="BF260">SUMPRODUCT((1/COUNTIFS($A$3:$A260,$A$3:$A260,$H$3:$H260,$H$3:$H260,$I$3:$I260,$I$3:$I260)))</f>
        <v>74.000000000000099</v>
      </c>
      <c r="BG260" s="13">
        <v>25</v>
      </c>
      <c r="BH260" s="12">
        <f t="shared" ref="BH260:BH323" si="72">BG260/BF260</f>
        <v>0.33783783783783738</v>
      </c>
    </row>
    <row r="261" spans="1:60" x14ac:dyDescent="0.2">
      <c r="A261" s="37">
        <v>46088</v>
      </c>
      <c r="B261" s="37"/>
      <c r="C261" s="38">
        <v>11.08</v>
      </c>
      <c r="D261" s="13" t="s">
        <v>55</v>
      </c>
      <c r="E261" s="13" t="s">
        <v>1156</v>
      </c>
      <c r="F261" s="13"/>
      <c r="H261" t="s">
        <v>56</v>
      </c>
      <c r="I261" s="13">
        <v>5</v>
      </c>
      <c r="J261" s="13">
        <v>5</v>
      </c>
      <c r="K261" s="44" t="s">
        <v>275</v>
      </c>
      <c r="L261" s="38">
        <v>1</v>
      </c>
      <c r="M261" s="38">
        <v>12.5</v>
      </c>
      <c r="N261" s="38">
        <v>20</v>
      </c>
      <c r="O261" s="13" t="s">
        <v>15</v>
      </c>
      <c r="P261" s="13"/>
      <c r="Q261" s="13" t="s">
        <v>4</v>
      </c>
      <c r="R261" s="38">
        <v>18.48</v>
      </c>
      <c r="S261" s="13">
        <v>2</v>
      </c>
      <c r="T261" s="39" t="str">
        <f t="shared" si="67"/>
        <v>0.00</v>
      </c>
      <c r="U261" s="39">
        <f t="shared" ref="U261:U294" si="73">BE261</f>
        <v>-1</v>
      </c>
      <c r="V261" s="39">
        <f t="shared" ref="V261:V294" si="74">V260+U261</f>
        <v>39.617599999999996</v>
      </c>
      <c r="W261" s="39">
        <f t="shared" ref="W261:W294" si="75">W260+L261</f>
        <v>230</v>
      </c>
      <c r="X261" s="40">
        <f t="shared" ref="X261:X294" si="76">SUM(V261/W261)</f>
        <v>0.17225043478260868</v>
      </c>
      <c r="Y261" s="41">
        <f t="shared" ref="Y261:Y294" si="77">V261/100</f>
        <v>0.39617599999999997</v>
      </c>
      <c r="Z261" s="42">
        <f t="shared" ref="Z261:Z294" si="78">V261*100</f>
        <v>3961.7599999999998</v>
      </c>
      <c r="AA261" s="13" t="s">
        <v>58</v>
      </c>
      <c r="AB261" s="13"/>
      <c r="AC261" s="13"/>
      <c r="AD261" s="13"/>
      <c r="AE261" s="13"/>
      <c r="AF261" s="13"/>
      <c r="AG261" s="13"/>
      <c r="AH261" s="13"/>
      <c r="AI261" s="13"/>
      <c r="AJ261" s="13"/>
      <c r="AK261" s="13"/>
      <c r="AL261" s="13"/>
      <c r="AM261" s="13"/>
      <c r="AN261" s="13"/>
      <c r="AO261" s="13"/>
      <c r="AP261" s="13"/>
      <c r="AQ261" s="13"/>
      <c r="AR261" s="13"/>
      <c r="AS261" s="13"/>
      <c r="AT261" s="38">
        <v>14.4</v>
      </c>
      <c r="AU261" s="38">
        <v>14</v>
      </c>
      <c r="AV261" s="10">
        <f t="shared" si="69"/>
        <v>19</v>
      </c>
      <c r="AW261" s="10">
        <f t="shared" si="70"/>
        <v>18.48</v>
      </c>
      <c r="AZ261" t="str">
        <f t="shared" si="71"/>
        <v>Yes</v>
      </c>
      <c r="BB261" s="38">
        <f t="shared" ref="BB261:BB299" si="79">IF(AA261="W",
   L261*(N261-1),
   -L261
)</f>
        <v>-1</v>
      </c>
      <c r="BC261" s="38">
        <f t="shared" si="68"/>
        <v>-2</v>
      </c>
      <c r="BD261" s="38">
        <f t="shared" ref="BD261:BD299" si="80">IF(BC261&gt;0, BC261*0.92, BC261)</f>
        <v>-2</v>
      </c>
      <c r="BE261" s="38">
        <f t="shared" ref="BE261:BE299" si="81">IF(
  BC261&gt;0,
  IF(
    AA261="W",
    BB261 - (BC261 - BD261),
    BB261
  ),
  BB261
)</f>
        <v>-1</v>
      </c>
      <c r="BF261" s="13" cm="1">
        <f t="array" ref="BF261">SUMPRODUCT((1/COUNTIFS($A$3:$A261,$A$3:$A261,$H$3:$H261,$H$3:$H261,$I$3:$I261,$I$3:$I261)))</f>
        <v>75.000000000000099</v>
      </c>
      <c r="BG261" s="13">
        <v>25</v>
      </c>
      <c r="BH261" s="12">
        <f t="shared" si="72"/>
        <v>0.33333333333333287</v>
      </c>
    </row>
    <row r="262" spans="1:60" x14ac:dyDescent="0.2">
      <c r="A262" s="37">
        <v>46088</v>
      </c>
      <c r="B262" s="37"/>
      <c r="C262" s="38">
        <v>11.08</v>
      </c>
      <c r="D262" s="13" t="s">
        <v>55</v>
      </c>
      <c r="E262" s="13" t="s">
        <v>1156</v>
      </c>
      <c r="F262" s="13"/>
      <c r="H262" t="s">
        <v>56</v>
      </c>
      <c r="I262" s="13">
        <v>5</v>
      </c>
      <c r="J262" s="13">
        <v>6</v>
      </c>
      <c r="K262" s="46" t="s">
        <v>229</v>
      </c>
      <c r="L262" s="38">
        <v>1</v>
      </c>
      <c r="M262" s="38">
        <v>11.5</v>
      </c>
      <c r="N262" s="38">
        <v>27.68</v>
      </c>
      <c r="O262" s="13" t="s">
        <v>15</v>
      </c>
      <c r="P262" s="13"/>
      <c r="Q262" s="13" t="s">
        <v>4</v>
      </c>
      <c r="R262" s="38">
        <v>25.5456</v>
      </c>
      <c r="S262" s="13">
        <v>4</v>
      </c>
      <c r="T262" s="39" t="str">
        <f t="shared" si="67"/>
        <v>0.00</v>
      </c>
      <c r="U262" s="39">
        <f t="shared" si="73"/>
        <v>-1</v>
      </c>
      <c r="V262" s="39">
        <f t="shared" si="74"/>
        <v>38.617599999999996</v>
      </c>
      <c r="W262" s="39">
        <f t="shared" si="75"/>
        <v>231</v>
      </c>
      <c r="X262" s="40">
        <f t="shared" si="76"/>
        <v>0.16717575757575756</v>
      </c>
      <c r="Y262" s="41">
        <f t="shared" si="77"/>
        <v>0.38617599999999996</v>
      </c>
      <c r="Z262" s="42">
        <f t="shared" si="78"/>
        <v>3861.7599999999998</v>
      </c>
      <c r="AA262" s="13" t="s">
        <v>58</v>
      </c>
      <c r="AB262" s="13"/>
      <c r="AC262" s="13"/>
      <c r="AD262" s="13"/>
      <c r="AE262" s="13"/>
      <c r="AF262" s="13"/>
      <c r="AG262" s="13"/>
      <c r="AH262" s="13"/>
      <c r="AI262" s="13"/>
      <c r="AJ262" s="13"/>
      <c r="AK262" s="13"/>
      <c r="AL262" s="13"/>
      <c r="AM262" s="13"/>
      <c r="AN262" s="13"/>
      <c r="AO262" s="13"/>
      <c r="AP262" s="13"/>
      <c r="AQ262" s="13"/>
      <c r="AR262" s="13"/>
      <c r="AS262" s="13"/>
      <c r="AT262" s="38">
        <v>21</v>
      </c>
      <c r="AU262" s="38">
        <v>21</v>
      </c>
      <c r="AV262" s="10">
        <f t="shared" si="69"/>
        <v>26.68</v>
      </c>
      <c r="AW262" s="10">
        <f t="shared" si="70"/>
        <v>25.5456</v>
      </c>
      <c r="AZ262" t="str">
        <f t="shared" si="71"/>
        <v>Yes</v>
      </c>
      <c r="BB262" s="38">
        <f t="shared" si="79"/>
        <v>-1</v>
      </c>
      <c r="BC262" s="38">
        <f t="shared" si="68"/>
        <v>-2</v>
      </c>
      <c r="BD262" s="38">
        <f t="shared" si="80"/>
        <v>-2</v>
      </c>
      <c r="BE262" s="38">
        <f t="shared" si="81"/>
        <v>-1</v>
      </c>
      <c r="BF262" s="13" cm="1">
        <f t="array" ref="BF262">SUMPRODUCT((1/COUNTIFS($A$3:$A262,$A$3:$A262,$H$3:$H262,$H$3:$H262,$I$3:$I262,$I$3:$I262)))</f>
        <v>75.000000000000099</v>
      </c>
      <c r="BG262" s="13">
        <v>25</v>
      </c>
      <c r="BH262" s="12">
        <f t="shared" si="72"/>
        <v>0.33333333333333287</v>
      </c>
    </row>
    <row r="263" spans="1:60" x14ac:dyDescent="0.2">
      <c r="A263" s="37">
        <v>46088</v>
      </c>
      <c r="B263" s="37"/>
      <c r="C263" s="38">
        <v>11.2</v>
      </c>
      <c r="D263" s="13" t="s">
        <v>55</v>
      </c>
      <c r="E263" s="13" t="s">
        <v>1156</v>
      </c>
      <c r="F263" s="13"/>
      <c r="H263" t="s">
        <v>56</v>
      </c>
      <c r="I263" s="13">
        <v>6</v>
      </c>
      <c r="J263" s="13">
        <v>2</v>
      </c>
      <c r="K263" t="s">
        <v>276</v>
      </c>
      <c r="L263" s="38">
        <v>1</v>
      </c>
      <c r="M263" s="38">
        <v>20</v>
      </c>
      <c r="N263" s="38">
        <v>23</v>
      </c>
      <c r="O263" s="13" t="s">
        <v>15</v>
      </c>
      <c r="P263" s="13"/>
      <c r="Q263" s="13" t="s">
        <v>4</v>
      </c>
      <c r="R263" s="38">
        <v>21.240000000000002</v>
      </c>
      <c r="S263" s="13" t="s">
        <v>60</v>
      </c>
      <c r="T263" s="39" t="str">
        <f t="shared" si="67"/>
        <v>0.00</v>
      </c>
      <c r="U263" s="39">
        <f t="shared" si="73"/>
        <v>-1</v>
      </c>
      <c r="V263" s="39">
        <f t="shared" si="74"/>
        <v>37.617599999999996</v>
      </c>
      <c r="W263" s="39">
        <f t="shared" si="75"/>
        <v>232</v>
      </c>
      <c r="X263" s="40">
        <f t="shared" si="76"/>
        <v>0.16214482758620688</v>
      </c>
      <c r="Y263" s="41">
        <f t="shared" si="77"/>
        <v>0.37617599999999995</v>
      </c>
      <c r="Z263" s="42">
        <f t="shared" si="78"/>
        <v>3761.7599999999998</v>
      </c>
      <c r="AA263" s="13" t="s">
        <v>58</v>
      </c>
      <c r="AB263" s="13"/>
      <c r="AC263" s="13"/>
      <c r="AD263" s="13"/>
      <c r="AE263" s="13"/>
      <c r="AF263" s="13"/>
      <c r="AG263" s="13"/>
      <c r="AH263" s="13"/>
      <c r="AI263" s="13"/>
      <c r="AJ263" s="13"/>
      <c r="AK263" s="13"/>
      <c r="AL263" s="13"/>
      <c r="AM263" s="13"/>
      <c r="AN263" s="13"/>
      <c r="AO263" s="13"/>
      <c r="AP263" s="13"/>
      <c r="AQ263" s="13"/>
      <c r="AR263" s="13"/>
      <c r="AS263" s="13"/>
      <c r="AT263" s="38">
        <v>16.600000000000001</v>
      </c>
      <c r="AU263" s="38">
        <v>17</v>
      </c>
      <c r="AV263" s="10">
        <f t="shared" si="69"/>
        <v>22</v>
      </c>
      <c r="AW263" s="10">
        <f t="shared" si="70"/>
        <v>21.240000000000002</v>
      </c>
      <c r="AZ263" t="str">
        <f t="shared" si="71"/>
        <v>Yes</v>
      </c>
      <c r="BB263" s="38">
        <f t="shared" si="79"/>
        <v>-1</v>
      </c>
      <c r="BC263" s="38">
        <f t="shared" si="68"/>
        <v>56.37</v>
      </c>
      <c r="BD263" s="38">
        <f t="shared" si="80"/>
        <v>51.860399999999998</v>
      </c>
      <c r="BE263" s="38">
        <f t="shared" si="81"/>
        <v>-1</v>
      </c>
      <c r="BF263" s="13" cm="1">
        <f t="array" ref="BF263">SUMPRODUCT((1/COUNTIFS($A$3:$A263,$A$3:$A263,$H$3:$H263,$H$3:$H263,$I$3:$I263,$I$3:$I263)))</f>
        <v>76.000000000000099</v>
      </c>
      <c r="BG263" s="13">
        <v>25</v>
      </c>
      <c r="BH263" s="12">
        <f t="shared" si="72"/>
        <v>0.32894736842105221</v>
      </c>
    </row>
    <row r="264" spans="1:60" x14ac:dyDescent="0.2">
      <c r="A264" s="37">
        <v>46088</v>
      </c>
      <c r="B264" s="37"/>
      <c r="C264" s="38">
        <v>11.2</v>
      </c>
      <c r="D264" s="13" t="s">
        <v>55</v>
      </c>
      <c r="E264" s="13" t="s">
        <v>1156</v>
      </c>
      <c r="F264" s="13"/>
      <c r="H264" t="s">
        <v>56</v>
      </c>
      <c r="I264" s="13">
        <v>6</v>
      </c>
      <c r="J264" s="13">
        <v>3</v>
      </c>
      <c r="K264" s="46" t="s">
        <v>277</v>
      </c>
      <c r="L264" s="38">
        <v>1</v>
      </c>
      <c r="M264" s="38">
        <v>18.5</v>
      </c>
      <c r="N264" s="38">
        <v>27.99</v>
      </c>
      <c r="O264" s="13" t="s">
        <v>15</v>
      </c>
      <c r="P264" s="13"/>
      <c r="Q264" s="13" t="s">
        <v>4</v>
      </c>
      <c r="R264" s="38">
        <v>25.8308</v>
      </c>
      <c r="S264" s="13">
        <v>4</v>
      </c>
      <c r="T264" s="39" t="str">
        <f t="shared" si="67"/>
        <v>0.00</v>
      </c>
      <c r="U264" s="39">
        <f t="shared" si="73"/>
        <v>-1</v>
      </c>
      <c r="V264" s="39">
        <f t="shared" si="74"/>
        <v>36.617599999999996</v>
      </c>
      <c r="W264" s="39">
        <f t="shared" si="75"/>
        <v>233</v>
      </c>
      <c r="X264" s="40">
        <f t="shared" si="76"/>
        <v>0.15715708154506436</v>
      </c>
      <c r="Y264" s="41">
        <f t="shared" si="77"/>
        <v>0.36617599999999995</v>
      </c>
      <c r="Z264" s="42">
        <f t="shared" si="78"/>
        <v>3661.7599999999998</v>
      </c>
      <c r="AA264" s="13" t="s">
        <v>58</v>
      </c>
      <c r="AB264" s="13"/>
      <c r="AC264" s="13"/>
      <c r="AD264" s="13"/>
      <c r="AE264" s="13"/>
      <c r="AF264" s="13"/>
      <c r="AG264" s="13"/>
      <c r="AH264" s="13"/>
      <c r="AI264" s="13"/>
      <c r="AJ264" s="13"/>
      <c r="AK264" s="13"/>
      <c r="AL264" s="13"/>
      <c r="AM264" s="13"/>
      <c r="AN264" s="13"/>
      <c r="AO264" s="13"/>
      <c r="AP264" s="13"/>
      <c r="AQ264" s="13"/>
      <c r="AR264" s="13"/>
      <c r="AS264" s="13"/>
      <c r="AT264" s="38">
        <v>17.5</v>
      </c>
      <c r="AU264" s="38">
        <v>17</v>
      </c>
      <c r="AV264" s="10">
        <f t="shared" si="69"/>
        <v>26.99</v>
      </c>
      <c r="AW264" s="10">
        <f t="shared" si="70"/>
        <v>25.8308</v>
      </c>
      <c r="AZ264" t="str">
        <f t="shared" si="71"/>
        <v>Yes</v>
      </c>
      <c r="BB264" s="38">
        <f t="shared" si="79"/>
        <v>-1</v>
      </c>
      <c r="BC264" s="38">
        <f t="shared" si="68"/>
        <v>56.37</v>
      </c>
      <c r="BD264" s="38">
        <f t="shared" si="80"/>
        <v>51.860399999999998</v>
      </c>
      <c r="BE264" s="38">
        <f t="shared" si="81"/>
        <v>-1</v>
      </c>
      <c r="BF264" s="13" cm="1">
        <f t="array" ref="BF264">SUMPRODUCT((1/COUNTIFS($A$3:$A264,$A$3:$A264,$H$3:$H264,$H$3:$H264,$I$3:$I264,$I$3:$I264)))</f>
        <v>76.000000000000099</v>
      </c>
      <c r="BG264" s="13">
        <v>25</v>
      </c>
      <c r="BH264" s="12">
        <f t="shared" si="72"/>
        <v>0.32894736842105221</v>
      </c>
    </row>
    <row r="265" spans="1:60" x14ac:dyDescent="0.2">
      <c r="A265" s="37">
        <v>46088</v>
      </c>
      <c r="B265" s="37"/>
      <c r="C265" s="38">
        <v>11.2</v>
      </c>
      <c r="D265" s="13" t="s">
        <v>55</v>
      </c>
      <c r="E265" s="13" t="s">
        <v>1156</v>
      </c>
      <c r="F265" s="13"/>
      <c r="H265" t="s">
        <v>56</v>
      </c>
      <c r="I265" s="13">
        <v>6</v>
      </c>
      <c r="J265" s="13">
        <v>4</v>
      </c>
      <c r="K265" t="s">
        <v>278</v>
      </c>
      <c r="L265" s="38">
        <v>1</v>
      </c>
      <c r="M265" s="38">
        <v>9.6</v>
      </c>
      <c r="N265" s="38">
        <v>18</v>
      </c>
      <c r="O265" s="13" t="s">
        <v>15</v>
      </c>
      <c r="P265" s="13"/>
      <c r="Q265" s="13" t="s">
        <v>4</v>
      </c>
      <c r="R265" s="38">
        <v>16.64</v>
      </c>
      <c r="S265" s="13" t="s">
        <v>60</v>
      </c>
      <c r="T265" s="39" t="str">
        <f t="shared" si="67"/>
        <v>0.00</v>
      </c>
      <c r="U265" s="39">
        <f t="shared" si="73"/>
        <v>-1</v>
      </c>
      <c r="V265" s="39">
        <f t="shared" si="74"/>
        <v>35.617599999999996</v>
      </c>
      <c r="W265" s="39">
        <f t="shared" si="75"/>
        <v>234</v>
      </c>
      <c r="X265" s="40">
        <f t="shared" si="76"/>
        <v>0.1522119658119658</v>
      </c>
      <c r="Y265" s="41">
        <f t="shared" si="77"/>
        <v>0.35617599999999994</v>
      </c>
      <c r="Z265" s="42">
        <f t="shared" si="78"/>
        <v>3561.7599999999998</v>
      </c>
      <c r="AA265" s="13" t="s">
        <v>58</v>
      </c>
      <c r="AB265" s="13"/>
      <c r="AC265" s="13"/>
      <c r="AD265" s="13"/>
      <c r="AE265" s="13"/>
      <c r="AF265" s="13"/>
      <c r="AG265" s="13"/>
      <c r="AH265" s="13"/>
      <c r="AI265" s="13"/>
      <c r="AJ265" s="13"/>
      <c r="AK265" s="13"/>
      <c r="AL265" s="13"/>
      <c r="AM265" s="13"/>
      <c r="AN265" s="13"/>
      <c r="AO265" s="13"/>
      <c r="AP265" s="13"/>
      <c r="AQ265" s="13"/>
      <c r="AR265" s="13"/>
      <c r="AS265" s="13"/>
      <c r="AT265" s="38">
        <v>11.6</v>
      </c>
      <c r="AU265" s="38">
        <v>12</v>
      </c>
      <c r="AV265" s="10">
        <f t="shared" si="69"/>
        <v>17</v>
      </c>
      <c r="AW265" s="10">
        <f t="shared" si="70"/>
        <v>16.64</v>
      </c>
      <c r="AZ265" t="str">
        <f t="shared" si="71"/>
        <v>Yes</v>
      </c>
      <c r="BB265" s="38">
        <f t="shared" si="79"/>
        <v>-1</v>
      </c>
      <c r="BC265" s="38">
        <f t="shared" si="68"/>
        <v>56.37</v>
      </c>
      <c r="BD265" s="38">
        <f t="shared" si="80"/>
        <v>51.860399999999998</v>
      </c>
      <c r="BE265" s="38">
        <f t="shared" si="81"/>
        <v>-1</v>
      </c>
      <c r="BF265" s="13" cm="1">
        <f t="array" ref="BF265">SUMPRODUCT((1/COUNTIFS($A$3:$A265,$A$3:$A265,$H$3:$H265,$H$3:$H265,$I$3:$I265,$I$3:$I265)))</f>
        <v>76.000000000000085</v>
      </c>
      <c r="BG265" s="13">
        <v>25</v>
      </c>
      <c r="BH265" s="12">
        <f t="shared" si="72"/>
        <v>0.32894736842105227</v>
      </c>
    </row>
    <row r="266" spans="1:60" x14ac:dyDescent="0.2">
      <c r="A266" s="37">
        <v>46088</v>
      </c>
      <c r="B266" s="37"/>
      <c r="C266" s="38">
        <v>11.2</v>
      </c>
      <c r="D266" s="13" t="s">
        <v>55</v>
      </c>
      <c r="E266" s="13" t="s">
        <v>1156</v>
      </c>
      <c r="F266" s="13"/>
      <c r="H266" t="s">
        <v>56</v>
      </c>
      <c r="I266" s="13">
        <v>6</v>
      </c>
      <c r="J266" s="13">
        <v>7</v>
      </c>
      <c r="K266" t="s">
        <v>279</v>
      </c>
      <c r="L266" s="38">
        <v>1</v>
      </c>
      <c r="M266" s="38">
        <v>12.5</v>
      </c>
      <c r="N266" s="38">
        <v>18</v>
      </c>
      <c r="O266" s="13" t="s">
        <v>15</v>
      </c>
      <c r="P266" s="13"/>
      <c r="Q266" s="13" t="s">
        <v>4</v>
      </c>
      <c r="R266" s="38">
        <v>16.64</v>
      </c>
      <c r="S266" s="13" t="s">
        <v>60</v>
      </c>
      <c r="T266" s="39" t="str">
        <f t="shared" si="67"/>
        <v>0.00</v>
      </c>
      <c r="U266" s="39">
        <f t="shared" si="73"/>
        <v>-1</v>
      </c>
      <c r="V266" s="39">
        <f t="shared" si="74"/>
        <v>34.617599999999996</v>
      </c>
      <c r="W266" s="39">
        <f t="shared" si="75"/>
        <v>235</v>
      </c>
      <c r="X266" s="40">
        <f t="shared" si="76"/>
        <v>0.14730893617021276</v>
      </c>
      <c r="Y266" s="41">
        <f t="shared" si="77"/>
        <v>0.34617599999999998</v>
      </c>
      <c r="Z266" s="42">
        <f t="shared" si="78"/>
        <v>3461.7599999999998</v>
      </c>
      <c r="AA266" s="13" t="s">
        <v>58</v>
      </c>
      <c r="AB266" s="13"/>
      <c r="AC266" s="13"/>
      <c r="AD266" s="13"/>
      <c r="AE266" s="13"/>
      <c r="AF266" s="13"/>
      <c r="AG266" s="13"/>
      <c r="AH266" s="13"/>
      <c r="AI266" s="13"/>
      <c r="AJ266" s="13"/>
      <c r="AK266" s="13"/>
      <c r="AL266" s="13"/>
      <c r="AM266" s="13"/>
      <c r="AN266" s="13"/>
      <c r="AO266" s="13"/>
      <c r="AP266" s="13"/>
      <c r="AQ266" s="13"/>
      <c r="AR266" s="13"/>
      <c r="AS266" s="13"/>
      <c r="AT266" s="38">
        <v>12.4</v>
      </c>
      <c r="AU266" s="38">
        <v>13</v>
      </c>
      <c r="AV266" s="10">
        <f t="shared" si="69"/>
        <v>17</v>
      </c>
      <c r="AW266" s="10">
        <f t="shared" si="70"/>
        <v>16.64</v>
      </c>
      <c r="AZ266" t="str">
        <f t="shared" si="71"/>
        <v>Yes</v>
      </c>
      <c r="BB266" s="38">
        <f t="shared" si="79"/>
        <v>-1</v>
      </c>
      <c r="BC266" s="38">
        <f t="shared" si="68"/>
        <v>56.37</v>
      </c>
      <c r="BD266" s="38">
        <f t="shared" si="80"/>
        <v>51.860399999999998</v>
      </c>
      <c r="BE266" s="38">
        <f t="shared" si="81"/>
        <v>-1</v>
      </c>
      <c r="BF266" s="13" cm="1">
        <f t="array" ref="BF266">SUMPRODUCT((1/COUNTIFS($A$3:$A266,$A$3:$A266,$H$3:$H266,$H$3:$H266,$I$3:$I266,$I$3:$I266)))</f>
        <v>76.000000000000099</v>
      </c>
      <c r="BG266" s="13">
        <v>25</v>
      </c>
      <c r="BH266" s="12">
        <f t="shared" si="72"/>
        <v>0.32894736842105221</v>
      </c>
    </row>
    <row r="267" spans="1:60" x14ac:dyDescent="0.2">
      <c r="A267" s="37">
        <v>46088</v>
      </c>
      <c r="B267" s="37"/>
      <c r="C267" s="38">
        <v>11.2</v>
      </c>
      <c r="D267" s="13" t="s">
        <v>55</v>
      </c>
      <c r="E267" s="13" t="s">
        <v>1156</v>
      </c>
      <c r="F267" s="13"/>
      <c r="H267" t="s">
        <v>56</v>
      </c>
      <c r="I267" s="13">
        <v>6</v>
      </c>
      <c r="J267" s="13">
        <v>10</v>
      </c>
      <c r="K267" s="43" t="s">
        <v>280</v>
      </c>
      <c r="L267" s="38">
        <v>1</v>
      </c>
      <c r="M267" s="38">
        <v>34</v>
      </c>
      <c r="N267" s="38">
        <v>61.37</v>
      </c>
      <c r="O267" s="13" t="s">
        <v>15</v>
      </c>
      <c r="P267" s="13"/>
      <c r="Q267" s="13" t="s">
        <v>4</v>
      </c>
      <c r="R267" s="38">
        <v>56.540399999999998</v>
      </c>
      <c r="S267" s="13">
        <v>1</v>
      </c>
      <c r="T267" s="39">
        <f t="shared" si="67"/>
        <v>56.54</v>
      </c>
      <c r="U267" s="39">
        <f t="shared" si="73"/>
        <v>55.860399999999998</v>
      </c>
      <c r="V267" s="39">
        <f t="shared" si="74"/>
        <v>90.477999999999994</v>
      </c>
      <c r="W267" s="39">
        <f t="shared" si="75"/>
        <v>236</v>
      </c>
      <c r="X267" s="40">
        <f t="shared" si="76"/>
        <v>0.38338135593220335</v>
      </c>
      <c r="Y267" s="41">
        <f t="shared" si="77"/>
        <v>0.90477999999999992</v>
      </c>
      <c r="Z267" s="42">
        <f t="shared" si="78"/>
        <v>9047.7999999999993</v>
      </c>
      <c r="AA267" s="13" t="s">
        <v>72</v>
      </c>
      <c r="AB267" s="13"/>
      <c r="AC267" s="13"/>
      <c r="AD267" s="13"/>
      <c r="AE267" s="13"/>
      <c r="AF267" s="13"/>
      <c r="AG267" s="13"/>
      <c r="AH267" s="13"/>
      <c r="AI267" s="13"/>
      <c r="AJ267" s="13"/>
      <c r="AK267" s="13"/>
      <c r="AL267" s="13"/>
      <c r="AM267" s="13"/>
      <c r="AN267" s="13"/>
      <c r="AO267" s="13"/>
      <c r="AP267" s="13"/>
      <c r="AQ267" s="13"/>
      <c r="AR267" s="13"/>
      <c r="AS267" s="13"/>
      <c r="AT267" s="38">
        <v>41</v>
      </c>
      <c r="AU267" s="38">
        <v>41</v>
      </c>
      <c r="AV267" s="10">
        <f t="shared" si="69"/>
        <v>60.37</v>
      </c>
      <c r="AW267" s="10">
        <f t="shared" si="70"/>
        <v>56.540399999999998</v>
      </c>
      <c r="AZ267" t="str">
        <f t="shared" si="71"/>
        <v>Yes</v>
      </c>
      <c r="BB267" s="38">
        <f t="shared" si="79"/>
        <v>60.37</v>
      </c>
      <c r="BC267" s="38">
        <f t="shared" si="68"/>
        <v>56.37</v>
      </c>
      <c r="BD267" s="38">
        <f t="shared" si="80"/>
        <v>51.860399999999998</v>
      </c>
      <c r="BE267" s="38">
        <f t="shared" si="81"/>
        <v>55.860399999999998</v>
      </c>
      <c r="BF267" s="13" cm="1">
        <f t="array" ref="BF267">SUMPRODUCT((1/COUNTIFS($A$3:$A267,$A$3:$A267,$H$3:$H267,$H$3:$H267,$I$3:$I267,$I$3:$I267)))</f>
        <v>76.000000000000114</v>
      </c>
      <c r="BG267" s="13">
        <v>26</v>
      </c>
      <c r="BH267" s="12">
        <f t="shared" si="72"/>
        <v>0.34210526315789425</v>
      </c>
    </row>
    <row r="268" spans="1:60" x14ac:dyDescent="0.2">
      <c r="A268" s="37">
        <v>46088</v>
      </c>
      <c r="B268" s="37"/>
      <c r="C268" s="38">
        <v>11.45</v>
      </c>
      <c r="D268" s="13" t="s">
        <v>55</v>
      </c>
      <c r="E268" s="13" t="s">
        <v>1156</v>
      </c>
      <c r="F268" s="13"/>
      <c r="H268" t="s">
        <v>56</v>
      </c>
      <c r="I268" s="13">
        <v>7</v>
      </c>
      <c r="J268" s="13">
        <v>1</v>
      </c>
      <c r="K268" s="43" t="s">
        <v>281</v>
      </c>
      <c r="L268" s="38">
        <v>0.5</v>
      </c>
      <c r="M268" s="38">
        <v>4.2</v>
      </c>
      <c r="N268" s="38">
        <v>4.2300000000000004</v>
      </c>
      <c r="O268" s="13" t="s">
        <v>15</v>
      </c>
      <c r="P268" s="13"/>
      <c r="Q268" s="13" t="s">
        <v>4</v>
      </c>
      <c r="R268" s="38">
        <v>3.9716000000000005</v>
      </c>
      <c r="S268" s="13">
        <v>1</v>
      </c>
      <c r="T268" s="39">
        <f t="shared" si="67"/>
        <v>1.99</v>
      </c>
      <c r="U268" s="39">
        <f t="shared" si="73"/>
        <v>1.6150000000000002</v>
      </c>
      <c r="V268" s="39">
        <f t="shared" si="74"/>
        <v>92.092999999999989</v>
      </c>
      <c r="W268" s="39">
        <f t="shared" si="75"/>
        <v>236.5</v>
      </c>
      <c r="X268" s="40">
        <f t="shared" si="76"/>
        <v>0.38939957716701901</v>
      </c>
      <c r="Y268" s="41">
        <f t="shared" si="77"/>
        <v>0.92092999999999992</v>
      </c>
      <c r="Z268" s="42">
        <f t="shared" si="78"/>
        <v>9209.2999999999993</v>
      </c>
      <c r="AA268" s="13" t="s">
        <v>72</v>
      </c>
      <c r="AB268" s="13"/>
      <c r="AC268" s="13"/>
      <c r="AD268" s="13"/>
      <c r="AE268" s="13"/>
      <c r="AF268" s="13"/>
      <c r="AG268" s="13"/>
      <c r="AH268" s="13"/>
      <c r="AI268" s="13"/>
      <c r="AJ268" s="13"/>
      <c r="AK268" s="13"/>
      <c r="AL268" s="13"/>
      <c r="AM268" s="13"/>
      <c r="AN268" s="13"/>
      <c r="AO268" s="13"/>
      <c r="AP268" s="13"/>
      <c r="AQ268" s="13"/>
      <c r="AR268" s="13"/>
      <c r="AS268" s="13"/>
      <c r="AT268" s="38">
        <v>4.7</v>
      </c>
      <c r="AU268" s="38">
        <v>4.2</v>
      </c>
      <c r="AV268" s="10">
        <f t="shared" si="69"/>
        <v>1.6150000000000002</v>
      </c>
      <c r="AW268" s="10">
        <f t="shared" si="70"/>
        <v>3.9716000000000005</v>
      </c>
      <c r="AZ268" t="str">
        <f t="shared" si="71"/>
        <v>Yes</v>
      </c>
      <c r="BB268" s="38">
        <f t="shared" si="79"/>
        <v>1.6150000000000002</v>
      </c>
      <c r="BC268" s="38">
        <f t="shared" si="68"/>
        <v>-1.3849999999999998</v>
      </c>
      <c r="BD268" s="38">
        <f t="shared" si="80"/>
        <v>-1.3849999999999998</v>
      </c>
      <c r="BE268" s="38">
        <f t="shared" si="81"/>
        <v>1.6150000000000002</v>
      </c>
      <c r="BF268" s="13" cm="1">
        <f t="array" ref="BF268">SUMPRODUCT((1/COUNTIFS($A$3:$A268,$A$3:$A268,$H$3:$H268,$H$3:$H268,$I$3:$I268,$I$3:$I268)))</f>
        <v>77.000000000000114</v>
      </c>
      <c r="BG268" s="13">
        <v>27</v>
      </c>
      <c r="BH268" s="12">
        <f t="shared" si="72"/>
        <v>0.35064935064935016</v>
      </c>
    </row>
    <row r="269" spans="1:60" x14ac:dyDescent="0.2">
      <c r="A269" s="37">
        <v>46088</v>
      </c>
      <c r="B269" s="37"/>
      <c r="C269" s="38">
        <v>11.45</v>
      </c>
      <c r="D269" s="13" t="s">
        <v>55</v>
      </c>
      <c r="E269" s="13" t="s">
        <v>1156</v>
      </c>
      <c r="F269" s="13"/>
      <c r="H269" t="s">
        <v>56</v>
      </c>
      <c r="I269" s="13">
        <v>7</v>
      </c>
      <c r="J269" s="13">
        <v>3</v>
      </c>
      <c r="K269" t="s">
        <v>282</v>
      </c>
      <c r="L269" s="38">
        <v>1</v>
      </c>
      <c r="M269" s="38">
        <v>15.5</v>
      </c>
      <c r="N269" s="38">
        <v>18.73</v>
      </c>
      <c r="O269" s="13" t="s">
        <v>15</v>
      </c>
      <c r="P269" s="13"/>
      <c r="Q269" s="13" t="s">
        <v>4</v>
      </c>
      <c r="R269" s="38">
        <v>17.311600000000002</v>
      </c>
      <c r="S269" s="13" t="s">
        <v>60</v>
      </c>
      <c r="T269" s="39" t="str">
        <f t="shared" si="67"/>
        <v>0.00</v>
      </c>
      <c r="U269" s="39">
        <f t="shared" si="73"/>
        <v>-1</v>
      </c>
      <c r="V269" s="39">
        <f t="shared" si="74"/>
        <v>91.092999999999989</v>
      </c>
      <c r="W269" s="39">
        <f t="shared" si="75"/>
        <v>237.5</v>
      </c>
      <c r="X269" s="40">
        <f t="shared" si="76"/>
        <v>0.3835494736842105</v>
      </c>
      <c r="Y269" s="41">
        <f t="shared" si="77"/>
        <v>0.91092999999999991</v>
      </c>
      <c r="Z269" s="42">
        <f t="shared" si="78"/>
        <v>9109.2999999999993</v>
      </c>
      <c r="AA269" s="13" t="s">
        <v>58</v>
      </c>
      <c r="AB269" s="13"/>
      <c r="AC269" s="13"/>
      <c r="AD269" s="13"/>
      <c r="AE269" s="13"/>
      <c r="AF269" s="13"/>
      <c r="AG269" s="13"/>
      <c r="AH269" s="13"/>
      <c r="AI269" s="13"/>
      <c r="AJ269" s="13"/>
      <c r="AK269" s="13"/>
      <c r="AL269" s="13"/>
      <c r="AM269" s="13"/>
      <c r="AN269" s="13"/>
      <c r="AO269" s="13"/>
      <c r="AP269" s="13"/>
      <c r="AQ269" s="13"/>
      <c r="AR269" s="13"/>
      <c r="AS269" s="13"/>
      <c r="AT269" s="38">
        <v>16</v>
      </c>
      <c r="AU269" s="38">
        <v>16</v>
      </c>
      <c r="AV269" s="10">
        <f t="shared" si="69"/>
        <v>17.73</v>
      </c>
      <c r="AW269" s="10">
        <f t="shared" si="70"/>
        <v>17.311600000000002</v>
      </c>
      <c r="AZ269" t="str">
        <f t="shared" si="71"/>
        <v>Yes</v>
      </c>
      <c r="BB269" s="38">
        <f t="shared" si="79"/>
        <v>-1</v>
      </c>
      <c r="BC269" s="38">
        <f t="shared" si="68"/>
        <v>-1.3849999999999998</v>
      </c>
      <c r="BD269" s="38">
        <f t="shared" si="80"/>
        <v>-1.3849999999999998</v>
      </c>
      <c r="BE269" s="38">
        <f t="shared" si="81"/>
        <v>-1</v>
      </c>
      <c r="BF269" s="13" cm="1">
        <f t="array" ref="BF269">SUMPRODUCT((1/COUNTIFS($A$3:$A269,$A$3:$A269,$H$3:$H269,$H$3:$H269,$I$3:$I269,$I$3:$I269)))</f>
        <v>77.000000000000114</v>
      </c>
      <c r="BG269" s="13">
        <v>27</v>
      </c>
      <c r="BH269" s="12">
        <f t="shared" si="72"/>
        <v>0.35064935064935016</v>
      </c>
    </row>
    <row r="270" spans="1:60" x14ac:dyDescent="0.2">
      <c r="A270" s="37">
        <v>46088</v>
      </c>
      <c r="B270" s="37"/>
      <c r="C270" s="38">
        <v>11.45</v>
      </c>
      <c r="D270" s="13" t="s">
        <v>55</v>
      </c>
      <c r="E270" s="13" t="s">
        <v>1156</v>
      </c>
      <c r="F270" s="13"/>
      <c r="H270" t="s">
        <v>56</v>
      </c>
      <c r="I270" s="13">
        <v>7</v>
      </c>
      <c r="J270" s="13">
        <v>4</v>
      </c>
      <c r="K270" s="44" t="s">
        <v>283</v>
      </c>
      <c r="L270" s="38">
        <v>1</v>
      </c>
      <c r="M270" s="38">
        <v>9.8000000000000007</v>
      </c>
      <c r="N270" s="38">
        <v>12.63</v>
      </c>
      <c r="O270" s="13" t="s">
        <v>15</v>
      </c>
      <c r="P270" s="13"/>
      <c r="Q270" s="13" t="s">
        <v>4</v>
      </c>
      <c r="R270" s="38">
        <v>11.699600000000002</v>
      </c>
      <c r="S270" s="13">
        <v>2</v>
      </c>
      <c r="T270" s="39" t="str">
        <f t="shared" si="67"/>
        <v>0.00</v>
      </c>
      <c r="U270" s="39">
        <f t="shared" si="73"/>
        <v>-1</v>
      </c>
      <c r="V270" s="39">
        <f t="shared" si="74"/>
        <v>90.092999999999989</v>
      </c>
      <c r="W270" s="39">
        <f t="shared" si="75"/>
        <v>238.5</v>
      </c>
      <c r="X270" s="40">
        <f t="shared" si="76"/>
        <v>0.37774842767295591</v>
      </c>
      <c r="Y270" s="41">
        <f t="shared" si="77"/>
        <v>0.9009299999999999</v>
      </c>
      <c r="Z270" s="42">
        <f t="shared" si="78"/>
        <v>9009.2999999999993</v>
      </c>
      <c r="AA270" s="13" t="s">
        <v>58</v>
      </c>
      <c r="AB270" s="13"/>
      <c r="AC270" s="13"/>
      <c r="AD270" s="13"/>
      <c r="AE270" s="13"/>
      <c r="AF270" s="13"/>
      <c r="AG270" s="13"/>
      <c r="AH270" s="13"/>
      <c r="AI270" s="13"/>
      <c r="AJ270" s="13"/>
      <c r="AK270" s="13"/>
      <c r="AL270" s="13"/>
      <c r="AM270" s="13"/>
      <c r="AN270" s="13"/>
      <c r="AO270" s="13"/>
      <c r="AP270" s="13"/>
      <c r="AQ270" s="13"/>
      <c r="AR270" s="13"/>
      <c r="AS270" s="13"/>
      <c r="AT270" s="38">
        <v>12</v>
      </c>
      <c r="AU270" s="38">
        <v>12</v>
      </c>
      <c r="AV270" s="10">
        <f t="shared" si="69"/>
        <v>11.63</v>
      </c>
      <c r="AW270" s="10">
        <f t="shared" si="70"/>
        <v>11.699600000000002</v>
      </c>
      <c r="AZ270" t="str">
        <f t="shared" si="71"/>
        <v>Yes</v>
      </c>
      <c r="BB270" s="38">
        <f t="shared" si="79"/>
        <v>-1</v>
      </c>
      <c r="BC270" s="38">
        <f t="shared" si="68"/>
        <v>-1.3849999999999998</v>
      </c>
      <c r="BD270" s="38">
        <f t="shared" si="80"/>
        <v>-1.3849999999999998</v>
      </c>
      <c r="BE270" s="38">
        <f t="shared" si="81"/>
        <v>-1</v>
      </c>
      <c r="BF270" s="13" cm="1">
        <f t="array" ref="BF270">SUMPRODUCT((1/COUNTIFS($A$3:$A270,$A$3:$A270,$H$3:$H270,$H$3:$H270,$I$3:$I270,$I$3:$I270)))</f>
        <v>77.000000000000099</v>
      </c>
      <c r="BG270" s="13">
        <v>27</v>
      </c>
      <c r="BH270" s="12">
        <f t="shared" si="72"/>
        <v>0.35064935064935021</v>
      </c>
    </row>
    <row r="271" spans="1:60" x14ac:dyDescent="0.2">
      <c r="A271" s="37">
        <v>46088</v>
      </c>
      <c r="B271" s="37"/>
      <c r="C271" s="38">
        <v>11.45</v>
      </c>
      <c r="D271" s="13" t="s">
        <v>55</v>
      </c>
      <c r="E271" s="13" t="s">
        <v>1156</v>
      </c>
      <c r="F271" s="13"/>
      <c r="H271" t="s">
        <v>56</v>
      </c>
      <c r="I271" s="13">
        <v>7</v>
      </c>
      <c r="J271" s="13">
        <v>9</v>
      </c>
      <c r="K271" t="s">
        <v>284</v>
      </c>
      <c r="L271" s="38">
        <v>1</v>
      </c>
      <c r="M271" s="38">
        <v>7</v>
      </c>
      <c r="N271" s="38">
        <v>8.27</v>
      </c>
      <c r="O271" s="13" t="s">
        <v>15</v>
      </c>
      <c r="P271" s="13"/>
      <c r="Q271" s="13" t="s">
        <v>4</v>
      </c>
      <c r="R271" s="38">
        <v>7.6883999999999997</v>
      </c>
      <c r="S271" s="13" t="s">
        <v>60</v>
      </c>
      <c r="T271" s="39" t="str">
        <f t="shared" si="67"/>
        <v>0.00</v>
      </c>
      <c r="U271" s="39">
        <f t="shared" si="73"/>
        <v>-1</v>
      </c>
      <c r="V271" s="39">
        <f t="shared" si="74"/>
        <v>89.092999999999989</v>
      </c>
      <c r="W271" s="39">
        <f t="shared" si="75"/>
        <v>239.5</v>
      </c>
      <c r="X271" s="40">
        <f t="shared" si="76"/>
        <v>0.37199582463465547</v>
      </c>
      <c r="Y271" s="41">
        <f t="shared" si="77"/>
        <v>0.89092999999999989</v>
      </c>
      <c r="Z271" s="42">
        <f t="shared" si="78"/>
        <v>8909.2999999999993</v>
      </c>
      <c r="AA271" s="13" t="s">
        <v>58</v>
      </c>
      <c r="AB271" s="13"/>
      <c r="AC271" s="13"/>
      <c r="AD271" s="13"/>
      <c r="AE271" s="13"/>
      <c r="AF271" s="13"/>
      <c r="AG271" s="13"/>
      <c r="AH271" s="13"/>
      <c r="AI271" s="13"/>
      <c r="AJ271" s="13"/>
      <c r="AK271" s="13"/>
      <c r="AL271" s="13"/>
      <c r="AM271" s="13"/>
      <c r="AN271" s="13"/>
      <c r="AO271" s="13"/>
      <c r="AP271" s="13"/>
      <c r="AQ271" s="13"/>
      <c r="AR271" s="13"/>
      <c r="AS271" s="13"/>
      <c r="AT271" s="38">
        <v>7</v>
      </c>
      <c r="AU271" s="38">
        <v>7</v>
      </c>
      <c r="AV271" s="10">
        <f t="shared" si="69"/>
        <v>7.27</v>
      </c>
      <c r="AW271" s="10">
        <f t="shared" si="70"/>
        <v>7.6883999999999997</v>
      </c>
      <c r="AZ271" t="str">
        <f t="shared" si="71"/>
        <v>Yes</v>
      </c>
      <c r="BB271" s="38">
        <f t="shared" si="79"/>
        <v>-1</v>
      </c>
      <c r="BC271" s="38">
        <f t="shared" si="68"/>
        <v>-1.3849999999999998</v>
      </c>
      <c r="BD271" s="38">
        <f t="shared" si="80"/>
        <v>-1.3849999999999998</v>
      </c>
      <c r="BE271" s="38">
        <f t="shared" si="81"/>
        <v>-1</v>
      </c>
      <c r="BF271" s="13" cm="1">
        <f t="array" ref="BF271">SUMPRODUCT((1/COUNTIFS($A$3:$A271,$A$3:$A271,$H$3:$H271,$H$3:$H271,$I$3:$I271,$I$3:$I271)))</f>
        <v>77.000000000000114</v>
      </c>
      <c r="BG271" s="13">
        <v>27</v>
      </c>
      <c r="BH271" s="12">
        <f t="shared" si="72"/>
        <v>0.35064935064935016</v>
      </c>
    </row>
    <row r="272" spans="1:60" x14ac:dyDescent="0.2">
      <c r="A272" s="37">
        <v>46088</v>
      </c>
      <c r="B272" s="37"/>
      <c r="C272" s="38">
        <v>11.52</v>
      </c>
      <c r="D272" s="13" t="s">
        <v>55</v>
      </c>
      <c r="E272" s="13" t="s">
        <v>1156</v>
      </c>
      <c r="F272" s="13"/>
      <c r="H272" t="s">
        <v>56</v>
      </c>
      <c r="I272" s="13">
        <v>8</v>
      </c>
      <c r="J272" s="13">
        <v>1</v>
      </c>
      <c r="K272" t="s">
        <v>285</v>
      </c>
      <c r="L272" s="38">
        <v>1</v>
      </c>
      <c r="M272" s="38">
        <v>9.4</v>
      </c>
      <c r="N272" s="38">
        <v>10.86</v>
      </c>
      <c r="O272" s="13" t="s">
        <v>15</v>
      </c>
      <c r="P272" s="13"/>
      <c r="Q272" s="13" t="s">
        <v>4</v>
      </c>
      <c r="R272" s="38">
        <v>10.071199999999999</v>
      </c>
      <c r="S272" s="13" t="s">
        <v>60</v>
      </c>
      <c r="T272" s="39" t="str">
        <f t="shared" si="67"/>
        <v>0.00</v>
      </c>
      <c r="U272" s="39">
        <f t="shared" si="73"/>
        <v>-1</v>
      </c>
      <c r="V272" s="39">
        <f t="shared" si="74"/>
        <v>88.092999999999989</v>
      </c>
      <c r="W272" s="39">
        <f t="shared" si="75"/>
        <v>240.5</v>
      </c>
      <c r="X272" s="40">
        <f t="shared" si="76"/>
        <v>0.36629106029106023</v>
      </c>
      <c r="Y272" s="41">
        <f t="shared" si="77"/>
        <v>0.88092999999999988</v>
      </c>
      <c r="Z272" s="42">
        <f t="shared" si="78"/>
        <v>8809.2999999999993</v>
      </c>
      <c r="AA272" s="13" t="s">
        <v>58</v>
      </c>
      <c r="AB272" s="13"/>
      <c r="AC272" s="13"/>
      <c r="AD272" s="13"/>
      <c r="AE272" s="13"/>
      <c r="AF272" s="13"/>
      <c r="AG272" s="13"/>
      <c r="AH272" s="13"/>
      <c r="AI272" s="13"/>
      <c r="AJ272" s="13"/>
      <c r="AK272" s="13"/>
      <c r="AL272" s="13"/>
      <c r="AM272" s="13"/>
      <c r="AN272" s="13"/>
      <c r="AO272" s="13"/>
      <c r="AP272" s="13"/>
      <c r="AQ272" s="13"/>
      <c r="AR272" s="13"/>
      <c r="AS272" s="13"/>
      <c r="AT272" s="38">
        <v>7.5</v>
      </c>
      <c r="AU272" s="38">
        <v>8.5</v>
      </c>
      <c r="AV272" s="10">
        <f t="shared" si="69"/>
        <v>9.86</v>
      </c>
      <c r="AW272" s="10">
        <f t="shared" si="70"/>
        <v>10.071199999999999</v>
      </c>
      <c r="AZ272" t="str">
        <f t="shared" si="71"/>
        <v>Yes</v>
      </c>
      <c r="BB272" s="38">
        <f t="shared" si="79"/>
        <v>-1</v>
      </c>
      <c r="BC272" s="38">
        <f t="shared" si="68"/>
        <v>-1.7400000000000002</v>
      </c>
      <c r="BD272" s="38">
        <f t="shared" si="80"/>
        <v>-1.7400000000000002</v>
      </c>
      <c r="BE272" s="38">
        <f t="shared" si="81"/>
        <v>-1</v>
      </c>
      <c r="BF272" s="13" cm="1">
        <f t="array" ref="BF272">SUMPRODUCT((1/COUNTIFS($A$3:$A272,$A$3:$A272,$H$3:$H272,$H$3:$H272,$I$3:$I272,$I$3:$I272)))</f>
        <v>78.000000000000114</v>
      </c>
      <c r="BG272" s="13">
        <v>27</v>
      </c>
      <c r="BH272" s="12">
        <f t="shared" si="72"/>
        <v>0.34615384615384565</v>
      </c>
    </row>
    <row r="273" spans="1:60" x14ac:dyDescent="0.2">
      <c r="A273" s="37">
        <v>46088</v>
      </c>
      <c r="B273" s="37"/>
      <c r="C273" s="38">
        <v>11.52</v>
      </c>
      <c r="D273" s="13" t="s">
        <v>55</v>
      </c>
      <c r="E273" s="13" t="s">
        <v>1156</v>
      </c>
      <c r="F273" s="13"/>
      <c r="H273" t="s">
        <v>56</v>
      </c>
      <c r="I273" s="13">
        <v>8</v>
      </c>
      <c r="J273" s="13">
        <v>3</v>
      </c>
      <c r="K273" s="46" t="s">
        <v>286</v>
      </c>
      <c r="L273" s="38">
        <v>1</v>
      </c>
      <c r="M273" s="38">
        <v>17</v>
      </c>
      <c r="N273" s="38">
        <v>17.309999999999999</v>
      </c>
      <c r="O273" s="13" t="s">
        <v>15</v>
      </c>
      <c r="P273" s="13"/>
      <c r="Q273" s="13" t="s">
        <v>4</v>
      </c>
      <c r="R273" s="38">
        <v>16.005200000000002</v>
      </c>
      <c r="S273" s="13">
        <v>4</v>
      </c>
      <c r="T273" s="39" t="str">
        <f t="shared" si="67"/>
        <v>0.00</v>
      </c>
      <c r="U273" s="39">
        <f t="shared" si="73"/>
        <v>-1</v>
      </c>
      <c r="V273" s="39">
        <f t="shared" si="74"/>
        <v>87.092999999999989</v>
      </c>
      <c r="W273" s="39">
        <f t="shared" si="75"/>
        <v>241.5</v>
      </c>
      <c r="X273" s="40">
        <f t="shared" si="76"/>
        <v>0.36063354037267076</v>
      </c>
      <c r="Y273" s="41">
        <f t="shared" si="77"/>
        <v>0.87092999999999987</v>
      </c>
      <c r="Z273" s="42">
        <f t="shared" si="78"/>
        <v>8709.2999999999993</v>
      </c>
      <c r="AA273" s="13" t="s">
        <v>58</v>
      </c>
      <c r="AB273" s="13"/>
      <c r="AC273" s="13"/>
      <c r="AD273" s="13"/>
      <c r="AE273" s="13"/>
      <c r="AF273" s="13"/>
      <c r="AG273" s="13"/>
      <c r="AH273" s="13"/>
      <c r="AI273" s="13"/>
      <c r="AJ273" s="13"/>
      <c r="AK273" s="13"/>
      <c r="AL273" s="13"/>
      <c r="AM273" s="13"/>
      <c r="AN273" s="13"/>
      <c r="AO273" s="13"/>
      <c r="AP273" s="13"/>
      <c r="AQ273" s="13"/>
      <c r="AR273" s="13"/>
      <c r="AS273" s="13"/>
      <c r="AT273" s="38">
        <v>17.3</v>
      </c>
      <c r="AU273" s="38">
        <v>17</v>
      </c>
      <c r="AV273" s="10">
        <f t="shared" si="69"/>
        <v>16.309999999999999</v>
      </c>
      <c r="AW273" s="10">
        <f t="shared" si="70"/>
        <v>16.005200000000002</v>
      </c>
      <c r="AZ273" t="str">
        <f t="shared" si="71"/>
        <v>Yes</v>
      </c>
      <c r="BB273" s="38">
        <f t="shared" si="79"/>
        <v>-1</v>
      </c>
      <c r="BC273" s="38">
        <f t="shared" si="68"/>
        <v>-1.7400000000000002</v>
      </c>
      <c r="BD273" s="38">
        <f t="shared" si="80"/>
        <v>-1.7400000000000002</v>
      </c>
      <c r="BE273" s="38">
        <f t="shared" si="81"/>
        <v>-1</v>
      </c>
      <c r="BF273" s="13" cm="1">
        <f t="array" ref="BF273">SUMPRODUCT((1/COUNTIFS($A$3:$A273,$A$3:$A273,$H$3:$H273,$H$3:$H273,$I$3:$I273,$I$3:$I273)))</f>
        <v>78.000000000000114</v>
      </c>
      <c r="BG273" s="13">
        <v>27</v>
      </c>
      <c r="BH273" s="12">
        <f t="shared" si="72"/>
        <v>0.34615384615384565</v>
      </c>
    </row>
    <row r="274" spans="1:60" x14ac:dyDescent="0.2">
      <c r="A274" s="37">
        <v>46088</v>
      </c>
      <c r="B274" s="37"/>
      <c r="C274" s="38">
        <v>11.52</v>
      </c>
      <c r="D274" s="13" t="s">
        <v>55</v>
      </c>
      <c r="E274" s="13" t="s">
        <v>1156</v>
      </c>
      <c r="F274" s="13"/>
      <c r="H274" t="s">
        <v>56</v>
      </c>
      <c r="I274" s="13">
        <v>8</v>
      </c>
      <c r="J274" s="13">
        <v>4</v>
      </c>
      <c r="K274" t="s">
        <v>196</v>
      </c>
      <c r="L274" s="38">
        <v>1</v>
      </c>
      <c r="M274" s="38">
        <v>22</v>
      </c>
      <c r="N274" s="38">
        <v>24.21</v>
      </c>
      <c r="O274" s="13" t="s">
        <v>15</v>
      </c>
      <c r="P274" s="13"/>
      <c r="Q274" s="13" t="s">
        <v>4</v>
      </c>
      <c r="R274" s="38">
        <v>22.353200000000001</v>
      </c>
      <c r="S274" s="13" t="s">
        <v>60</v>
      </c>
      <c r="T274" s="39" t="str">
        <f t="shared" si="67"/>
        <v>0.00</v>
      </c>
      <c r="U274" s="39">
        <f t="shared" si="73"/>
        <v>-1</v>
      </c>
      <c r="V274" s="39">
        <f t="shared" si="74"/>
        <v>86.092999999999989</v>
      </c>
      <c r="W274" s="39">
        <f t="shared" si="75"/>
        <v>242.5</v>
      </c>
      <c r="X274" s="40">
        <f t="shared" si="76"/>
        <v>0.35502268041237112</v>
      </c>
      <c r="Y274" s="41">
        <f t="shared" si="77"/>
        <v>0.86092999999999986</v>
      </c>
      <c r="Z274" s="42">
        <f t="shared" si="78"/>
        <v>8609.2999999999993</v>
      </c>
      <c r="AA274" s="13" t="s">
        <v>58</v>
      </c>
      <c r="AB274" s="13"/>
      <c r="AC274" s="13"/>
      <c r="AD274" s="13"/>
      <c r="AE274" s="13"/>
      <c r="AF274" s="13"/>
      <c r="AG274" s="13"/>
      <c r="AH274" s="13"/>
      <c r="AI274" s="13"/>
      <c r="AJ274" s="13"/>
      <c r="AK274" s="13"/>
      <c r="AL274" s="13"/>
      <c r="AM274" s="13"/>
      <c r="AN274" s="13"/>
      <c r="AO274" s="13"/>
      <c r="AP274" s="13"/>
      <c r="AQ274" s="13"/>
      <c r="AR274" s="13"/>
      <c r="AS274" s="13"/>
      <c r="AT274" s="38">
        <v>26.4</v>
      </c>
      <c r="AU274" s="38">
        <v>41</v>
      </c>
      <c r="AV274" s="10">
        <f t="shared" si="69"/>
        <v>23.21</v>
      </c>
      <c r="AW274" s="10">
        <f t="shared" si="70"/>
        <v>22.353200000000001</v>
      </c>
      <c r="AZ274" t="str">
        <f t="shared" si="71"/>
        <v>Yes</v>
      </c>
      <c r="BB274" s="38">
        <f t="shared" si="79"/>
        <v>-1</v>
      </c>
      <c r="BC274" s="38">
        <f t="shared" si="68"/>
        <v>-1.7400000000000002</v>
      </c>
      <c r="BD274" s="38">
        <f t="shared" si="80"/>
        <v>-1.7400000000000002</v>
      </c>
      <c r="BE274" s="38">
        <f t="shared" si="81"/>
        <v>-1</v>
      </c>
      <c r="BF274" s="13" cm="1">
        <f t="array" ref="BF274">SUMPRODUCT((1/COUNTIFS($A$3:$A274,$A$3:$A274,$H$3:$H274,$H$3:$H274,$I$3:$I274,$I$3:$I274)))</f>
        <v>78.000000000000099</v>
      </c>
      <c r="BG274" s="13">
        <v>27</v>
      </c>
      <c r="BH274" s="12">
        <f t="shared" si="72"/>
        <v>0.3461538461538457</v>
      </c>
    </row>
    <row r="275" spans="1:60" x14ac:dyDescent="0.2">
      <c r="A275" s="37">
        <v>46088</v>
      </c>
      <c r="B275" s="37"/>
      <c r="C275" s="38">
        <v>11.52</v>
      </c>
      <c r="D275" s="13" t="s">
        <v>55</v>
      </c>
      <c r="E275" s="13" t="s">
        <v>1156</v>
      </c>
      <c r="F275" s="13"/>
      <c r="H275" t="s">
        <v>56</v>
      </c>
      <c r="I275" s="13">
        <v>8</v>
      </c>
      <c r="J275" s="13">
        <v>5</v>
      </c>
      <c r="K275" s="44" t="s">
        <v>230</v>
      </c>
      <c r="L275" s="38">
        <v>0.5</v>
      </c>
      <c r="M275" s="38">
        <v>6.4</v>
      </c>
      <c r="N275" s="38">
        <v>7.68</v>
      </c>
      <c r="O275" s="13" t="s">
        <v>15</v>
      </c>
      <c r="P275" s="13"/>
      <c r="Q275" s="13" t="s">
        <v>4</v>
      </c>
      <c r="R275" s="38">
        <v>7.1456</v>
      </c>
      <c r="S275" s="13">
        <v>2</v>
      </c>
      <c r="T275" s="39" t="str">
        <f t="shared" si="67"/>
        <v>0.00</v>
      </c>
      <c r="U275" s="39">
        <f t="shared" si="73"/>
        <v>-0.5</v>
      </c>
      <c r="V275" s="39">
        <f t="shared" si="74"/>
        <v>85.592999999999989</v>
      </c>
      <c r="W275" s="39">
        <f t="shared" si="75"/>
        <v>243</v>
      </c>
      <c r="X275" s="40">
        <f t="shared" si="76"/>
        <v>0.35223456790123453</v>
      </c>
      <c r="Y275" s="41">
        <f t="shared" si="77"/>
        <v>0.85592999999999986</v>
      </c>
      <c r="Z275" s="42">
        <f t="shared" si="78"/>
        <v>8559.2999999999993</v>
      </c>
      <c r="AA275" s="13" t="s">
        <v>58</v>
      </c>
      <c r="AB275" s="13"/>
      <c r="AC275" s="13"/>
      <c r="AD275" s="13"/>
      <c r="AE275" s="13"/>
      <c r="AF275" s="13"/>
      <c r="AG275" s="13"/>
      <c r="AH275" s="13"/>
      <c r="AI275" s="13"/>
      <c r="AJ275" s="13"/>
      <c r="AK275" s="13"/>
      <c r="AL275" s="13"/>
      <c r="AM275" s="13"/>
      <c r="AN275" s="13"/>
      <c r="AO275" s="13"/>
      <c r="AP275" s="13"/>
      <c r="AQ275" s="13"/>
      <c r="AR275" s="13"/>
      <c r="AS275" s="13"/>
      <c r="AT275" s="38">
        <v>6</v>
      </c>
      <c r="AU275" s="38">
        <v>5.5</v>
      </c>
      <c r="AV275" s="10">
        <f t="shared" si="69"/>
        <v>3.34</v>
      </c>
      <c r="AW275" s="10">
        <f t="shared" si="70"/>
        <v>7.1456</v>
      </c>
      <c r="AZ275" t="str">
        <f t="shared" si="71"/>
        <v>Yes</v>
      </c>
      <c r="BB275" s="38">
        <f t="shared" si="79"/>
        <v>-0.5</v>
      </c>
      <c r="BC275" s="38">
        <f t="shared" si="68"/>
        <v>-1.7400000000000002</v>
      </c>
      <c r="BD275" s="38">
        <f t="shared" si="80"/>
        <v>-1.7400000000000002</v>
      </c>
      <c r="BE275" s="38">
        <f t="shared" si="81"/>
        <v>-0.5</v>
      </c>
      <c r="BF275" s="13" cm="1">
        <f t="array" ref="BF275">SUMPRODUCT((1/COUNTIFS($A$3:$A275,$A$3:$A275,$H$3:$H275,$H$3:$H275,$I$3:$I275,$I$3:$I275)))</f>
        <v>78.000000000000114</v>
      </c>
      <c r="BG275" s="13">
        <v>27</v>
      </c>
      <c r="BH275" s="12">
        <f t="shared" si="72"/>
        <v>0.34615384615384565</v>
      </c>
    </row>
    <row r="276" spans="1:60" x14ac:dyDescent="0.2">
      <c r="A276" s="37">
        <v>46088</v>
      </c>
      <c r="B276" s="37"/>
      <c r="C276" s="38">
        <v>11.52</v>
      </c>
      <c r="D276" s="13" t="s">
        <v>55</v>
      </c>
      <c r="E276" s="13" t="s">
        <v>1156</v>
      </c>
      <c r="F276" s="13"/>
      <c r="H276" t="s">
        <v>56</v>
      </c>
      <c r="I276" s="13">
        <v>8</v>
      </c>
      <c r="J276" s="13">
        <v>9</v>
      </c>
      <c r="K276" t="s">
        <v>232</v>
      </c>
      <c r="L276" s="38">
        <v>1</v>
      </c>
      <c r="M276" s="38">
        <v>27</v>
      </c>
      <c r="N276" s="38">
        <v>45.72</v>
      </c>
      <c r="O276" s="13" t="s">
        <v>15</v>
      </c>
      <c r="P276" s="13"/>
      <c r="Q276" s="13" t="s">
        <v>4</v>
      </c>
      <c r="R276" s="38">
        <v>42.142400000000002</v>
      </c>
      <c r="S276" s="13" t="s">
        <v>60</v>
      </c>
      <c r="T276" s="39" t="str">
        <f t="shared" si="67"/>
        <v>0.00</v>
      </c>
      <c r="U276" s="39">
        <f t="shared" si="73"/>
        <v>-1</v>
      </c>
      <c r="V276" s="39">
        <f t="shared" si="74"/>
        <v>84.592999999999989</v>
      </c>
      <c r="W276" s="39">
        <f t="shared" si="75"/>
        <v>244</v>
      </c>
      <c r="X276" s="40">
        <f t="shared" si="76"/>
        <v>0.34669262295081965</v>
      </c>
      <c r="Y276" s="41">
        <f t="shared" si="77"/>
        <v>0.84592999999999985</v>
      </c>
      <c r="Z276" s="42">
        <f t="shared" si="78"/>
        <v>8459.2999999999993</v>
      </c>
      <c r="AA276" s="13" t="s">
        <v>58</v>
      </c>
      <c r="AB276" s="13"/>
      <c r="AC276" s="13"/>
      <c r="AD276" s="13"/>
      <c r="AE276" s="13"/>
      <c r="AF276" s="13"/>
      <c r="AG276" s="13"/>
      <c r="AH276" s="13"/>
      <c r="AI276" s="13"/>
      <c r="AJ276" s="13"/>
      <c r="AK276" s="13"/>
      <c r="AL276" s="13"/>
      <c r="AM276" s="13"/>
      <c r="AN276" s="13"/>
      <c r="AO276" s="13"/>
      <c r="AP276" s="13"/>
      <c r="AQ276" s="13"/>
      <c r="AR276" s="13"/>
      <c r="AS276" s="13"/>
      <c r="AT276" s="38">
        <v>47</v>
      </c>
      <c r="AU276" s="38">
        <v>41</v>
      </c>
      <c r="AV276" s="10">
        <f t="shared" si="69"/>
        <v>44.72</v>
      </c>
      <c r="AW276" s="10">
        <f t="shared" si="70"/>
        <v>42.142400000000002</v>
      </c>
      <c r="AZ276" t="str">
        <f t="shared" si="71"/>
        <v>Yes</v>
      </c>
      <c r="BB276" s="38">
        <f t="shared" si="79"/>
        <v>-1</v>
      </c>
      <c r="BC276" s="38">
        <f t="shared" si="68"/>
        <v>-1.7400000000000002</v>
      </c>
      <c r="BD276" s="38">
        <f t="shared" si="80"/>
        <v>-1.7400000000000002</v>
      </c>
      <c r="BE276" s="38">
        <f t="shared" si="81"/>
        <v>-1</v>
      </c>
      <c r="BF276" s="13" cm="1">
        <f t="array" ref="BF276">SUMPRODUCT((1/COUNTIFS($A$3:$A276,$A$3:$A276,$H$3:$H276,$H$3:$H276,$I$3:$I276,$I$3:$I276)))</f>
        <v>78.000000000000128</v>
      </c>
      <c r="BG276" s="13">
        <v>27</v>
      </c>
      <c r="BH276" s="12">
        <f t="shared" si="72"/>
        <v>0.34615384615384559</v>
      </c>
    </row>
    <row r="277" spans="1:60" x14ac:dyDescent="0.2">
      <c r="A277" s="37">
        <v>46088</v>
      </c>
      <c r="B277" s="37"/>
      <c r="C277" s="38">
        <v>11.52</v>
      </c>
      <c r="D277" s="13" t="s">
        <v>55</v>
      </c>
      <c r="E277" s="13" t="s">
        <v>1156</v>
      </c>
      <c r="F277" s="13"/>
      <c r="H277" t="s">
        <v>56</v>
      </c>
      <c r="I277" s="13">
        <v>8</v>
      </c>
      <c r="J277" s="13">
        <v>10</v>
      </c>
      <c r="K277" t="s">
        <v>287</v>
      </c>
      <c r="L277" s="38">
        <v>1</v>
      </c>
      <c r="M277" s="38">
        <v>32</v>
      </c>
      <c r="N277" s="38">
        <v>50.71</v>
      </c>
      <c r="O277" s="13" t="s">
        <v>15</v>
      </c>
      <c r="P277" s="13"/>
      <c r="Q277" s="13" t="s">
        <v>4</v>
      </c>
      <c r="R277" s="38">
        <v>46.733200000000004</v>
      </c>
      <c r="S277" s="13" t="s">
        <v>60</v>
      </c>
      <c r="T277" s="39" t="str">
        <f t="shared" si="67"/>
        <v>0.00</v>
      </c>
      <c r="U277" s="39">
        <f t="shared" si="73"/>
        <v>-1</v>
      </c>
      <c r="V277" s="39">
        <f t="shared" si="74"/>
        <v>83.592999999999989</v>
      </c>
      <c r="W277" s="39">
        <f t="shared" si="75"/>
        <v>245</v>
      </c>
      <c r="X277" s="40">
        <f t="shared" si="76"/>
        <v>0.34119591836734692</v>
      </c>
      <c r="Y277" s="41">
        <f t="shared" si="77"/>
        <v>0.83592999999999984</v>
      </c>
      <c r="Z277" s="42">
        <f t="shared" si="78"/>
        <v>8359.2999999999993</v>
      </c>
      <c r="AA277" s="13" t="s">
        <v>58</v>
      </c>
      <c r="AB277" s="13"/>
      <c r="AC277" s="13"/>
      <c r="AD277" s="13"/>
      <c r="AE277" s="13"/>
      <c r="AF277" s="13"/>
      <c r="AG277" s="13"/>
      <c r="AH277" s="13"/>
      <c r="AI277" s="13"/>
      <c r="AJ277" s="13"/>
      <c r="AK277" s="13"/>
      <c r="AL277" s="13"/>
      <c r="AM277" s="13"/>
      <c r="AN277" s="13"/>
      <c r="AO277" s="13"/>
      <c r="AP277" s="13"/>
      <c r="AQ277" s="13"/>
      <c r="AR277" s="13"/>
      <c r="AS277" s="13"/>
      <c r="AT277" s="38">
        <v>50.95</v>
      </c>
      <c r="AU277" s="38">
        <v>41</v>
      </c>
      <c r="AV277" s="10">
        <f t="shared" si="69"/>
        <v>49.71</v>
      </c>
      <c r="AW277" s="10">
        <f t="shared" si="70"/>
        <v>46.733200000000004</v>
      </c>
      <c r="AZ277" t="str">
        <f t="shared" si="71"/>
        <v>Yes</v>
      </c>
      <c r="BB277" s="38">
        <f t="shared" si="79"/>
        <v>-1</v>
      </c>
      <c r="BC277" s="38">
        <f t="shared" si="68"/>
        <v>-1.7400000000000002</v>
      </c>
      <c r="BD277" s="38">
        <f t="shared" si="80"/>
        <v>-1.7400000000000002</v>
      </c>
      <c r="BE277" s="38">
        <f t="shared" si="81"/>
        <v>-1</v>
      </c>
      <c r="BF277" s="13" cm="1">
        <f t="array" ref="BF277">SUMPRODUCT((1/COUNTIFS($A$3:$A277,$A$3:$A277,$H$3:$H277,$H$3:$H277,$I$3:$I277,$I$3:$I277)))</f>
        <v>78.000000000000142</v>
      </c>
      <c r="BG277" s="13">
        <v>27</v>
      </c>
      <c r="BH277" s="12">
        <f t="shared" si="72"/>
        <v>0.34615384615384553</v>
      </c>
    </row>
    <row r="278" spans="1:60" x14ac:dyDescent="0.2">
      <c r="A278" s="37">
        <v>46088</v>
      </c>
      <c r="B278" s="37"/>
      <c r="C278" s="38">
        <v>11.52</v>
      </c>
      <c r="D278" s="13" t="s">
        <v>55</v>
      </c>
      <c r="E278" s="13" t="s">
        <v>1156</v>
      </c>
      <c r="F278" s="13"/>
      <c r="H278" t="s">
        <v>56</v>
      </c>
      <c r="I278" s="13">
        <v>8</v>
      </c>
      <c r="J278" s="13">
        <v>11</v>
      </c>
      <c r="K278" s="43" t="s">
        <v>203</v>
      </c>
      <c r="L278" s="38">
        <v>0.5</v>
      </c>
      <c r="M278" s="38">
        <v>6.6</v>
      </c>
      <c r="N278" s="38">
        <v>8.52</v>
      </c>
      <c r="O278" s="13" t="s">
        <v>15</v>
      </c>
      <c r="P278" s="13"/>
      <c r="Q278" s="13" t="s">
        <v>4</v>
      </c>
      <c r="R278" s="38">
        <v>7.9184000000000001</v>
      </c>
      <c r="S278" s="13">
        <v>1</v>
      </c>
      <c r="T278" s="39">
        <f t="shared" si="67"/>
        <v>3.96</v>
      </c>
      <c r="U278" s="39">
        <f t="shared" si="73"/>
        <v>3.76</v>
      </c>
      <c r="V278" s="39">
        <f t="shared" si="74"/>
        <v>87.352999999999994</v>
      </c>
      <c r="W278" s="39">
        <f t="shared" si="75"/>
        <v>245.5</v>
      </c>
      <c r="X278" s="40">
        <f t="shared" si="76"/>
        <v>0.35581670061099796</v>
      </c>
      <c r="Y278" s="41">
        <f t="shared" si="77"/>
        <v>0.87352999999999992</v>
      </c>
      <c r="Z278" s="42">
        <f t="shared" si="78"/>
        <v>8735.2999999999993</v>
      </c>
      <c r="AA278" s="13" t="s">
        <v>72</v>
      </c>
      <c r="AB278" s="13"/>
      <c r="AC278" s="13"/>
      <c r="AD278" s="13"/>
      <c r="AE278" s="13"/>
      <c r="AF278" s="13"/>
      <c r="AG278" s="13"/>
      <c r="AH278" s="13"/>
      <c r="AI278" s="13"/>
      <c r="AJ278" s="13"/>
      <c r="AK278" s="13"/>
      <c r="AL278" s="13"/>
      <c r="AM278" s="13"/>
      <c r="AN278" s="13"/>
      <c r="AO278" s="13"/>
      <c r="AP278" s="13"/>
      <c r="AQ278" s="13"/>
      <c r="AR278" s="13"/>
      <c r="AS278" s="13"/>
      <c r="AT278" s="38">
        <v>6.95</v>
      </c>
      <c r="AU278" s="38">
        <v>6.5</v>
      </c>
      <c r="AV278" s="10">
        <f t="shared" si="69"/>
        <v>3.76</v>
      </c>
      <c r="AW278" s="10">
        <f t="shared" si="70"/>
        <v>7.9184000000000001</v>
      </c>
      <c r="AZ278" t="str">
        <f t="shared" si="71"/>
        <v>Yes</v>
      </c>
      <c r="BB278" s="38">
        <f t="shared" si="79"/>
        <v>3.76</v>
      </c>
      <c r="BC278" s="38">
        <f t="shared" si="68"/>
        <v>-1.7400000000000002</v>
      </c>
      <c r="BD278" s="38">
        <f t="shared" si="80"/>
        <v>-1.7400000000000002</v>
      </c>
      <c r="BE278" s="38">
        <f t="shared" si="81"/>
        <v>3.76</v>
      </c>
      <c r="BF278" s="13" cm="1">
        <f t="array" ref="BF278">SUMPRODUCT((1/COUNTIFS($A$3:$A278,$A$3:$A278,$H$3:$H278,$H$3:$H278,$I$3:$I278,$I$3:$I278)))</f>
        <v>78.000000000000085</v>
      </c>
      <c r="BG278" s="13">
        <v>27</v>
      </c>
      <c r="BH278" s="12">
        <f t="shared" si="72"/>
        <v>0.34615384615384576</v>
      </c>
    </row>
    <row r="279" spans="1:60" x14ac:dyDescent="0.2">
      <c r="A279" s="37">
        <v>46088</v>
      </c>
      <c r="B279" s="37"/>
      <c r="C279" s="38">
        <v>11.57</v>
      </c>
      <c r="D279" s="13" t="s">
        <v>55</v>
      </c>
      <c r="E279" s="13" t="s">
        <v>1156</v>
      </c>
      <c r="F279" s="13"/>
      <c r="H279" t="s">
        <v>56</v>
      </c>
      <c r="I279" s="13">
        <v>9</v>
      </c>
      <c r="J279" s="13">
        <v>2</v>
      </c>
      <c r="K279" t="s">
        <v>288</v>
      </c>
      <c r="L279" s="38">
        <v>0.5</v>
      </c>
      <c r="M279" s="38">
        <v>2</v>
      </c>
      <c r="N279" s="38">
        <v>2.81</v>
      </c>
      <c r="O279" s="13" t="s">
        <v>15</v>
      </c>
      <c r="P279" s="13"/>
      <c r="Q279" s="13" t="s">
        <v>4</v>
      </c>
      <c r="R279" s="38">
        <v>2.6652</v>
      </c>
      <c r="S279" s="13" t="s">
        <v>60</v>
      </c>
      <c r="T279" s="39" t="str">
        <f t="shared" si="67"/>
        <v>0.00</v>
      </c>
      <c r="U279" s="39">
        <f t="shared" si="73"/>
        <v>-0.5</v>
      </c>
      <c r="V279" s="39">
        <f t="shared" si="74"/>
        <v>86.852999999999994</v>
      </c>
      <c r="W279" s="39">
        <f t="shared" si="75"/>
        <v>246</v>
      </c>
      <c r="X279" s="40">
        <f t="shared" si="76"/>
        <v>0.35306097560975608</v>
      </c>
      <c r="Y279" s="41">
        <f t="shared" si="77"/>
        <v>0.86852999999999991</v>
      </c>
      <c r="Z279" s="42">
        <f t="shared" si="78"/>
        <v>8685.2999999999993</v>
      </c>
      <c r="AA279" s="13" t="s">
        <v>58</v>
      </c>
      <c r="AB279" s="13"/>
      <c r="AC279" s="13"/>
      <c r="AD279" s="13"/>
      <c r="AE279" s="13"/>
      <c r="AF279" s="13"/>
      <c r="AG279" s="13"/>
      <c r="AH279" s="13"/>
      <c r="AI279" s="13"/>
      <c r="AJ279" s="13"/>
      <c r="AK279" s="13"/>
      <c r="AL279" s="13"/>
      <c r="AM279" s="13"/>
      <c r="AN279" s="13"/>
      <c r="AO279" s="13"/>
      <c r="AP279" s="13"/>
      <c r="AQ279" s="13"/>
      <c r="AR279" s="13"/>
      <c r="AS279" s="13"/>
      <c r="AT279" s="38">
        <v>0.15</v>
      </c>
      <c r="AU279" s="38">
        <v>2.2000000000000002</v>
      </c>
      <c r="AV279" s="10">
        <f t="shared" si="69"/>
        <v>0.90500000000000003</v>
      </c>
      <c r="AW279" s="10">
        <f t="shared" si="70"/>
        <v>2.6652</v>
      </c>
      <c r="AZ279" t="str">
        <f t="shared" si="71"/>
        <v>Yes</v>
      </c>
      <c r="BB279" s="38">
        <f t="shared" si="79"/>
        <v>-0.5</v>
      </c>
      <c r="BC279" s="38">
        <f t="shared" si="68"/>
        <v>22.84</v>
      </c>
      <c r="BD279" s="38">
        <f t="shared" si="80"/>
        <v>21.012800000000002</v>
      </c>
      <c r="BE279" s="38">
        <f t="shared" si="81"/>
        <v>-0.5</v>
      </c>
      <c r="BF279" s="13" cm="1">
        <f t="array" ref="BF279">SUMPRODUCT((1/COUNTIFS($A$3:$A279,$A$3:$A279,$H$3:$H279,$H$3:$H279,$I$3:$I279,$I$3:$I279)))</f>
        <v>79.000000000000085</v>
      </c>
      <c r="BG279" s="13">
        <v>27</v>
      </c>
      <c r="BH279" s="12">
        <f t="shared" si="72"/>
        <v>0.34177215189873383</v>
      </c>
    </row>
    <row r="280" spans="1:60" x14ac:dyDescent="0.2">
      <c r="A280" s="37">
        <v>46088</v>
      </c>
      <c r="B280" s="37"/>
      <c r="C280" s="38">
        <v>11.57</v>
      </c>
      <c r="D280" s="13" t="s">
        <v>55</v>
      </c>
      <c r="E280" s="13" t="s">
        <v>1156</v>
      </c>
      <c r="F280" s="13"/>
      <c r="H280" t="s">
        <v>56</v>
      </c>
      <c r="I280" s="13">
        <v>9</v>
      </c>
      <c r="J280" s="13">
        <v>6</v>
      </c>
      <c r="K280" s="43" t="s">
        <v>289</v>
      </c>
      <c r="L280" s="38">
        <v>1</v>
      </c>
      <c r="M280" s="38">
        <v>17</v>
      </c>
      <c r="N280" s="38">
        <v>24.34</v>
      </c>
      <c r="O280" s="13" t="s">
        <v>15</v>
      </c>
      <c r="P280" s="13"/>
      <c r="Q280" s="13" t="s">
        <v>4</v>
      </c>
      <c r="R280" s="38">
        <v>22.472799999999999</v>
      </c>
      <c r="S280" s="13">
        <v>1</v>
      </c>
      <c r="T280" s="39">
        <f t="shared" si="67"/>
        <v>22.47</v>
      </c>
      <c r="U280" s="39">
        <f t="shared" si="73"/>
        <v>21.512800000000002</v>
      </c>
      <c r="V280" s="39">
        <f t="shared" si="74"/>
        <v>108.36579999999999</v>
      </c>
      <c r="W280" s="39">
        <f t="shared" si="75"/>
        <v>247</v>
      </c>
      <c r="X280" s="40">
        <f t="shared" si="76"/>
        <v>0.43872793522267206</v>
      </c>
      <c r="Y280" s="41">
        <f t="shared" si="77"/>
        <v>1.083658</v>
      </c>
      <c r="Z280" s="42">
        <f t="shared" si="78"/>
        <v>10836.58</v>
      </c>
      <c r="AA280" s="13" t="s">
        <v>72</v>
      </c>
      <c r="AB280" s="13"/>
      <c r="AC280" s="13"/>
      <c r="AD280" s="13"/>
      <c r="AE280" s="13"/>
      <c r="AF280" s="13"/>
      <c r="AG280" s="13"/>
      <c r="AH280" s="13"/>
      <c r="AI280" s="13"/>
      <c r="AJ280" s="13"/>
      <c r="AK280" s="13"/>
      <c r="AL280" s="13"/>
      <c r="AM280" s="13"/>
      <c r="AN280" s="13"/>
      <c r="AO280" s="13"/>
      <c r="AP280" s="13"/>
      <c r="AQ280" s="13"/>
      <c r="AR280" s="13"/>
      <c r="AS280" s="13"/>
      <c r="AT280" s="38">
        <v>24.3</v>
      </c>
      <c r="AU280" s="38">
        <v>19</v>
      </c>
      <c r="AV280" s="10">
        <f t="shared" si="69"/>
        <v>23.34</v>
      </c>
      <c r="AW280" s="10">
        <f t="shared" si="70"/>
        <v>22.472799999999999</v>
      </c>
      <c r="AZ280" t="str">
        <f t="shared" si="71"/>
        <v>Yes</v>
      </c>
      <c r="BB280" s="38">
        <f t="shared" si="79"/>
        <v>23.34</v>
      </c>
      <c r="BC280" s="38">
        <f t="shared" si="68"/>
        <v>22.84</v>
      </c>
      <c r="BD280" s="38">
        <f t="shared" si="80"/>
        <v>21.012800000000002</v>
      </c>
      <c r="BE280" s="38">
        <f t="shared" si="81"/>
        <v>21.512800000000002</v>
      </c>
      <c r="BF280" s="13" cm="1">
        <f t="array" ref="BF280">SUMPRODUCT((1/COUNTIFS($A$3:$A280,$A$3:$A280,$H$3:$H280,$H$3:$H280,$I$3:$I280,$I$3:$I280)))</f>
        <v>79.000000000000085</v>
      </c>
      <c r="BG280" s="13">
        <v>28</v>
      </c>
      <c r="BH280" s="12">
        <f t="shared" si="72"/>
        <v>0.35443037974683506</v>
      </c>
    </row>
    <row r="281" spans="1:60" x14ac:dyDescent="0.2">
      <c r="A281" s="37">
        <v>46088</v>
      </c>
      <c r="B281" s="37"/>
      <c r="C281" s="38">
        <v>12.04</v>
      </c>
      <c r="D281" s="13" t="s">
        <v>55</v>
      </c>
      <c r="E281" s="13" t="s">
        <v>1156</v>
      </c>
      <c r="F281" s="13"/>
      <c r="H281" t="s">
        <v>56</v>
      </c>
      <c r="I281" s="13">
        <v>10</v>
      </c>
      <c r="J281" s="13">
        <v>2</v>
      </c>
      <c r="K281" t="s">
        <v>290</v>
      </c>
      <c r="L281" s="38">
        <v>0.5</v>
      </c>
      <c r="M281" s="38">
        <v>6.0121600000000006</v>
      </c>
      <c r="N281" s="38">
        <v>8.0299999999999994</v>
      </c>
      <c r="O281" s="13" t="s">
        <v>15</v>
      </c>
      <c r="P281" s="13"/>
      <c r="Q281" s="13" t="s">
        <v>4</v>
      </c>
      <c r="R281" s="38">
        <v>7.4676</v>
      </c>
      <c r="S281" s="13" t="s">
        <v>60</v>
      </c>
      <c r="T281" s="39" t="str">
        <f t="shared" si="67"/>
        <v>0.00</v>
      </c>
      <c r="U281" s="39">
        <f t="shared" si="73"/>
        <v>-0.5</v>
      </c>
      <c r="V281" s="39">
        <f t="shared" si="74"/>
        <v>107.86579999999999</v>
      </c>
      <c r="W281" s="39">
        <f t="shared" si="75"/>
        <v>247.5</v>
      </c>
      <c r="X281" s="40">
        <f t="shared" si="76"/>
        <v>0.43582141414141412</v>
      </c>
      <c r="Y281" s="41">
        <f t="shared" si="77"/>
        <v>1.0786579999999999</v>
      </c>
      <c r="Z281" s="42">
        <f t="shared" si="78"/>
        <v>10786.58</v>
      </c>
      <c r="AA281" s="13" t="s">
        <v>58</v>
      </c>
      <c r="AB281" s="13"/>
      <c r="AC281" s="13"/>
      <c r="AD281" s="13"/>
      <c r="AE281" s="13"/>
      <c r="AF281" s="13"/>
      <c r="AG281" s="13"/>
      <c r="AH281" s="13"/>
      <c r="AI281" s="13"/>
      <c r="AJ281" s="13"/>
      <c r="AK281" s="13"/>
      <c r="AL281" s="13"/>
      <c r="AM281" s="13"/>
      <c r="AN281" s="13"/>
      <c r="AO281" s="13"/>
      <c r="AP281" s="13"/>
      <c r="AQ281" s="13"/>
      <c r="AR281" s="13"/>
      <c r="AS281" s="13"/>
      <c r="AT281" s="38">
        <v>6</v>
      </c>
      <c r="AU281" s="38">
        <v>6</v>
      </c>
      <c r="AV281" s="10">
        <f t="shared" si="69"/>
        <v>3.5149999999999997</v>
      </c>
      <c r="AW281" s="10">
        <f t="shared" si="70"/>
        <v>7.4676</v>
      </c>
      <c r="AZ281" t="str">
        <f t="shared" si="71"/>
        <v>Yes</v>
      </c>
      <c r="BA281">
        <v>6.0600000000000001E-2</v>
      </c>
      <c r="BB281" s="38">
        <f t="shared" si="79"/>
        <v>-0.5</v>
      </c>
      <c r="BC281" s="38">
        <f t="shared" si="68"/>
        <v>-1.5</v>
      </c>
      <c r="BD281" s="38">
        <f t="shared" si="80"/>
        <v>-1.5</v>
      </c>
      <c r="BE281" s="38">
        <f t="shared" si="81"/>
        <v>-0.5</v>
      </c>
      <c r="BF281" s="13" cm="1">
        <f t="array" ref="BF281">SUMPRODUCT((1/COUNTIFS($A$3:$A281,$A$3:$A281,$H$3:$H281,$H$3:$H281,$I$3:$I281,$I$3:$I281)))</f>
        <v>80.000000000000085</v>
      </c>
      <c r="BG281" s="13">
        <v>28</v>
      </c>
      <c r="BH281" s="12">
        <f t="shared" si="72"/>
        <v>0.34999999999999964</v>
      </c>
    </row>
    <row r="282" spans="1:60" x14ac:dyDescent="0.2">
      <c r="A282" s="37">
        <v>46088</v>
      </c>
      <c r="B282" s="37"/>
      <c r="C282" s="38">
        <v>12.04</v>
      </c>
      <c r="D282" s="13" t="s">
        <v>55</v>
      </c>
      <c r="E282" s="13" t="s">
        <v>1156</v>
      </c>
      <c r="F282" s="13"/>
      <c r="H282" t="s">
        <v>56</v>
      </c>
      <c r="I282" s="13">
        <v>10</v>
      </c>
      <c r="J282" s="13">
        <v>3</v>
      </c>
      <c r="K282" t="s">
        <v>129</v>
      </c>
      <c r="L282" s="38">
        <v>1</v>
      </c>
      <c r="M282" s="38">
        <v>8.8303600000000007</v>
      </c>
      <c r="N282" s="38">
        <v>11.49</v>
      </c>
      <c r="O282" s="13" t="s">
        <v>15</v>
      </c>
      <c r="P282" s="13"/>
      <c r="Q282" s="13" t="s">
        <v>4</v>
      </c>
      <c r="R282" s="38">
        <v>10.6508</v>
      </c>
      <c r="S282" s="13" t="s">
        <v>60</v>
      </c>
      <c r="T282" s="39" t="str">
        <f t="shared" si="67"/>
        <v>0.00</v>
      </c>
      <c r="U282" s="39">
        <f t="shared" si="73"/>
        <v>-1</v>
      </c>
      <c r="V282" s="39">
        <f t="shared" si="74"/>
        <v>106.86579999999999</v>
      </c>
      <c r="W282" s="39">
        <f t="shared" si="75"/>
        <v>248.5</v>
      </c>
      <c r="X282" s="40">
        <f t="shared" si="76"/>
        <v>0.43004346076458749</v>
      </c>
      <c r="Y282" s="41">
        <f t="shared" si="77"/>
        <v>1.0686579999999999</v>
      </c>
      <c r="Z282" s="42">
        <f t="shared" si="78"/>
        <v>10686.58</v>
      </c>
      <c r="AA282" s="13" t="s">
        <v>58</v>
      </c>
      <c r="AB282" s="13"/>
      <c r="AC282" s="13"/>
      <c r="AD282" s="13"/>
      <c r="AE282" s="13"/>
      <c r="AF282" s="13"/>
      <c r="AG282" s="13"/>
      <c r="AH282" s="13"/>
      <c r="AI282" s="13"/>
      <c r="AJ282" s="13"/>
      <c r="AK282" s="13"/>
      <c r="AL282" s="13"/>
      <c r="AM282" s="13"/>
      <c r="AN282" s="13"/>
      <c r="AO282" s="13"/>
      <c r="AP282" s="13"/>
      <c r="AQ282" s="13"/>
      <c r="AR282" s="13"/>
      <c r="AS282" s="13"/>
      <c r="AT282" s="38">
        <v>9.9</v>
      </c>
      <c r="AU282" s="38">
        <v>9.5</v>
      </c>
      <c r="AV282" s="10">
        <f t="shared" si="69"/>
        <v>10.49</v>
      </c>
      <c r="AW282" s="10">
        <f t="shared" si="70"/>
        <v>10.6508</v>
      </c>
      <c r="AZ282" t="str">
        <f t="shared" si="71"/>
        <v>Yes</v>
      </c>
      <c r="BA282">
        <v>6.0600000000000001E-2</v>
      </c>
      <c r="BB282" s="38">
        <f t="shared" si="79"/>
        <v>-1</v>
      </c>
      <c r="BC282" s="38">
        <f t="shared" si="68"/>
        <v>-1.5</v>
      </c>
      <c r="BD282" s="38">
        <f t="shared" si="80"/>
        <v>-1.5</v>
      </c>
      <c r="BE282" s="38">
        <f t="shared" si="81"/>
        <v>-1</v>
      </c>
      <c r="BF282" s="13" cm="1">
        <f t="array" ref="BF282">SUMPRODUCT((1/COUNTIFS($A$3:$A282,$A$3:$A282,$H$3:$H282,$H$3:$H282,$I$3:$I282,$I$3:$I282)))</f>
        <v>80.000000000000085</v>
      </c>
      <c r="BG282" s="13">
        <v>28</v>
      </c>
      <c r="BH282" s="12">
        <f t="shared" si="72"/>
        <v>0.34999999999999964</v>
      </c>
    </row>
    <row r="283" spans="1:60" x14ac:dyDescent="0.2">
      <c r="A283" s="37">
        <v>46095</v>
      </c>
      <c r="B283" s="37"/>
      <c r="C283" s="38">
        <v>10.56</v>
      </c>
      <c r="D283" s="13" t="s">
        <v>55</v>
      </c>
      <c r="E283" s="13" t="s">
        <v>1156</v>
      </c>
      <c r="F283" s="13"/>
      <c r="H283" t="s">
        <v>138</v>
      </c>
      <c r="I283" s="13">
        <v>1</v>
      </c>
      <c r="J283" s="13">
        <v>1</v>
      </c>
      <c r="K283" s="45" t="s">
        <v>291</v>
      </c>
      <c r="L283" s="38">
        <v>0.5</v>
      </c>
      <c r="M283" s="38">
        <v>2.94</v>
      </c>
      <c r="N283" s="38">
        <v>3.74</v>
      </c>
      <c r="O283" s="13" t="s">
        <v>15</v>
      </c>
      <c r="P283" s="13"/>
      <c r="Q283" s="13" t="s">
        <v>4</v>
      </c>
      <c r="R283" s="38">
        <v>3.5208000000000004</v>
      </c>
      <c r="S283" s="13">
        <v>3</v>
      </c>
      <c r="T283" s="39" t="str">
        <f t="shared" si="67"/>
        <v>0.00</v>
      </c>
      <c r="U283" s="39">
        <f t="shared" si="73"/>
        <v>-0.5</v>
      </c>
      <c r="V283" s="39">
        <f t="shared" si="74"/>
        <v>106.36579999999999</v>
      </c>
      <c r="W283" s="39">
        <f t="shared" si="75"/>
        <v>249</v>
      </c>
      <c r="X283" s="40">
        <f t="shared" si="76"/>
        <v>0.4271718875502008</v>
      </c>
      <c r="Y283" s="41">
        <f t="shared" si="77"/>
        <v>1.063658</v>
      </c>
      <c r="Z283" s="42">
        <f t="shared" si="78"/>
        <v>10636.58</v>
      </c>
      <c r="AA283" s="13" t="s">
        <v>58</v>
      </c>
      <c r="AB283" s="13"/>
      <c r="AC283" s="13"/>
      <c r="AD283" s="13"/>
      <c r="AE283" s="13"/>
      <c r="AF283" s="13"/>
      <c r="AG283" s="13"/>
      <c r="AH283" s="13"/>
      <c r="AI283" s="13"/>
      <c r="AJ283" s="13"/>
      <c r="AK283" s="13"/>
      <c r="AL283" s="13"/>
      <c r="AM283" s="13"/>
      <c r="AN283" s="13"/>
      <c r="AO283" s="13"/>
      <c r="AP283" s="13"/>
      <c r="AQ283" s="13"/>
      <c r="AR283" s="13"/>
      <c r="AS283" s="13"/>
      <c r="AT283" s="38">
        <v>3.4</v>
      </c>
      <c r="AU283" s="38">
        <v>3.3</v>
      </c>
      <c r="AV283" s="10">
        <f t="shared" si="69"/>
        <v>1.37</v>
      </c>
      <c r="AW283" s="10">
        <f t="shared" si="70"/>
        <v>3.5208000000000004</v>
      </c>
      <c r="AZ283" t="str">
        <f t="shared" si="71"/>
        <v>Yes</v>
      </c>
      <c r="BB283" s="38">
        <f t="shared" si="79"/>
        <v>-0.5</v>
      </c>
      <c r="BC283" s="38">
        <f t="shared" si="68"/>
        <v>-1</v>
      </c>
      <c r="BD283" s="38">
        <f t="shared" si="80"/>
        <v>-1</v>
      </c>
      <c r="BE283" s="38">
        <f t="shared" si="81"/>
        <v>-0.5</v>
      </c>
      <c r="BF283" s="13" cm="1">
        <f t="array" ref="BF283">SUMPRODUCT((1/COUNTIFS($A$3:$A283,$A$3:$A283,$H$3:$H283,$H$3:$H283,$I$3:$I283,$I$3:$I283)))</f>
        <v>81.000000000000085</v>
      </c>
      <c r="BG283" s="13">
        <v>28</v>
      </c>
      <c r="BH283" s="12">
        <f t="shared" si="72"/>
        <v>0.34567901234567866</v>
      </c>
    </row>
    <row r="284" spans="1:60" x14ac:dyDescent="0.2">
      <c r="A284" s="37">
        <v>46095</v>
      </c>
      <c r="B284" s="37"/>
      <c r="C284" s="38">
        <v>10.56</v>
      </c>
      <c r="D284" s="13" t="s">
        <v>55</v>
      </c>
      <c r="E284" s="13" t="s">
        <v>1156</v>
      </c>
      <c r="F284" s="13"/>
      <c r="H284" t="s">
        <v>138</v>
      </c>
      <c r="I284" s="13">
        <v>1</v>
      </c>
      <c r="J284" s="13">
        <v>7</v>
      </c>
      <c r="K284" s="44" t="s">
        <v>292</v>
      </c>
      <c r="L284" s="38">
        <v>0.5</v>
      </c>
      <c r="M284" s="38">
        <v>2.4</v>
      </c>
      <c r="N284" s="38">
        <v>2.88</v>
      </c>
      <c r="O284" s="13" t="s">
        <v>15</v>
      </c>
      <c r="P284" s="13"/>
      <c r="Q284" s="13" t="s">
        <v>4</v>
      </c>
      <c r="R284" s="38">
        <v>2.7296</v>
      </c>
      <c r="S284" s="13">
        <v>2</v>
      </c>
      <c r="T284" s="39" t="str">
        <f t="shared" si="67"/>
        <v>0.00</v>
      </c>
      <c r="U284" s="39">
        <f t="shared" si="73"/>
        <v>-0.5</v>
      </c>
      <c r="V284" s="39">
        <f t="shared" si="74"/>
        <v>105.86579999999999</v>
      </c>
      <c r="W284" s="39">
        <f t="shared" si="75"/>
        <v>249.5</v>
      </c>
      <c r="X284" s="40">
        <f t="shared" si="76"/>
        <v>0.42431182364729458</v>
      </c>
      <c r="Y284" s="41">
        <f t="shared" si="77"/>
        <v>1.0586579999999999</v>
      </c>
      <c r="Z284" s="42">
        <f t="shared" si="78"/>
        <v>10586.58</v>
      </c>
      <c r="AA284" s="13" t="s">
        <v>58</v>
      </c>
      <c r="AB284" s="13"/>
      <c r="AC284" s="13"/>
      <c r="AD284" s="13"/>
      <c r="AE284" s="13"/>
      <c r="AF284" s="13"/>
      <c r="AG284" s="13"/>
      <c r="AH284" s="13"/>
      <c r="AI284" s="13"/>
      <c r="AJ284" s="13"/>
      <c r="AK284" s="13"/>
      <c r="AL284" s="13"/>
      <c r="AM284" s="13"/>
      <c r="AN284" s="13"/>
      <c r="AO284" s="13"/>
      <c r="AP284" s="13"/>
      <c r="AQ284" s="13"/>
      <c r="AR284" s="13"/>
      <c r="AS284" s="13"/>
      <c r="AT284" s="38">
        <v>2.8</v>
      </c>
      <c r="AU284" s="38">
        <v>2.7</v>
      </c>
      <c r="AV284" s="10">
        <f t="shared" si="69"/>
        <v>0.94</v>
      </c>
      <c r="AW284" s="10">
        <f t="shared" si="70"/>
        <v>2.7296</v>
      </c>
      <c r="AZ284" t="str">
        <f t="shared" si="71"/>
        <v>Yes</v>
      </c>
      <c r="BB284" s="38">
        <f t="shared" si="79"/>
        <v>-0.5</v>
      </c>
      <c r="BC284" s="38">
        <f t="shared" si="68"/>
        <v>-1</v>
      </c>
      <c r="BD284" s="38">
        <f t="shared" si="80"/>
        <v>-1</v>
      </c>
      <c r="BE284" s="38">
        <f t="shared" si="81"/>
        <v>-0.5</v>
      </c>
      <c r="BF284" s="13" cm="1">
        <f t="array" ref="BF284">SUMPRODUCT((1/COUNTIFS($A$3:$A284,$A$3:$A284,$H$3:$H284,$H$3:$H284,$I$3:$I284,$I$3:$I284)))</f>
        <v>81.000000000000085</v>
      </c>
      <c r="BG284" s="13">
        <v>28</v>
      </c>
      <c r="BH284" s="12">
        <f t="shared" si="72"/>
        <v>0.34567901234567866</v>
      </c>
    </row>
    <row r="285" spans="1:60" x14ac:dyDescent="0.2">
      <c r="A285" s="37">
        <v>46095</v>
      </c>
      <c r="B285" s="37"/>
      <c r="C285" s="38">
        <v>11</v>
      </c>
      <c r="D285" s="13" t="s">
        <v>55</v>
      </c>
      <c r="E285" s="13" t="s">
        <v>1156</v>
      </c>
      <c r="F285" s="13"/>
      <c r="H285" t="s">
        <v>138</v>
      </c>
      <c r="I285" s="13">
        <v>2</v>
      </c>
      <c r="J285" s="13">
        <v>5</v>
      </c>
      <c r="K285" s="45" t="s">
        <v>293</v>
      </c>
      <c r="L285" s="38">
        <v>0.5</v>
      </c>
      <c r="M285" s="38">
        <v>6.4</v>
      </c>
      <c r="N285" s="38">
        <v>7.8</v>
      </c>
      <c r="O285" s="13" t="s">
        <v>15</v>
      </c>
      <c r="P285" s="13"/>
      <c r="Q285" s="13" t="s">
        <v>4</v>
      </c>
      <c r="R285" s="38">
        <v>7.2560000000000002</v>
      </c>
      <c r="S285" s="13">
        <v>3</v>
      </c>
      <c r="T285" s="39" t="str">
        <f t="shared" si="67"/>
        <v>0.00</v>
      </c>
      <c r="U285" s="39">
        <f t="shared" si="73"/>
        <v>-0.5</v>
      </c>
      <c r="V285" s="39">
        <f t="shared" si="74"/>
        <v>105.36579999999999</v>
      </c>
      <c r="W285" s="39">
        <f t="shared" si="75"/>
        <v>250</v>
      </c>
      <c r="X285" s="40">
        <f t="shared" si="76"/>
        <v>0.42146319999999998</v>
      </c>
      <c r="Y285" s="41">
        <f t="shared" si="77"/>
        <v>1.053658</v>
      </c>
      <c r="Z285" s="42">
        <f t="shared" si="78"/>
        <v>10536.58</v>
      </c>
      <c r="AA285" s="13" t="s">
        <v>58</v>
      </c>
      <c r="AB285" s="13"/>
      <c r="AC285" s="13"/>
      <c r="AD285" s="13"/>
      <c r="AE285" s="13"/>
      <c r="AF285" s="13"/>
      <c r="AG285" s="13"/>
      <c r="AH285" s="13"/>
      <c r="AI285" s="13"/>
      <c r="AJ285" s="13"/>
      <c r="AK285" s="13"/>
      <c r="AL285" s="13"/>
      <c r="AM285" s="13"/>
      <c r="AN285" s="13"/>
      <c r="AO285" s="13"/>
      <c r="AP285" s="13"/>
      <c r="AQ285" s="13"/>
      <c r="AR285" s="13"/>
      <c r="AS285" s="13"/>
      <c r="AT285" s="38">
        <v>6.2</v>
      </c>
      <c r="AU285" s="38">
        <v>7</v>
      </c>
      <c r="AV285" s="10">
        <f t="shared" si="69"/>
        <v>3.4</v>
      </c>
      <c r="AW285" s="10">
        <f t="shared" si="70"/>
        <v>7.2560000000000002</v>
      </c>
      <c r="AZ285" t="str">
        <f t="shared" si="71"/>
        <v>Yes</v>
      </c>
      <c r="BB285" s="38">
        <f t="shared" si="79"/>
        <v>-0.5</v>
      </c>
      <c r="BC285" s="38">
        <f t="shared" si="68"/>
        <v>-0.5</v>
      </c>
      <c r="BD285" s="38">
        <f t="shared" si="80"/>
        <v>-0.5</v>
      </c>
      <c r="BE285" s="38">
        <f t="shared" si="81"/>
        <v>-0.5</v>
      </c>
      <c r="BF285" s="13" cm="1">
        <f t="array" ref="BF285">SUMPRODUCT((1/COUNTIFS($A$3:$A285,$A$3:$A285,$H$3:$H285,$H$3:$H285,$I$3:$I285,$I$3:$I285)))</f>
        <v>82.000000000000085</v>
      </c>
      <c r="BG285" s="13">
        <v>28</v>
      </c>
      <c r="BH285" s="12">
        <f t="shared" si="72"/>
        <v>0.34146341463414598</v>
      </c>
    </row>
    <row r="286" spans="1:60" x14ac:dyDescent="0.2">
      <c r="A286" s="37">
        <v>46095</v>
      </c>
      <c r="B286" s="37"/>
      <c r="C286" s="38">
        <v>11.1</v>
      </c>
      <c r="D286" s="13" t="s">
        <v>55</v>
      </c>
      <c r="E286" s="13" t="s">
        <v>1156</v>
      </c>
      <c r="F286" s="13"/>
      <c r="H286" t="s">
        <v>138</v>
      </c>
      <c r="I286" s="13">
        <v>3</v>
      </c>
      <c r="J286" s="13">
        <v>4</v>
      </c>
      <c r="K286" s="43" t="s">
        <v>294</v>
      </c>
      <c r="L286" s="38">
        <v>0.5</v>
      </c>
      <c r="M286" s="38">
        <v>2</v>
      </c>
      <c r="N286" s="38">
        <v>2.02</v>
      </c>
      <c r="O286" s="13" t="s">
        <v>15</v>
      </c>
      <c r="P286" s="13"/>
      <c r="Q286" s="13" t="s">
        <v>4</v>
      </c>
      <c r="R286" s="38">
        <v>1.9384000000000001</v>
      </c>
      <c r="S286" s="13">
        <v>1</v>
      </c>
      <c r="T286" s="39">
        <f t="shared" si="67"/>
        <v>0.97</v>
      </c>
      <c r="U286" s="39">
        <f t="shared" si="73"/>
        <v>0.46920000000000001</v>
      </c>
      <c r="V286" s="39">
        <f t="shared" si="74"/>
        <v>105.83499999999999</v>
      </c>
      <c r="W286" s="39">
        <f t="shared" si="75"/>
        <v>250.5</v>
      </c>
      <c r="X286" s="40">
        <f t="shared" si="76"/>
        <v>0.42249500998003992</v>
      </c>
      <c r="Y286" s="41">
        <f t="shared" si="77"/>
        <v>1.0583499999999999</v>
      </c>
      <c r="Z286" s="42">
        <f t="shared" si="78"/>
        <v>10583.5</v>
      </c>
      <c r="AA286" s="13" t="s">
        <v>72</v>
      </c>
      <c r="AB286" s="13"/>
      <c r="AC286" s="13"/>
      <c r="AD286" s="13"/>
      <c r="AE286" s="13"/>
      <c r="AF286" s="13"/>
      <c r="AG286" s="13"/>
      <c r="AH286" s="13"/>
      <c r="AI286" s="13"/>
      <c r="AJ286" s="13"/>
      <c r="AK286" s="13"/>
      <c r="AL286" s="13"/>
      <c r="AM286" s="13"/>
      <c r="AN286" s="13"/>
      <c r="AO286" s="13"/>
      <c r="AP286" s="13"/>
      <c r="AQ286" s="13"/>
      <c r="AR286" s="13"/>
      <c r="AS286" s="13"/>
      <c r="AT286" s="38">
        <v>1.95</v>
      </c>
      <c r="AU286" s="38">
        <v>2</v>
      </c>
      <c r="AV286" s="10">
        <f t="shared" si="69"/>
        <v>0.51</v>
      </c>
      <c r="AW286" s="10">
        <f t="shared" si="70"/>
        <v>1.9384000000000001</v>
      </c>
      <c r="AZ286" t="str">
        <f t="shared" si="71"/>
        <v>Yes</v>
      </c>
      <c r="BB286" s="38">
        <f t="shared" si="79"/>
        <v>0.51</v>
      </c>
      <c r="BC286" s="38">
        <f t="shared" si="68"/>
        <v>0.51</v>
      </c>
      <c r="BD286" s="38">
        <f t="shared" si="80"/>
        <v>0.46920000000000001</v>
      </c>
      <c r="BE286" s="38">
        <f t="shared" si="81"/>
        <v>0.46920000000000001</v>
      </c>
      <c r="BF286" s="13" cm="1">
        <f t="array" ref="BF286">SUMPRODUCT((1/COUNTIFS($A$3:$A286,$A$3:$A286,$H$3:$H286,$H$3:$H286,$I$3:$I286,$I$3:$I286)))</f>
        <v>83.000000000000085</v>
      </c>
      <c r="BG286" s="13">
        <v>29</v>
      </c>
      <c r="BH286" s="12">
        <f t="shared" si="72"/>
        <v>0.34939759036144541</v>
      </c>
    </row>
    <row r="287" spans="1:60" x14ac:dyDescent="0.2">
      <c r="A287" s="37">
        <v>46095</v>
      </c>
      <c r="B287" s="37"/>
      <c r="C287" s="38">
        <v>11.16</v>
      </c>
      <c r="D287" s="13" t="s">
        <v>55</v>
      </c>
      <c r="E287" s="13" t="s">
        <v>1156</v>
      </c>
      <c r="F287" s="13"/>
      <c r="H287" t="s">
        <v>138</v>
      </c>
      <c r="I287" s="13">
        <v>4</v>
      </c>
      <c r="J287" s="13">
        <v>9</v>
      </c>
      <c r="K287" s="43" t="s">
        <v>295</v>
      </c>
      <c r="L287" s="38">
        <v>0.5</v>
      </c>
      <c r="M287" s="38">
        <v>4.2</v>
      </c>
      <c r="N287" s="38">
        <v>8.51</v>
      </c>
      <c r="O287" s="13" t="s">
        <v>15</v>
      </c>
      <c r="P287" s="13"/>
      <c r="Q287" s="13" t="s">
        <v>4</v>
      </c>
      <c r="R287" s="38">
        <v>7.9092000000000002</v>
      </c>
      <c r="S287" s="13">
        <v>1</v>
      </c>
      <c r="T287" s="39">
        <f t="shared" si="67"/>
        <v>3.95</v>
      </c>
      <c r="U287" s="39">
        <f t="shared" si="73"/>
        <v>3.4546000000000001</v>
      </c>
      <c r="V287" s="39">
        <f t="shared" si="74"/>
        <v>109.28959999999999</v>
      </c>
      <c r="W287" s="39">
        <f t="shared" si="75"/>
        <v>251</v>
      </c>
      <c r="X287" s="40">
        <f t="shared" si="76"/>
        <v>0.43541673306772904</v>
      </c>
      <c r="Y287" s="41">
        <f t="shared" si="77"/>
        <v>1.0928959999999999</v>
      </c>
      <c r="Z287" s="42">
        <f t="shared" si="78"/>
        <v>10928.96</v>
      </c>
      <c r="AA287" s="13" t="s">
        <v>72</v>
      </c>
      <c r="AB287" s="13"/>
      <c r="AC287" s="13"/>
      <c r="AD287" s="13"/>
      <c r="AE287" s="13"/>
      <c r="AF287" s="13"/>
      <c r="AG287" s="13"/>
      <c r="AH287" s="13"/>
      <c r="AI287" s="13"/>
      <c r="AJ287" s="13"/>
      <c r="AK287" s="13"/>
      <c r="AL287" s="13"/>
      <c r="AM287" s="13"/>
      <c r="AN287" s="13"/>
      <c r="AO287" s="13"/>
      <c r="AP287" s="13"/>
      <c r="AQ287" s="13"/>
      <c r="AR287" s="13"/>
      <c r="AS287" s="13"/>
      <c r="AT287" s="38">
        <v>7</v>
      </c>
      <c r="AU287" s="38">
        <v>7</v>
      </c>
      <c r="AV287" s="10">
        <f t="shared" si="69"/>
        <v>3.7549999999999999</v>
      </c>
      <c r="AW287" s="10">
        <f t="shared" si="70"/>
        <v>7.9092000000000002</v>
      </c>
      <c r="AZ287" t="str">
        <f t="shared" si="71"/>
        <v>Yes</v>
      </c>
      <c r="BB287" s="38">
        <f t="shared" si="79"/>
        <v>3.7549999999999999</v>
      </c>
      <c r="BC287" s="38">
        <f t="shared" si="68"/>
        <v>3.7549999999999999</v>
      </c>
      <c r="BD287" s="38">
        <f t="shared" si="80"/>
        <v>3.4546000000000001</v>
      </c>
      <c r="BE287" s="38">
        <f t="shared" si="81"/>
        <v>3.4546000000000001</v>
      </c>
      <c r="BF287" s="13" cm="1">
        <f t="array" ref="BF287">SUMPRODUCT((1/COUNTIFS($A$3:$A287,$A$3:$A287,$H$3:$H287,$H$3:$H287,$I$3:$I287,$I$3:$I287)))</f>
        <v>84.000000000000085</v>
      </c>
      <c r="BG287" s="13">
        <v>29</v>
      </c>
      <c r="BH287" s="12">
        <f t="shared" si="72"/>
        <v>0.3452380952380949</v>
      </c>
    </row>
    <row r="288" spans="1:60" x14ac:dyDescent="0.2">
      <c r="A288" s="37">
        <v>46095</v>
      </c>
      <c r="B288" s="37"/>
      <c r="C288" s="38">
        <v>11.22</v>
      </c>
      <c r="D288" s="13" t="s">
        <v>55</v>
      </c>
      <c r="E288" s="13" t="s">
        <v>1156</v>
      </c>
      <c r="F288" s="13"/>
      <c r="H288" t="s">
        <v>138</v>
      </c>
      <c r="I288" s="13">
        <v>5</v>
      </c>
      <c r="J288" s="13">
        <v>3</v>
      </c>
      <c r="K288" s="44" t="s">
        <v>296</v>
      </c>
      <c r="L288" s="38">
        <v>0.5</v>
      </c>
      <c r="M288" s="38">
        <v>6.8</v>
      </c>
      <c r="N288" s="38">
        <v>8.8000000000000007</v>
      </c>
      <c r="O288" s="13" t="s">
        <v>15</v>
      </c>
      <c r="P288" s="13"/>
      <c r="Q288" s="13" t="s">
        <v>4</v>
      </c>
      <c r="R288" s="38">
        <v>8.1760000000000019</v>
      </c>
      <c r="S288" s="13">
        <v>2</v>
      </c>
      <c r="T288" s="39" t="str">
        <f t="shared" si="67"/>
        <v>0.00</v>
      </c>
      <c r="U288" s="39">
        <f t="shared" si="73"/>
        <v>-0.5</v>
      </c>
      <c r="V288" s="39">
        <f t="shared" si="74"/>
        <v>108.78959999999999</v>
      </c>
      <c r="W288" s="39">
        <f t="shared" si="75"/>
        <v>251.5</v>
      </c>
      <c r="X288" s="40">
        <f t="shared" si="76"/>
        <v>0.43256302186878726</v>
      </c>
      <c r="Y288" s="41">
        <f t="shared" si="77"/>
        <v>1.087896</v>
      </c>
      <c r="Z288" s="42">
        <f t="shared" si="78"/>
        <v>10878.96</v>
      </c>
      <c r="AA288" s="13" t="s">
        <v>58</v>
      </c>
      <c r="AB288" s="13"/>
      <c r="AC288" s="13"/>
      <c r="AD288" s="13"/>
      <c r="AE288" s="13"/>
      <c r="AF288" s="13"/>
      <c r="AG288" s="13"/>
      <c r="AH288" s="13"/>
      <c r="AI288" s="13"/>
      <c r="AJ288" s="13"/>
      <c r="AK288" s="13"/>
      <c r="AL288" s="13"/>
      <c r="AM288" s="13"/>
      <c r="AN288" s="13"/>
      <c r="AO288" s="13"/>
      <c r="AP288" s="13"/>
      <c r="AQ288" s="13"/>
      <c r="AR288" s="13"/>
      <c r="AS288" s="13"/>
      <c r="AT288" s="38">
        <v>8</v>
      </c>
      <c r="AU288" s="38">
        <v>10</v>
      </c>
      <c r="AV288" s="10">
        <f t="shared" si="69"/>
        <v>3.9000000000000004</v>
      </c>
      <c r="AW288" s="10">
        <f t="shared" si="70"/>
        <v>8.1760000000000019</v>
      </c>
      <c r="AZ288" t="str">
        <f t="shared" si="71"/>
        <v>Yes</v>
      </c>
      <c r="BB288" s="38">
        <f t="shared" si="79"/>
        <v>-0.5</v>
      </c>
      <c r="BC288" s="38">
        <f t="shared" si="68"/>
        <v>-1.5</v>
      </c>
      <c r="BD288" s="38">
        <f t="shared" si="80"/>
        <v>-1.5</v>
      </c>
      <c r="BE288" s="38">
        <f t="shared" si="81"/>
        <v>-0.5</v>
      </c>
      <c r="BF288" s="13" cm="1">
        <f t="array" ref="BF288">SUMPRODUCT((1/COUNTIFS($A$3:$A288,$A$3:$A288,$H$3:$H288,$H$3:$H288,$I$3:$I288,$I$3:$I288)))</f>
        <v>85.000000000000085</v>
      </c>
      <c r="BG288" s="13">
        <v>29</v>
      </c>
      <c r="BH288" s="12">
        <f t="shared" si="72"/>
        <v>0.34117647058823497</v>
      </c>
    </row>
    <row r="289" spans="1:60" x14ac:dyDescent="0.2">
      <c r="A289" s="37">
        <v>46095</v>
      </c>
      <c r="B289" s="37"/>
      <c r="C289" s="38">
        <v>11.22</v>
      </c>
      <c r="D289" s="13" t="s">
        <v>55</v>
      </c>
      <c r="E289" s="13" t="s">
        <v>1156</v>
      </c>
      <c r="F289" s="13"/>
      <c r="H289" t="s">
        <v>138</v>
      </c>
      <c r="I289" s="13">
        <v>5</v>
      </c>
      <c r="J289" s="13">
        <v>7</v>
      </c>
      <c r="K289" t="s">
        <v>297</v>
      </c>
      <c r="L289" s="38">
        <v>1</v>
      </c>
      <c r="M289" s="38">
        <v>15</v>
      </c>
      <c r="N289" s="38">
        <v>16</v>
      </c>
      <c r="O289" s="13" t="s">
        <v>15</v>
      </c>
      <c r="P289" s="13"/>
      <c r="Q289" s="13" t="s">
        <v>4</v>
      </c>
      <c r="R289" s="38">
        <v>14.8</v>
      </c>
      <c r="S289" s="13" t="s">
        <v>60</v>
      </c>
      <c r="T289" s="39" t="str">
        <f t="shared" si="67"/>
        <v>0.00</v>
      </c>
      <c r="U289" s="39">
        <f t="shared" si="73"/>
        <v>-1</v>
      </c>
      <c r="V289" s="39">
        <f t="shared" si="74"/>
        <v>107.78959999999999</v>
      </c>
      <c r="W289" s="39">
        <f t="shared" si="75"/>
        <v>252.5</v>
      </c>
      <c r="X289" s="40">
        <f t="shared" si="76"/>
        <v>0.42688950495049505</v>
      </c>
      <c r="Y289" s="41">
        <f t="shared" si="77"/>
        <v>1.077896</v>
      </c>
      <c r="Z289" s="42">
        <f t="shared" si="78"/>
        <v>10778.96</v>
      </c>
      <c r="AA289" s="13" t="s">
        <v>58</v>
      </c>
      <c r="AB289" s="13"/>
      <c r="AC289" s="13"/>
      <c r="AD289" s="13"/>
      <c r="AE289" s="13"/>
      <c r="AF289" s="13"/>
      <c r="AG289" s="13"/>
      <c r="AH289" s="13"/>
      <c r="AI289" s="13"/>
      <c r="AJ289" s="13"/>
      <c r="AK289" s="13"/>
      <c r="AL289" s="13"/>
      <c r="AM289" s="13"/>
      <c r="AN289" s="13"/>
      <c r="AO289" s="13"/>
      <c r="AP289" s="13"/>
      <c r="AQ289" s="13"/>
      <c r="AR289" s="13"/>
      <c r="AS289" s="13"/>
      <c r="AT289" s="38">
        <v>13.5</v>
      </c>
      <c r="AU289" s="38">
        <v>13</v>
      </c>
      <c r="AV289" s="10">
        <f t="shared" si="69"/>
        <v>15</v>
      </c>
      <c r="AW289" s="10">
        <f t="shared" si="70"/>
        <v>14.8</v>
      </c>
      <c r="AZ289" t="str">
        <f t="shared" si="71"/>
        <v>Yes</v>
      </c>
      <c r="BB289" s="38">
        <f t="shared" si="79"/>
        <v>-1</v>
      </c>
      <c r="BC289" s="38">
        <f t="shared" si="68"/>
        <v>-1.5</v>
      </c>
      <c r="BD289" s="38">
        <f t="shared" si="80"/>
        <v>-1.5</v>
      </c>
      <c r="BE289" s="38">
        <f t="shared" si="81"/>
        <v>-1</v>
      </c>
      <c r="BF289" s="13" cm="1">
        <f t="array" ref="BF289">SUMPRODUCT((1/COUNTIFS($A$3:$A289,$A$3:$A289,$H$3:$H289,$H$3:$H289,$I$3:$I289,$I$3:$I289)))</f>
        <v>85.000000000000085</v>
      </c>
      <c r="BG289" s="13">
        <v>29</v>
      </c>
      <c r="BH289" s="12">
        <f t="shared" si="72"/>
        <v>0.34117647058823497</v>
      </c>
    </row>
    <row r="290" spans="1:60" x14ac:dyDescent="0.2">
      <c r="A290" s="37">
        <v>46095</v>
      </c>
      <c r="B290" s="37"/>
      <c r="C290" s="38">
        <v>11.31</v>
      </c>
      <c r="D290" s="13" t="s">
        <v>55</v>
      </c>
      <c r="E290" s="13" t="s">
        <v>1156</v>
      </c>
      <c r="F290" s="13"/>
      <c r="H290" t="s">
        <v>138</v>
      </c>
      <c r="I290" s="13">
        <v>6</v>
      </c>
      <c r="J290" s="13">
        <v>1</v>
      </c>
      <c r="K290" t="s">
        <v>298</v>
      </c>
      <c r="L290" s="38">
        <v>1</v>
      </c>
      <c r="M290" s="38">
        <v>12.5</v>
      </c>
      <c r="N290" s="38">
        <v>27.28</v>
      </c>
      <c r="O290" s="13" t="s">
        <v>15</v>
      </c>
      <c r="P290" s="13"/>
      <c r="Q290" s="13" t="s">
        <v>4</v>
      </c>
      <c r="R290" s="38">
        <v>25.177600000000002</v>
      </c>
      <c r="S290" s="13" t="s">
        <v>60</v>
      </c>
      <c r="T290" s="39" t="str">
        <f t="shared" si="67"/>
        <v>0.00</v>
      </c>
      <c r="U290" s="39">
        <f t="shared" si="73"/>
        <v>-1</v>
      </c>
      <c r="V290" s="39">
        <f t="shared" si="74"/>
        <v>106.78959999999999</v>
      </c>
      <c r="W290" s="39">
        <f t="shared" si="75"/>
        <v>253.5</v>
      </c>
      <c r="X290" s="40">
        <f t="shared" si="76"/>
        <v>0.42126074950690334</v>
      </c>
      <c r="Y290" s="41">
        <f t="shared" si="77"/>
        <v>1.067896</v>
      </c>
      <c r="Z290" s="42">
        <f t="shared" si="78"/>
        <v>10678.96</v>
      </c>
      <c r="AA290" s="13" t="s">
        <v>58</v>
      </c>
      <c r="AB290" s="13"/>
      <c r="AC290" s="13"/>
      <c r="AD290" s="13"/>
      <c r="AE290" s="13"/>
      <c r="AF290" s="13"/>
      <c r="AG290" s="13"/>
      <c r="AH290" s="13"/>
      <c r="AI290" s="13"/>
      <c r="AJ290" s="13"/>
      <c r="AK290" s="13"/>
      <c r="AL290" s="13"/>
      <c r="AM290" s="13"/>
      <c r="AN290" s="13"/>
      <c r="AO290" s="13"/>
      <c r="AP290" s="13"/>
      <c r="AQ290" s="13"/>
      <c r="AR290" s="13"/>
      <c r="AS290" s="13"/>
      <c r="AT290" s="38">
        <v>22.9</v>
      </c>
      <c r="AU290" s="38">
        <v>21</v>
      </c>
      <c r="AV290" s="10">
        <f t="shared" si="69"/>
        <v>26.28</v>
      </c>
      <c r="AW290" s="10">
        <f t="shared" si="70"/>
        <v>25.177600000000002</v>
      </c>
      <c r="AZ290" t="str">
        <f t="shared" si="71"/>
        <v>Yes</v>
      </c>
      <c r="BB290" s="38">
        <f t="shared" si="79"/>
        <v>-1</v>
      </c>
      <c r="BC290" s="38">
        <f t="shared" si="68"/>
        <v>-3</v>
      </c>
      <c r="BD290" s="38">
        <f t="shared" si="80"/>
        <v>-3</v>
      </c>
      <c r="BE290" s="38">
        <f t="shared" si="81"/>
        <v>-1</v>
      </c>
      <c r="BF290" s="13" cm="1">
        <f t="array" ref="BF290">SUMPRODUCT((1/COUNTIFS($A$3:$A290,$A$3:$A290,$H$3:$H290,$H$3:$H290,$I$3:$I290,$I$3:$I290)))</f>
        <v>86.000000000000085</v>
      </c>
      <c r="BG290" s="13">
        <v>29</v>
      </c>
      <c r="BH290" s="12">
        <f t="shared" si="72"/>
        <v>0.33720930232558105</v>
      </c>
    </row>
    <row r="291" spans="1:60" x14ac:dyDescent="0.2">
      <c r="A291" s="37">
        <v>46095</v>
      </c>
      <c r="B291" s="37"/>
      <c r="C291" s="38">
        <v>11.31</v>
      </c>
      <c r="D291" s="13" t="s">
        <v>55</v>
      </c>
      <c r="E291" s="13" t="s">
        <v>1156</v>
      </c>
      <c r="F291" s="13"/>
      <c r="H291" t="s">
        <v>138</v>
      </c>
      <c r="I291" s="13">
        <v>6</v>
      </c>
      <c r="J291" s="13">
        <v>8</v>
      </c>
      <c r="K291" t="s">
        <v>299</v>
      </c>
      <c r="L291" s="38">
        <v>1</v>
      </c>
      <c r="M291" s="38">
        <v>21</v>
      </c>
      <c r="N291" s="38">
        <v>29.61</v>
      </c>
      <c r="O291" s="13" t="s">
        <v>15</v>
      </c>
      <c r="P291" s="13"/>
      <c r="Q291" s="13" t="s">
        <v>4</v>
      </c>
      <c r="R291" s="38">
        <v>27.321200000000001</v>
      </c>
      <c r="S291" s="13" t="s">
        <v>60</v>
      </c>
      <c r="T291" s="39" t="str">
        <f t="shared" si="67"/>
        <v>0.00</v>
      </c>
      <c r="U291" s="39">
        <f t="shared" si="73"/>
        <v>-1</v>
      </c>
      <c r="V291" s="39">
        <f t="shared" si="74"/>
        <v>105.78959999999999</v>
      </c>
      <c r="W291" s="39">
        <f t="shared" si="75"/>
        <v>254.5</v>
      </c>
      <c r="X291" s="40">
        <f t="shared" si="76"/>
        <v>0.41567622789783887</v>
      </c>
      <c r="Y291" s="41">
        <f t="shared" si="77"/>
        <v>1.0578959999999999</v>
      </c>
      <c r="Z291" s="42">
        <f t="shared" si="78"/>
        <v>10578.96</v>
      </c>
      <c r="AA291" s="13" t="s">
        <v>58</v>
      </c>
      <c r="AB291" s="13"/>
      <c r="AC291" s="13"/>
      <c r="AD291" s="13"/>
      <c r="AE291" s="13"/>
      <c r="AF291" s="13"/>
      <c r="AG291" s="13"/>
      <c r="AH291" s="13"/>
      <c r="AI291" s="13"/>
      <c r="AJ291" s="13"/>
      <c r="AK291" s="13"/>
      <c r="AL291" s="13"/>
      <c r="AM291" s="13"/>
      <c r="AN291" s="13"/>
      <c r="AO291" s="13"/>
      <c r="AP291" s="13"/>
      <c r="AQ291" s="13"/>
      <c r="AR291" s="13"/>
      <c r="AS291" s="13"/>
      <c r="AT291" s="38">
        <v>21</v>
      </c>
      <c r="AU291" s="38">
        <v>21</v>
      </c>
      <c r="AV291" s="10">
        <f t="shared" si="69"/>
        <v>28.61</v>
      </c>
      <c r="AW291" s="10">
        <f t="shared" si="70"/>
        <v>27.321200000000001</v>
      </c>
      <c r="AZ291" t="str">
        <f t="shared" si="71"/>
        <v>Yes</v>
      </c>
      <c r="BB291" s="38">
        <f t="shared" si="79"/>
        <v>-1</v>
      </c>
      <c r="BC291" s="38">
        <f t="shared" si="68"/>
        <v>-3</v>
      </c>
      <c r="BD291" s="38">
        <f t="shared" si="80"/>
        <v>-3</v>
      </c>
      <c r="BE291" s="38">
        <f t="shared" si="81"/>
        <v>-1</v>
      </c>
      <c r="BF291" s="13" cm="1">
        <f t="array" ref="BF291">SUMPRODUCT((1/COUNTIFS($A$3:$A291,$A$3:$A291,$H$3:$H291,$H$3:$H291,$I$3:$I291,$I$3:$I291)))</f>
        <v>86.000000000000085</v>
      </c>
      <c r="BG291" s="13">
        <v>29</v>
      </c>
      <c r="BH291" s="12">
        <f t="shared" si="72"/>
        <v>0.33720930232558105</v>
      </c>
    </row>
    <row r="292" spans="1:60" x14ac:dyDescent="0.2">
      <c r="A292" s="37">
        <v>46095</v>
      </c>
      <c r="B292" s="37"/>
      <c r="C292" s="38">
        <v>11.31</v>
      </c>
      <c r="D292" s="13" t="s">
        <v>55</v>
      </c>
      <c r="E292" s="13" t="s">
        <v>1156</v>
      </c>
      <c r="F292" s="13"/>
      <c r="H292" t="s">
        <v>138</v>
      </c>
      <c r="I292" s="13">
        <v>6</v>
      </c>
      <c r="J292" s="13">
        <v>12</v>
      </c>
      <c r="K292" t="s">
        <v>300</v>
      </c>
      <c r="L292" s="38">
        <v>1</v>
      </c>
      <c r="M292" s="38">
        <v>38</v>
      </c>
      <c r="N292" s="38">
        <v>38</v>
      </c>
      <c r="O292" s="13" t="s">
        <v>15</v>
      </c>
      <c r="P292" s="13"/>
      <c r="Q292" s="13" t="s">
        <v>4</v>
      </c>
      <c r="R292" s="38">
        <v>35.04</v>
      </c>
      <c r="S292" s="13" t="s">
        <v>60</v>
      </c>
      <c r="T292" s="39" t="str">
        <f t="shared" si="67"/>
        <v>0.00</v>
      </c>
      <c r="U292" s="39">
        <f t="shared" si="73"/>
        <v>-1</v>
      </c>
      <c r="V292" s="39">
        <f t="shared" si="74"/>
        <v>104.78959999999999</v>
      </c>
      <c r="W292" s="39">
        <f t="shared" si="75"/>
        <v>255.5</v>
      </c>
      <c r="X292" s="40">
        <f t="shared" si="76"/>
        <v>0.4101354207436399</v>
      </c>
      <c r="Y292" s="41">
        <f t="shared" si="77"/>
        <v>1.0478959999999999</v>
      </c>
      <c r="Z292" s="42">
        <f t="shared" si="78"/>
        <v>10478.959999999999</v>
      </c>
      <c r="AA292" s="13" t="s">
        <v>58</v>
      </c>
      <c r="AB292" s="13"/>
      <c r="AC292" s="13"/>
      <c r="AD292" s="13"/>
      <c r="AE292" s="13"/>
      <c r="AF292" s="13"/>
      <c r="AG292" s="13"/>
      <c r="AH292" s="13"/>
      <c r="AI292" s="13"/>
      <c r="AJ292" s="13"/>
      <c r="AK292" s="13"/>
      <c r="AL292" s="13"/>
      <c r="AM292" s="13"/>
      <c r="AN292" s="13"/>
      <c r="AO292" s="13"/>
      <c r="AP292" s="13"/>
      <c r="AQ292" s="13"/>
      <c r="AR292" s="13"/>
      <c r="AS292" s="13"/>
      <c r="AT292" s="38">
        <v>24.7</v>
      </c>
      <c r="AU292" s="38">
        <v>21</v>
      </c>
      <c r="AV292" s="10">
        <f t="shared" si="69"/>
        <v>37</v>
      </c>
      <c r="AW292" s="10">
        <f t="shared" si="70"/>
        <v>35.04</v>
      </c>
      <c r="AZ292" t="str">
        <f t="shared" si="71"/>
        <v>Yes</v>
      </c>
      <c r="BB292" s="38">
        <f t="shared" si="79"/>
        <v>-1</v>
      </c>
      <c r="BC292" s="38">
        <f t="shared" si="68"/>
        <v>-3</v>
      </c>
      <c r="BD292" s="38">
        <f t="shared" si="80"/>
        <v>-3</v>
      </c>
      <c r="BE292" s="38">
        <f t="shared" si="81"/>
        <v>-1</v>
      </c>
      <c r="BF292" s="13" cm="1">
        <f t="array" ref="BF292">SUMPRODUCT((1/COUNTIFS($A$3:$A292,$A$3:$A292,$H$3:$H292,$H$3:$H292,$I$3:$I292,$I$3:$I292)))</f>
        <v>86.000000000000071</v>
      </c>
      <c r="BG292" s="13">
        <v>29</v>
      </c>
      <c r="BH292" s="12">
        <f t="shared" si="72"/>
        <v>0.33720930232558111</v>
      </c>
    </row>
    <row r="293" spans="1:60" x14ac:dyDescent="0.2">
      <c r="A293" s="37">
        <v>46095</v>
      </c>
      <c r="B293" s="37"/>
      <c r="C293" s="38">
        <v>11.38</v>
      </c>
      <c r="D293" s="13" t="s">
        <v>55</v>
      </c>
      <c r="E293" s="13" t="s">
        <v>1156</v>
      </c>
      <c r="F293" s="13"/>
      <c r="H293" t="s">
        <v>138</v>
      </c>
      <c r="I293" s="13">
        <v>8</v>
      </c>
      <c r="J293" s="13">
        <v>1</v>
      </c>
      <c r="K293" s="46" t="s">
        <v>301</v>
      </c>
      <c r="L293" s="38">
        <v>0.5</v>
      </c>
      <c r="M293" s="38">
        <v>4</v>
      </c>
      <c r="N293" s="38">
        <v>4.4400000000000004</v>
      </c>
      <c r="O293" s="13" t="s">
        <v>15</v>
      </c>
      <c r="P293" s="13"/>
      <c r="Q293" s="13" t="s">
        <v>4</v>
      </c>
      <c r="R293" s="38">
        <v>4.1648000000000005</v>
      </c>
      <c r="S293" s="13">
        <v>4</v>
      </c>
      <c r="T293" s="39" t="str">
        <f t="shared" si="67"/>
        <v>0.00</v>
      </c>
      <c r="U293" s="39">
        <f t="shared" si="73"/>
        <v>-0.5</v>
      </c>
      <c r="V293" s="39">
        <f t="shared" si="74"/>
        <v>104.28959999999999</v>
      </c>
      <c r="W293" s="39">
        <f t="shared" si="75"/>
        <v>256</v>
      </c>
      <c r="X293" s="40">
        <f t="shared" si="76"/>
        <v>0.40738124999999997</v>
      </c>
      <c r="Y293" s="41">
        <f t="shared" si="77"/>
        <v>1.0428959999999998</v>
      </c>
      <c r="Z293" s="42">
        <f t="shared" si="78"/>
        <v>10428.959999999999</v>
      </c>
      <c r="AA293" s="13" t="s">
        <v>58</v>
      </c>
      <c r="AB293" s="13"/>
      <c r="AC293" s="13"/>
      <c r="AD293" s="13"/>
      <c r="AE293" s="13"/>
      <c r="AF293" s="13"/>
      <c r="AG293" s="13"/>
      <c r="AH293" s="13"/>
      <c r="AI293" s="13"/>
      <c r="AJ293" s="13"/>
      <c r="AK293" s="13"/>
      <c r="AL293" s="13"/>
      <c r="AM293" s="13"/>
      <c r="AN293" s="13"/>
      <c r="AO293" s="13"/>
      <c r="AP293" s="13"/>
      <c r="AQ293" s="13"/>
      <c r="AR293" s="13"/>
      <c r="AS293" s="13"/>
      <c r="AT293" s="38">
        <v>4.2</v>
      </c>
      <c r="AU293" s="38">
        <v>4.4000000000000004</v>
      </c>
      <c r="AV293" s="10">
        <f t="shared" si="69"/>
        <v>1.7200000000000002</v>
      </c>
      <c r="AW293" s="10">
        <f t="shared" si="70"/>
        <v>4.1648000000000005</v>
      </c>
      <c r="AZ293" t="str">
        <f t="shared" si="71"/>
        <v>Yes</v>
      </c>
      <c r="BB293" s="38">
        <f t="shared" si="79"/>
        <v>-0.5</v>
      </c>
      <c r="BC293" s="38">
        <f t="shared" si="68"/>
        <v>0.82499999999999996</v>
      </c>
      <c r="BD293" s="38">
        <f t="shared" si="80"/>
        <v>0.75900000000000001</v>
      </c>
      <c r="BE293" s="38">
        <f t="shared" si="81"/>
        <v>-0.5</v>
      </c>
      <c r="BF293" s="13" cm="1">
        <f t="array" ref="BF293">SUMPRODUCT((1/COUNTIFS($A$3:$A293,$A$3:$A293,$H$3:$H293,$H$3:$H293,$I$3:$I293,$I$3:$I293)))</f>
        <v>87.000000000000071</v>
      </c>
      <c r="BG293" s="13">
        <v>29</v>
      </c>
      <c r="BH293" s="12">
        <f t="shared" si="72"/>
        <v>0.33333333333333304</v>
      </c>
    </row>
    <row r="294" spans="1:60" x14ac:dyDescent="0.2">
      <c r="A294" s="37">
        <v>46095</v>
      </c>
      <c r="B294" s="37"/>
      <c r="C294" s="38">
        <v>11.38</v>
      </c>
      <c r="D294" s="13" t="s">
        <v>55</v>
      </c>
      <c r="E294" s="13" t="s">
        <v>1156</v>
      </c>
      <c r="F294" s="13"/>
      <c r="H294" t="s">
        <v>138</v>
      </c>
      <c r="I294" s="13">
        <v>8</v>
      </c>
      <c r="J294" s="13">
        <v>5</v>
      </c>
      <c r="K294" s="43" t="s">
        <v>302</v>
      </c>
      <c r="L294" s="38">
        <v>0.5</v>
      </c>
      <c r="M294" s="38">
        <v>3.5</v>
      </c>
      <c r="N294" s="38">
        <v>3.65</v>
      </c>
      <c r="O294" s="13" t="s">
        <v>15</v>
      </c>
      <c r="P294" s="13"/>
      <c r="Q294" s="13" t="s">
        <v>4</v>
      </c>
      <c r="R294" s="38">
        <v>3.4380000000000002</v>
      </c>
      <c r="S294" s="13">
        <v>1</v>
      </c>
      <c r="T294" s="39">
        <f t="shared" si="67"/>
        <v>1.72</v>
      </c>
      <c r="U294" s="39">
        <f t="shared" si="73"/>
        <v>1.2589999999999999</v>
      </c>
      <c r="V294" s="39">
        <f t="shared" si="74"/>
        <v>105.54859999999999</v>
      </c>
      <c r="W294" s="39">
        <f t="shared" si="75"/>
        <v>256.5</v>
      </c>
      <c r="X294" s="40">
        <f t="shared" si="76"/>
        <v>0.41149551656920075</v>
      </c>
      <c r="Y294" s="41">
        <f t="shared" si="77"/>
        <v>1.0554859999999999</v>
      </c>
      <c r="Z294" s="42">
        <f t="shared" si="78"/>
        <v>10554.859999999999</v>
      </c>
      <c r="AA294" s="13" t="s">
        <v>72</v>
      </c>
      <c r="AB294" s="13"/>
      <c r="AC294" s="13"/>
      <c r="AD294" s="13"/>
      <c r="AE294" s="13"/>
      <c r="AF294" s="13"/>
      <c r="AG294" s="13"/>
      <c r="AH294" s="13"/>
      <c r="AI294" s="13"/>
      <c r="AJ294" s="13"/>
      <c r="AK294" s="13"/>
      <c r="AL294" s="13"/>
      <c r="AM294" s="13"/>
      <c r="AN294" s="13"/>
      <c r="AO294" s="13"/>
      <c r="AP294" s="13"/>
      <c r="AQ294" s="13"/>
      <c r="AR294" s="13"/>
      <c r="AS294" s="13"/>
      <c r="AT294" s="38">
        <v>3.3</v>
      </c>
      <c r="AU294" s="38">
        <v>3.3</v>
      </c>
      <c r="AV294" s="10">
        <f t="shared" si="69"/>
        <v>1.325</v>
      </c>
      <c r="AW294" s="10">
        <f t="shared" si="70"/>
        <v>3.4380000000000002</v>
      </c>
      <c r="AZ294" t="str">
        <f t="shared" si="71"/>
        <v>Yes</v>
      </c>
      <c r="BB294" s="38">
        <f t="shared" si="79"/>
        <v>1.325</v>
      </c>
      <c r="BC294" s="38">
        <f t="shared" si="68"/>
        <v>0.82499999999999996</v>
      </c>
      <c r="BD294" s="38">
        <f t="shared" si="80"/>
        <v>0.75900000000000001</v>
      </c>
      <c r="BE294" s="38">
        <f t="shared" si="81"/>
        <v>1.2589999999999999</v>
      </c>
      <c r="BF294" s="13" cm="1">
        <f t="array" ref="BF294">SUMPRODUCT((1/COUNTIFS($A$3:$A294,$A$3:$A294,$H$3:$H294,$H$3:$H294,$I$3:$I294,$I$3:$I294)))</f>
        <v>87.000000000000071</v>
      </c>
      <c r="BG294" s="13">
        <v>30</v>
      </c>
      <c r="BH294" s="12">
        <f t="shared" si="72"/>
        <v>0.3448275862068963</v>
      </c>
    </row>
    <row r="295" spans="1:60" x14ac:dyDescent="0.2">
      <c r="A295" s="37">
        <v>46095</v>
      </c>
      <c r="B295" s="37"/>
      <c r="C295" s="38">
        <v>11.43</v>
      </c>
      <c r="D295" s="13" t="s">
        <v>55</v>
      </c>
      <c r="E295" s="13" t="s">
        <v>1156</v>
      </c>
      <c r="F295" s="13"/>
      <c r="H295" t="s">
        <v>138</v>
      </c>
      <c r="I295" s="13">
        <v>9</v>
      </c>
      <c r="J295" s="13">
        <v>3</v>
      </c>
      <c r="K295" t="s">
        <v>303</v>
      </c>
      <c r="L295" s="38">
        <v>1</v>
      </c>
      <c r="M295" s="38">
        <v>11.5</v>
      </c>
      <c r="N295" s="38">
        <v>17</v>
      </c>
      <c r="O295" s="13" t="s">
        <v>15</v>
      </c>
      <c r="P295" s="13"/>
      <c r="Q295" s="13" t="s">
        <v>4</v>
      </c>
      <c r="R295" s="38">
        <v>15.72</v>
      </c>
      <c r="S295" s="13" t="s">
        <v>60</v>
      </c>
      <c r="T295" s="39" t="str">
        <f t="shared" si="67"/>
        <v>0.00</v>
      </c>
      <c r="U295" s="39">
        <f t="shared" ref="U295:U296" si="82">BE295</f>
        <v>-1</v>
      </c>
      <c r="V295" s="39">
        <f t="shared" ref="V295:V296" si="83">V294+U295</f>
        <v>104.54859999999999</v>
      </c>
      <c r="W295" s="39">
        <f t="shared" ref="W295:W296" si="84">W294+L295</f>
        <v>257.5</v>
      </c>
      <c r="X295" s="40">
        <f t="shared" ref="X295:X296" si="85">SUM(V295/W295)</f>
        <v>0.40601398058252425</v>
      </c>
      <c r="Y295" s="41">
        <f t="shared" ref="Y295:Y296" si="86">V295/100</f>
        <v>1.0454859999999999</v>
      </c>
      <c r="Z295" s="42">
        <f t="shared" ref="Z295:Z296" si="87">V295*100</f>
        <v>10454.859999999999</v>
      </c>
      <c r="AA295" s="13" t="s">
        <v>58</v>
      </c>
      <c r="AB295" s="13"/>
      <c r="AC295" s="13"/>
      <c r="AD295" s="13"/>
      <c r="AE295" s="13"/>
      <c r="AF295" s="13"/>
      <c r="AG295" s="13"/>
      <c r="AH295" s="13"/>
      <c r="AI295" s="13"/>
      <c r="AJ295" s="13"/>
      <c r="AK295" s="13"/>
      <c r="AL295" s="13"/>
      <c r="AM295" s="13"/>
      <c r="AN295" s="13"/>
      <c r="AO295" s="13"/>
      <c r="AP295" s="13"/>
      <c r="AQ295" s="13"/>
      <c r="AR295" s="13"/>
      <c r="AS295" s="13"/>
      <c r="AT295" s="38">
        <v>16.399999999999999</v>
      </c>
      <c r="AU295" s="38">
        <v>16</v>
      </c>
      <c r="AV295" s="10">
        <f t="shared" si="69"/>
        <v>16</v>
      </c>
      <c r="AW295" s="10">
        <f t="shared" si="70"/>
        <v>15.72</v>
      </c>
      <c r="AZ295" t="str">
        <f t="shared" si="71"/>
        <v>Yes</v>
      </c>
      <c r="BB295" s="38">
        <f t="shared" si="79"/>
        <v>-1</v>
      </c>
      <c r="BC295" s="38">
        <f t="shared" si="68"/>
        <v>-2</v>
      </c>
      <c r="BD295" s="38">
        <f t="shared" si="80"/>
        <v>-2</v>
      </c>
      <c r="BE295" s="38">
        <f t="shared" si="81"/>
        <v>-1</v>
      </c>
      <c r="BF295" s="13" cm="1">
        <f t="array" ref="BF295">SUMPRODUCT((1/COUNTIFS($A$3:$A295,$A$3:$A295,$H$3:$H295,$H$3:$H295,$I$3:$I295,$I$3:$I295)))</f>
        <v>88.000000000000071</v>
      </c>
      <c r="BG295" s="13">
        <v>30</v>
      </c>
      <c r="BH295" s="12">
        <f t="shared" si="72"/>
        <v>0.34090909090909061</v>
      </c>
    </row>
    <row r="296" spans="1:60" x14ac:dyDescent="0.2">
      <c r="A296" s="37">
        <v>46095</v>
      </c>
      <c r="B296" s="37"/>
      <c r="C296" s="38">
        <v>11.43</v>
      </c>
      <c r="D296" s="13" t="s">
        <v>55</v>
      </c>
      <c r="E296" s="13" t="s">
        <v>1156</v>
      </c>
      <c r="F296" s="13"/>
      <c r="H296" t="s">
        <v>138</v>
      </c>
      <c r="I296" s="13">
        <v>9</v>
      </c>
      <c r="J296" s="13">
        <v>9</v>
      </c>
      <c r="K296" t="s">
        <v>304</v>
      </c>
      <c r="L296" s="38">
        <v>1</v>
      </c>
      <c r="M296" s="38">
        <v>7.8</v>
      </c>
      <c r="N296" s="38">
        <v>11.15</v>
      </c>
      <c r="O296" s="13" t="s">
        <v>15</v>
      </c>
      <c r="P296" s="13"/>
      <c r="Q296" s="13" t="s">
        <v>4</v>
      </c>
      <c r="R296" s="38">
        <v>10.338000000000001</v>
      </c>
      <c r="S296" s="13" t="s">
        <v>60</v>
      </c>
      <c r="T296" s="39" t="str">
        <f t="shared" si="67"/>
        <v>0.00</v>
      </c>
      <c r="U296" s="39">
        <f t="shared" si="82"/>
        <v>-1</v>
      </c>
      <c r="V296" s="39">
        <f t="shared" si="83"/>
        <v>103.54859999999999</v>
      </c>
      <c r="W296" s="39">
        <f t="shared" si="84"/>
        <v>258.5</v>
      </c>
      <c r="X296" s="40">
        <f t="shared" si="85"/>
        <v>0.40057485493230172</v>
      </c>
      <c r="Y296" s="41">
        <f t="shared" si="86"/>
        <v>1.0354859999999999</v>
      </c>
      <c r="Z296" s="42">
        <f t="shared" si="87"/>
        <v>10354.859999999999</v>
      </c>
      <c r="AA296" s="13" t="s">
        <v>58</v>
      </c>
      <c r="AB296" s="13"/>
      <c r="AC296" s="13"/>
      <c r="AD296" s="13"/>
      <c r="AE296" s="13"/>
      <c r="AF296" s="13"/>
      <c r="AG296" s="13"/>
      <c r="AH296" s="13"/>
      <c r="AI296" s="13"/>
      <c r="AJ296" s="13"/>
      <c r="AK296" s="13"/>
      <c r="AL296" s="13"/>
      <c r="AM296" s="13"/>
      <c r="AN296" s="13"/>
      <c r="AO296" s="13"/>
      <c r="AP296" s="13"/>
      <c r="AQ296" s="13"/>
      <c r="AR296" s="13"/>
      <c r="AS296" s="13"/>
      <c r="AT296" s="38">
        <v>11</v>
      </c>
      <c r="AU296" s="38">
        <v>11</v>
      </c>
      <c r="AV296" s="10">
        <f t="shared" si="69"/>
        <v>10.15</v>
      </c>
      <c r="AW296" s="10">
        <f t="shared" si="70"/>
        <v>10.338000000000001</v>
      </c>
      <c r="AZ296" t="str">
        <f t="shared" si="71"/>
        <v>Yes</v>
      </c>
      <c r="BB296" s="38">
        <f t="shared" si="79"/>
        <v>-1</v>
      </c>
      <c r="BC296" s="38">
        <f t="shared" si="68"/>
        <v>-2</v>
      </c>
      <c r="BD296" s="38">
        <f t="shared" si="80"/>
        <v>-2</v>
      </c>
      <c r="BE296" s="38">
        <f t="shared" si="81"/>
        <v>-1</v>
      </c>
      <c r="BF296" s="13" cm="1">
        <f t="array" ref="BF296">SUMPRODUCT((1/COUNTIFS($A$3:$A296,$A$3:$A296,$H$3:$H296,$H$3:$H296,$I$3:$I296,$I$3:$I296)))</f>
        <v>88.000000000000071</v>
      </c>
      <c r="BG296" s="13">
        <v>30</v>
      </c>
      <c r="BH296" s="12">
        <f t="shared" si="72"/>
        <v>0.34090909090909061</v>
      </c>
    </row>
    <row r="297" spans="1:60" x14ac:dyDescent="0.2">
      <c r="A297" s="37">
        <v>46095</v>
      </c>
      <c r="B297" s="37"/>
      <c r="C297" s="38">
        <v>11.47</v>
      </c>
      <c r="D297" s="13" t="s">
        <v>55</v>
      </c>
      <c r="E297" s="13" t="s">
        <v>1156</v>
      </c>
      <c r="F297" s="13"/>
      <c r="H297" t="s">
        <v>138</v>
      </c>
      <c r="I297" s="13">
        <v>10</v>
      </c>
      <c r="J297" s="13">
        <v>2</v>
      </c>
      <c r="K297" s="44" t="s">
        <v>305</v>
      </c>
      <c r="L297" s="38">
        <v>0.5</v>
      </c>
      <c r="M297" s="38">
        <v>6.6</v>
      </c>
      <c r="N297" s="38">
        <v>6.89</v>
      </c>
      <c r="O297" s="13" t="s">
        <v>15</v>
      </c>
      <c r="P297" s="13"/>
      <c r="Q297" s="13" t="s">
        <v>4</v>
      </c>
      <c r="R297" s="38">
        <v>6.4188000000000001</v>
      </c>
      <c r="S297" s="13">
        <v>2</v>
      </c>
      <c r="T297" s="39" t="str">
        <f t="shared" si="67"/>
        <v>0.00</v>
      </c>
      <c r="U297" s="39">
        <f t="shared" ref="U297:U332" si="88">BE297</f>
        <v>-0.5</v>
      </c>
      <c r="V297" s="39">
        <f t="shared" ref="V297:V332" si="89">V296+U297</f>
        <v>103.04859999999999</v>
      </c>
      <c r="W297" s="39">
        <f t="shared" ref="W297:W332" si="90">W296+L297</f>
        <v>259</v>
      </c>
      <c r="X297" s="40">
        <f t="shared" ref="X297:X332" si="91">SUM(V297/W297)</f>
        <v>0.39787104247104244</v>
      </c>
      <c r="Y297" s="41">
        <f t="shared" ref="Y297:Y332" si="92">V297/100</f>
        <v>1.030486</v>
      </c>
      <c r="Z297" s="42">
        <f t="shared" ref="Z297:Z332" si="93">V297*100</f>
        <v>10304.859999999999</v>
      </c>
      <c r="AA297" s="13" t="s">
        <v>58</v>
      </c>
      <c r="AB297" s="13"/>
      <c r="AC297" s="13"/>
      <c r="AD297" s="13"/>
      <c r="AE297" s="13"/>
      <c r="AF297" s="13"/>
      <c r="AG297" s="13"/>
      <c r="AH297" s="13"/>
      <c r="AI297" s="13"/>
      <c r="AJ297" s="13"/>
      <c r="AK297" s="13"/>
      <c r="AL297" s="13"/>
      <c r="AM297" s="13"/>
      <c r="AN297" s="13"/>
      <c r="AO297" s="13"/>
      <c r="AP297" s="13"/>
      <c r="AQ297" s="13"/>
      <c r="AR297" s="13"/>
      <c r="AS297" s="13"/>
      <c r="AT297" s="38">
        <v>5.9</v>
      </c>
      <c r="AU297" s="38">
        <v>5.5</v>
      </c>
      <c r="AV297" s="10">
        <f t="shared" si="69"/>
        <v>2.9449999999999998</v>
      </c>
      <c r="AW297" s="10">
        <f t="shared" si="70"/>
        <v>6.4188000000000001</v>
      </c>
      <c r="AZ297" t="str">
        <f t="shared" si="71"/>
        <v>Yes</v>
      </c>
      <c r="BB297" s="38">
        <f t="shared" si="79"/>
        <v>-0.5</v>
      </c>
      <c r="BC297" s="38">
        <f t="shared" si="68"/>
        <v>-2.5</v>
      </c>
      <c r="BD297" s="38">
        <f t="shared" si="80"/>
        <v>-2.5</v>
      </c>
      <c r="BE297" s="38">
        <f t="shared" si="81"/>
        <v>-0.5</v>
      </c>
      <c r="BF297" s="13" cm="1">
        <f t="array" ref="BF297">SUMPRODUCT((1/COUNTIFS($A$3:$A297,$A$3:$A297,$H$3:$H297,$H$3:$H297,$I$3:$I297,$I$3:$I297)))</f>
        <v>89.000000000000071</v>
      </c>
      <c r="BG297" s="13">
        <v>30</v>
      </c>
      <c r="BH297" s="12">
        <f t="shared" si="72"/>
        <v>0.33707865168539297</v>
      </c>
    </row>
    <row r="298" spans="1:60" x14ac:dyDescent="0.2">
      <c r="A298" s="37">
        <v>46095</v>
      </c>
      <c r="B298" s="37"/>
      <c r="C298" s="38">
        <v>11.47</v>
      </c>
      <c r="D298" s="13" t="s">
        <v>55</v>
      </c>
      <c r="E298" s="13" t="s">
        <v>1156</v>
      </c>
      <c r="F298" s="13"/>
      <c r="H298" t="s">
        <v>138</v>
      </c>
      <c r="I298" s="13">
        <v>10</v>
      </c>
      <c r="J298" s="13">
        <v>3</v>
      </c>
      <c r="K298" t="s">
        <v>306</v>
      </c>
      <c r="L298" s="38">
        <v>1</v>
      </c>
      <c r="M298" s="38">
        <v>16</v>
      </c>
      <c r="N298" s="38">
        <v>25</v>
      </c>
      <c r="O298" s="13" t="s">
        <v>15</v>
      </c>
      <c r="P298" s="13"/>
      <c r="Q298" s="13" t="s">
        <v>4</v>
      </c>
      <c r="R298" s="38">
        <v>23.080000000000002</v>
      </c>
      <c r="S298" s="13" t="s">
        <v>60</v>
      </c>
      <c r="T298" s="39" t="str">
        <f t="shared" si="67"/>
        <v>0.00</v>
      </c>
      <c r="U298" s="39">
        <f t="shared" si="88"/>
        <v>-1</v>
      </c>
      <c r="V298" s="39">
        <f t="shared" si="89"/>
        <v>102.04859999999999</v>
      </c>
      <c r="W298" s="39">
        <f t="shared" si="90"/>
        <v>260</v>
      </c>
      <c r="X298" s="40">
        <f t="shared" si="91"/>
        <v>0.39249461538461539</v>
      </c>
      <c r="Y298" s="41">
        <f t="shared" si="92"/>
        <v>1.020486</v>
      </c>
      <c r="Z298" s="42">
        <f t="shared" si="93"/>
        <v>10204.859999999999</v>
      </c>
      <c r="AA298" s="13" t="s">
        <v>58</v>
      </c>
      <c r="AB298" s="13"/>
      <c r="AC298" s="13"/>
      <c r="AD298" s="13"/>
      <c r="AE298" s="13"/>
      <c r="AF298" s="13"/>
      <c r="AG298" s="13"/>
      <c r="AH298" s="13"/>
      <c r="AI298" s="13"/>
      <c r="AJ298" s="13"/>
      <c r="AK298" s="13"/>
      <c r="AL298" s="13"/>
      <c r="AM298" s="13"/>
      <c r="AN298" s="13"/>
      <c r="AO298" s="13"/>
      <c r="AP298" s="13"/>
      <c r="AQ298" s="13"/>
      <c r="AR298" s="13"/>
      <c r="AS298" s="13"/>
      <c r="AT298" s="38">
        <v>19</v>
      </c>
      <c r="AU298" s="38">
        <v>19</v>
      </c>
      <c r="AV298" s="10">
        <f t="shared" si="69"/>
        <v>24</v>
      </c>
      <c r="AW298" s="10">
        <f t="shared" si="70"/>
        <v>23.080000000000002</v>
      </c>
      <c r="AZ298" t="str">
        <f t="shared" si="71"/>
        <v>Yes</v>
      </c>
      <c r="BB298" s="38">
        <f t="shared" si="79"/>
        <v>-1</v>
      </c>
      <c r="BC298" s="38">
        <f t="shared" si="68"/>
        <v>-2.5</v>
      </c>
      <c r="BD298" s="38">
        <f t="shared" si="80"/>
        <v>-2.5</v>
      </c>
      <c r="BE298" s="38">
        <f t="shared" si="81"/>
        <v>-1</v>
      </c>
      <c r="BF298" s="13" cm="1">
        <f t="array" ref="BF298">SUMPRODUCT((1/COUNTIFS($A$3:$A298,$A$3:$A298,$H$3:$H298,$H$3:$H298,$I$3:$I298,$I$3:$I298)))</f>
        <v>89.000000000000071</v>
      </c>
      <c r="BG298" s="13">
        <v>30</v>
      </c>
      <c r="BH298" s="12">
        <f t="shared" si="72"/>
        <v>0.33707865168539297</v>
      </c>
    </row>
    <row r="299" spans="1:60" x14ac:dyDescent="0.2">
      <c r="A299" s="37">
        <v>46095</v>
      </c>
      <c r="B299" s="37"/>
      <c r="C299" s="38">
        <v>11.47</v>
      </c>
      <c r="D299" s="13" t="s">
        <v>55</v>
      </c>
      <c r="E299" s="13" t="s">
        <v>1156</v>
      </c>
      <c r="F299" s="13"/>
      <c r="H299" t="s">
        <v>138</v>
      </c>
      <c r="I299" s="13">
        <v>10</v>
      </c>
      <c r="J299" s="13">
        <v>7</v>
      </c>
      <c r="K299" s="46" t="s">
        <v>125</v>
      </c>
      <c r="L299" s="38">
        <v>1</v>
      </c>
      <c r="M299" s="38">
        <v>9.6</v>
      </c>
      <c r="N299" s="38">
        <v>23.18</v>
      </c>
      <c r="O299" s="13" t="s">
        <v>15</v>
      </c>
      <c r="P299" s="13"/>
      <c r="Q299" s="13" t="s">
        <v>4</v>
      </c>
      <c r="R299" s="38">
        <v>21.4056</v>
      </c>
      <c r="S299" s="13">
        <v>4</v>
      </c>
      <c r="T299" s="39" t="str">
        <f t="shared" si="67"/>
        <v>0.00</v>
      </c>
      <c r="U299" s="39">
        <f t="shared" si="88"/>
        <v>-1</v>
      </c>
      <c r="V299" s="39">
        <f t="shared" si="89"/>
        <v>101.04859999999999</v>
      </c>
      <c r="W299" s="39">
        <f t="shared" si="90"/>
        <v>261</v>
      </c>
      <c r="X299" s="40">
        <f t="shared" si="91"/>
        <v>0.38715938697318003</v>
      </c>
      <c r="Y299" s="41">
        <f t="shared" si="92"/>
        <v>1.010486</v>
      </c>
      <c r="Z299" s="42">
        <f t="shared" si="93"/>
        <v>10104.859999999999</v>
      </c>
      <c r="AA299" s="13" t="s">
        <v>58</v>
      </c>
      <c r="AB299" s="13"/>
      <c r="AC299" s="13"/>
      <c r="AD299" s="13"/>
      <c r="AE299" s="13"/>
      <c r="AF299" s="13"/>
      <c r="AG299" s="13"/>
      <c r="AH299" s="13"/>
      <c r="AI299" s="13"/>
      <c r="AJ299" s="13"/>
      <c r="AK299" s="13"/>
      <c r="AL299" s="13"/>
      <c r="AM299" s="13"/>
      <c r="AN299" s="13"/>
      <c r="AO299" s="13"/>
      <c r="AP299" s="13"/>
      <c r="AQ299" s="13"/>
      <c r="AR299" s="13"/>
      <c r="AS299" s="13"/>
      <c r="AT299" s="38">
        <v>17</v>
      </c>
      <c r="AU299" s="38">
        <v>18</v>
      </c>
      <c r="AV299" s="10">
        <f t="shared" si="69"/>
        <v>22.18</v>
      </c>
      <c r="AW299" s="10">
        <f t="shared" si="70"/>
        <v>21.4056</v>
      </c>
      <c r="AZ299" t="str">
        <f t="shared" si="71"/>
        <v>Yes</v>
      </c>
      <c r="BB299" s="38">
        <f t="shared" si="79"/>
        <v>-1</v>
      </c>
      <c r="BC299" s="38">
        <f t="shared" si="68"/>
        <v>-2.5</v>
      </c>
      <c r="BD299" s="38">
        <f t="shared" si="80"/>
        <v>-2.5</v>
      </c>
      <c r="BE299" s="38">
        <f t="shared" si="81"/>
        <v>-1</v>
      </c>
      <c r="BF299" s="13" cm="1">
        <f t="array" ref="BF299">SUMPRODUCT((1/COUNTIFS($A$3:$A299,$A$3:$A299,$H$3:$H299,$H$3:$H299,$I$3:$I299,$I$3:$I299)))</f>
        <v>89.000000000000057</v>
      </c>
      <c r="BG299" s="13">
        <v>30</v>
      </c>
      <c r="BH299" s="12">
        <f t="shared" si="72"/>
        <v>0.33707865168539303</v>
      </c>
    </row>
    <row r="300" spans="1:60" x14ac:dyDescent="0.2">
      <c r="A300" s="37">
        <v>46102</v>
      </c>
      <c r="B300" s="37"/>
      <c r="C300" s="38">
        <v>10.38</v>
      </c>
      <c r="D300" s="13" t="s">
        <v>55</v>
      </c>
      <c r="E300" s="13" t="s">
        <v>1156</v>
      </c>
      <c r="F300" s="13"/>
      <c r="H300" t="s">
        <v>138</v>
      </c>
      <c r="I300" s="13">
        <v>1</v>
      </c>
      <c r="J300" s="13">
        <v>1</v>
      </c>
      <c r="K300" s="44" t="s">
        <v>398</v>
      </c>
      <c r="L300" s="38">
        <v>0.5</v>
      </c>
      <c r="M300" s="38">
        <v>3.6</v>
      </c>
      <c r="N300" s="38">
        <v>4.4000000000000004</v>
      </c>
      <c r="O300" s="13" t="s">
        <v>15</v>
      </c>
      <c r="P300" s="13"/>
      <c r="Q300" s="13" t="s">
        <v>4</v>
      </c>
      <c r="R300" s="38">
        <v>4.1280000000000001</v>
      </c>
      <c r="S300" s="13">
        <v>2</v>
      </c>
      <c r="T300" s="39" t="str">
        <f t="shared" si="67"/>
        <v>0.00</v>
      </c>
      <c r="U300" s="39">
        <f t="shared" si="88"/>
        <v>-0.5</v>
      </c>
      <c r="V300" s="39">
        <f t="shared" si="89"/>
        <v>100.54859999999999</v>
      </c>
      <c r="W300" s="39">
        <f t="shared" si="90"/>
        <v>261.5</v>
      </c>
      <c r="X300" s="40">
        <f t="shared" si="91"/>
        <v>0.38450707456978966</v>
      </c>
      <c r="Y300" s="41">
        <f t="shared" si="92"/>
        <v>1.0054859999999999</v>
      </c>
      <c r="Z300" s="42">
        <f t="shared" si="93"/>
        <v>10054.859999999999</v>
      </c>
      <c r="AA300" s="13" t="s">
        <v>58</v>
      </c>
      <c r="AB300" s="13"/>
      <c r="AC300" s="13"/>
      <c r="AD300" s="13"/>
      <c r="AE300" s="13"/>
      <c r="AF300" s="13"/>
      <c r="AG300" s="13"/>
      <c r="AH300" s="13"/>
      <c r="AI300" s="13"/>
      <c r="AJ300" s="13"/>
      <c r="AK300" s="13"/>
      <c r="AL300" s="13"/>
      <c r="AM300" s="13"/>
      <c r="AN300" s="13"/>
      <c r="AO300" s="13"/>
      <c r="AP300" s="13"/>
      <c r="AQ300" s="13"/>
      <c r="AR300" s="13"/>
      <c r="AS300" s="13"/>
      <c r="AT300" s="38">
        <v>4.0999999999999996</v>
      </c>
      <c r="AU300" s="38">
        <v>4.2</v>
      </c>
      <c r="AV300" s="10">
        <f t="shared" ref="AV300:AV312" si="94">((N300*(L300))-(L300))</f>
        <v>1.7000000000000002</v>
      </c>
      <c r="AW300" s="10">
        <f t="shared" ref="AW300:AW312" si="95">0.92*(N300-1)+1</f>
        <v>4.1280000000000001</v>
      </c>
      <c r="AZ300" t="str">
        <f t="shared" si="71"/>
        <v>Yes</v>
      </c>
      <c r="BB300" s="38">
        <f t="shared" ref="BB300:BB307" si="96">IF(AA300="W",
   L300*(N300-1),
   -L300
)</f>
        <v>-0.5</v>
      </c>
      <c r="BC300" s="38">
        <f t="shared" si="68"/>
        <v>-2.5</v>
      </c>
      <c r="BD300" s="38">
        <f t="shared" ref="BD300:BD307" si="97">IF(BC300&gt;0, BC300*0.92, BC300)</f>
        <v>-2.5</v>
      </c>
      <c r="BE300" s="38">
        <f t="shared" ref="BE300:BE307" si="98">IF(
  BC300&gt;0,
  IF(
    AA300="W",
    BB300 - (BC300 - BD300),
    BB300
  ),
  BB300
)</f>
        <v>-0.5</v>
      </c>
      <c r="BF300" s="13" cm="1">
        <f t="array" ref="BF300">SUMPRODUCT((1/COUNTIFS($A$3:$A300,$A$3:$A300,$H$3:$H300,$H$3:$H300,$I$3:$I300,$I$3:$I300)))</f>
        <v>90.000000000000057</v>
      </c>
      <c r="BG300" s="13">
        <v>30</v>
      </c>
      <c r="BH300" s="12">
        <f t="shared" si="72"/>
        <v>0.33333333333333315</v>
      </c>
    </row>
    <row r="301" spans="1:60" x14ac:dyDescent="0.2">
      <c r="A301" s="37">
        <v>46102</v>
      </c>
      <c r="B301" s="37"/>
      <c r="C301" s="38">
        <v>10.38</v>
      </c>
      <c r="D301" s="13" t="s">
        <v>55</v>
      </c>
      <c r="E301" s="13" t="s">
        <v>1156</v>
      </c>
      <c r="F301" s="13"/>
      <c r="H301" t="s">
        <v>138</v>
      </c>
      <c r="I301" s="13">
        <v>1</v>
      </c>
      <c r="J301" s="13">
        <v>3</v>
      </c>
      <c r="K301" s="46" t="s">
        <v>521</v>
      </c>
      <c r="L301" s="38">
        <v>1</v>
      </c>
      <c r="M301" s="38">
        <v>10</v>
      </c>
      <c r="N301" s="38">
        <v>17.73</v>
      </c>
      <c r="O301" s="13" t="s">
        <v>15</v>
      </c>
      <c r="P301" s="13"/>
      <c r="Q301" s="13" t="s">
        <v>4</v>
      </c>
      <c r="R301" s="38">
        <v>16.3916</v>
      </c>
      <c r="S301" s="13">
        <v>4</v>
      </c>
      <c r="T301" s="39" t="str">
        <f t="shared" si="67"/>
        <v>0.00</v>
      </c>
      <c r="U301" s="39">
        <f t="shared" si="88"/>
        <v>-1</v>
      </c>
      <c r="V301" s="39">
        <f t="shared" si="89"/>
        <v>99.548599999999993</v>
      </c>
      <c r="W301" s="39">
        <f t="shared" si="90"/>
        <v>262.5</v>
      </c>
      <c r="X301" s="40">
        <f t="shared" si="91"/>
        <v>0.37923276190476191</v>
      </c>
      <c r="Y301" s="41">
        <f t="shared" si="92"/>
        <v>0.99548599999999998</v>
      </c>
      <c r="Z301" s="42">
        <f t="shared" si="93"/>
        <v>9954.8599999999988</v>
      </c>
      <c r="AA301" s="13" t="s">
        <v>58</v>
      </c>
      <c r="AB301" s="13"/>
      <c r="AC301" s="13"/>
      <c r="AD301" s="13"/>
      <c r="AE301" s="13"/>
      <c r="AF301" s="13"/>
      <c r="AG301" s="13"/>
      <c r="AH301" s="13"/>
      <c r="AI301" s="13"/>
      <c r="AJ301" s="13"/>
      <c r="AK301" s="13"/>
      <c r="AL301" s="13"/>
      <c r="AM301" s="13"/>
      <c r="AN301" s="13"/>
      <c r="AO301" s="13"/>
      <c r="AP301" s="13"/>
      <c r="AQ301" s="13"/>
      <c r="AR301" s="13"/>
      <c r="AS301" s="13"/>
      <c r="AT301" s="38">
        <v>14.2</v>
      </c>
      <c r="AU301" s="38">
        <v>14</v>
      </c>
      <c r="AV301" s="10">
        <f t="shared" si="94"/>
        <v>16.73</v>
      </c>
      <c r="AW301" s="10">
        <f t="shared" si="95"/>
        <v>16.3916</v>
      </c>
      <c r="AZ301" t="str">
        <f t="shared" si="71"/>
        <v>Yes</v>
      </c>
      <c r="BB301" s="38">
        <f t="shared" si="96"/>
        <v>-1</v>
      </c>
      <c r="BC301" s="38">
        <f t="shared" si="68"/>
        <v>-2.5</v>
      </c>
      <c r="BD301" s="38">
        <f t="shared" si="97"/>
        <v>-2.5</v>
      </c>
      <c r="BE301" s="38">
        <f t="shared" si="98"/>
        <v>-1</v>
      </c>
      <c r="BF301" s="13" cm="1">
        <f t="array" ref="BF301">SUMPRODUCT((1/COUNTIFS($A$3:$A301,$A$3:$A301,$H$3:$H301,$H$3:$H301,$I$3:$I301,$I$3:$I301)))</f>
        <v>90.000000000000057</v>
      </c>
      <c r="BG301" s="13">
        <v>30</v>
      </c>
      <c r="BH301" s="12">
        <f t="shared" si="72"/>
        <v>0.33333333333333315</v>
      </c>
    </row>
    <row r="302" spans="1:60" x14ac:dyDescent="0.2">
      <c r="A302" s="37">
        <v>46102</v>
      </c>
      <c r="B302" s="37"/>
      <c r="C302" s="38">
        <v>10.38</v>
      </c>
      <c r="D302" s="13" t="s">
        <v>55</v>
      </c>
      <c r="E302" s="13" t="s">
        <v>1156</v>
      </c>
      <c r="F302" s="13"/>
      <c r="H302" t="s">
        <v>138</v>
      </c>
      <c r="I302" s="13">
        <v>1</v>
      </c>
      <c r="J302" s="13">
        <v>5</v>
      </c>
      <c r="K302" t="s">
        <v>522</v>
      </c>
      <c r="L302" s="38">
        <v>1</v>
      </c>
      <c r="M302" s="38">
        <v>14</v>
      </c>
      <c r="N302" s="38">
        <v>16.91</v>
      </c>
      <c r="O302" s="13" t="s">
        <v>15</v>
      </c>
      <c r="P302" s="13"/>
      <c r="Q302" s="13" t="s">
        <v>4</v>
      </c>
      <c r="R302" s="38">
        <v>15.6372</v>
      </c>
      <c r="S302" s="13" t="s">
        <v>60</v>
      </c>
      <c r="T302" s="39" t="str">
        <f t="shared" si="67"/>
        <v>0.00</v>
      </c>
      <c r="U302" s="39">
        <f t="shared" si="88"/>
        <v>-1</v>
      </c>
      <c r="V302" s="39">
        <f t="shared" si="89"/>
        <v>98.548599999999993</v>
      </c>
      <c r="W302" s="39">
        <f t="shared" si="90"/>
        <v>263.5</v>
      </c>
      <c r="X302" s="40">
        <f t="shared" si="91"/>
        <v>0.37399848197343449</v>
      </c>
      <c r="Y302" s="41">
        <f t="shared" si="92"/>
        <v>0.98548599999999997</v>
      </c>
      <c r="Z302" s="42">
        <f t="shared" si="93"/>
        <v>9854.8599999999988</v>
      </c>
      <c r="AA302" s="13" t="s">
        <v>58</v>
      </c>
      <c r="AB302" s="13"/>
      <c r="AC302" s="13"/>
      <c r="AD302" s="13"/>
      <c r="AE302" s="13"/>
      <c r="AF302" s="13"/>
      <c r="AG302" s="13"/>
      <c r="AH302" s="13"/>
      <c r="AI302" s="13"/>
      <c r="AJ302" s="13"/>
      <c r="AK302" s="13"/>
      <c r="AL302" s="13"/>
      <c r="AM302" s="13"/>
      <c r="AN302" s="13"/>
      <c r="AO302" s="13"/>
      <c r="AP302" s="13"/>
      <c r="AQ302" s="13"/>
      <c r="AR302" s="13"/>
      <c r="AS302" s="13"/>
      <c r="AT302" s="38">
        <v>14.5</v>
      </c>
      <c r="AU302" s="38">
        <v>13</v>
      </c>
      <c r="AV302" s="10">
        <f t="shared" si="94"/>
        <v>15.91</v>
      </c>
      <c r="AW302" s="10">
        <f t="shared" si="95"/>
        <v>15.6372</v>
      </c>
      <c r="AZ302" t="str">
        <f t="shared" si="71"/>
        <v>Yes</v>
      </c>
      <c r="BB302" s="38">
        <f t="shared" si="96"/>
        <v>-1</v>
      </c>
      <c r="BC302" s="38">
        <f t="shared" si="68"/>
        <v>-2.5</v>
      </c>
      <c r="BD302" s="38">
        <f t="shared" si="97"/>
        <v>-2.5</v>
      </c>
      <c r="BE302" s="38">
        <f t="shared" si="98"/>
        <v>-1</v>
      </c>
      <c r="BF302" s="13" cm="1">
        <f t="array" ref="BF302">SUMPRODUCT((1/COUNTIFS($A$3:$A302,$A$3:$A302,$H$3:$H302,$H$3:$H302,$I$3:$I302,$I$3:$I302)))</f>
        <v>90.000000000000043</v>
      </c>
      <c r="BG302" s="13">
        <v>30</v>
      </c>
      <c r="BH302" s="12">
        <f t="shared" si="72"/>
        <v>0.33333333333333315</v>
      </c>
    </row>
    <row r="303" spans="1:60" x14ac:dyDescent="0.2">
      <c r="A303" s="37">
        <v>46102</v>
      </c>
      <c r="B303" s="37"/>
      <c r="C303" s="38">
        <v>10.44</v>
      </c>
      <c r="D303" s="13" t="s">
        <v>55</v>
      </c>
      <c r="E303" s="13" t="s">
        <v>1156</v>
      </c>
      <c r="F303" s="13"/>
      <c r="H303" t="s">
        <v>138</v>
      </c>
      <c r="I303" s="13">
        <v>2</v>
      </c>
      <c r="J303" s="13">
        <v>4</v>
      </c>
      <c r="K303" s="44" t="s">
        <v>524</v>
      </c>
      <c r="L303" s="38">
        <v>0.5</v>
      </c>
      <c r="M303" s="38">
        <v>2.9</v>
      </c>
      <c r="N303" s="38">
        <v>3.52</v>
      </c>
      <c r="O303" s="13" t="s">
        <v>15</v>
      </c>
      <c r="P303" s="13"/>
      <c r="Q303" s="13" t="s">
        <v>4</v>
      </c>
      <c r="R303" s="38">
        <v>3.3184</v>
      </c>
      <c r="S303" s="13">
        <v>2</v>
      </c>
      <c r="T303" s="39" t="str">
        <f t="shared" si="67"/>
        <v>0.00</v>
      </c>
      <c r="U303" s="39">
        <f t="shared" si="88"/>
        <v>-0.5</v>
      </c>
      <c r="V303" s="39">
        <f t="shared" si="89"/>
        <v>98.048599999999993</v>
      </c>
      <c r="W303" s="39">
        <f t="shared" si="90"/>
        <v>264</v>
      </c>
      <c r="X303" s="40">
        <f t="shared" si="91"/>
        <v>0.3713962121212121</v>
      </c>
      <c r="Y303" s="41">
        <f t="shared" si="92"/>
        <v>0.98048599999999997</v>
      </c>
      <c r="Z303" s="42">
        <f t="shared" si="93"/>
        <v>9804.8599999999988</v>
      </c>
      <c r="AA303" s="13" t="s">
        <v>58</v>
      </c>
      <c r="AB303" s="13"/>
      <c r="AC303" s="13"/>
      <c r="AD303" s="13"/>
      <c r="AE303" s="13"/>
      <c r="AF303" s="13"/>
      <c r="AG303" s="13"/>
      <c r="AH303" s="13"/>
      <c r="AI303" s="13"/>
      <c r="AJ303" s="13"/>
      <c r="AK303" s="13"/>
      <c r="AL303" s="13"/>
      <c r="AM303" s="13"/>
      <c r="AN303" s="13"/>
      <c r="AO303" s="13"/>
      <c r="AP303" s="13"/>
      <c r="AQ303" s="13"/>
      <c r="AR303" s="13"/>
      <c r="AS303" s="13"/>
      <c r="AT303" s="38">
        <v>3.5</v>
      </c>
      <c r="AU303" s="38">
        <v>3.6</v>
      </c>
      <c r="AV303" s="10">
        <f t="shared" si="94"/>
        <v>1.26</v>
      </c>
      <c r="AW303" s="10">
        <f t="shared" si="95"/>
        <v>3.3184</v>
      </c>
      <c r="AZ303" t="str">
        <f t="shared" si="71"/>
        <v>Yes</v>
      </c>
      <c r="BB303" s="38">
        <f t="shared" si="96"/>
        <v>-0.5</v>
      </c>
      <c r="BC303" s="38">
        <f t="shared" si="68"/>
        <v>-2.5</v>
      </c>
      <c r="BD303" s="38">
        <f t="shared" si="97"/>
        <v>-2.5</v>
      </c>
      <c r="BE303" s="38">
        <f t="shared" si="98"/>
        <v>-0.5</v>
      </c>
      <c r="BF303" s="13" cm="1">
        <f t="array" ref="BF303">SUMPRODUCT((1/COUNTIFS($A$3:$A303,$A$3:$A303,$H$3:$H303,$H$3:$H303,$I$3:$I303,$I$3:$I303)))</f>
        <v>91.000000000000043</v>
      </c>
      <c r="BG303" s="13">
        <v>30</v>
      </c>
      <c r="BH303" s="12">
        <f t="shared" si="72"/>
        <v>0.3296703296703295</v>
      </c>
    </row>
    <row r="304" spans="1:60" x14ac:dyDescent="0.2">
      <c r="A304" s="37">
        <v>46102</v>
      </c>
      <c r="B304" s="37"/>
      <c r="C304" s="38">
        <v>10.44</v>
      </c>
      <c r="D304" s="13" t="s">
        <v>55</v>
      </c>
      <c r="E304" s="13" t="s">
        <v>1156</v>
      </c>
      <c r="F304" s="13"/>
      <c r="H304" t="s">
        <v>138</v>
      </c>
      <c r="I304" s="13">
        <v>2</v>
      </c>
      <c r="J304" s="13">
        <v>8</v>
      </c>
      <c r="K304" t="s">
        <v>526</v>
      </c>
      <c r="L304" s="38">
        <v>1</v>
      </c>
      <c r="M304" s="38">
        <v>9.1999999999999993</v>
      </c>
      <c r="N304" s="38">
        <v>20</v>
      </c>
      <c r="O304" s="13" t="s">
        <v>15</v>
      </c>
      <c r="P304" s="13"/>
      <c r="Q304" s="13" t="s">
        <v>4</v>
      </c>
      <c r="R304" s="38">
        <v>18.48</v>
      </c>
      <c r="S304" s="13" t="s">
        <v>60</v>
      </c>
      <c r="T304" s="39" t="str">
        <f t="shared" si="67"/>
        <v>0.00</v>
      </c>
      <c r="U304" s="39">
        <f t="shared" si="88"/>
        <v>-1</v>
      </c>
      <c r="V304" s="39">
        <f t="shared" si="89"/>
        <v>97.048599999999993</v>
      </c>
      <c r="W304" s="39">
        <f t="shared" si="90"/>
        <v>265</v>
      </c>
      <c r="X304" s="40">
        <f t="shared" si="91"/>
        <v>0.36622113207547169</v>
      </c>
      <c r="Y304" s="41">
        <f t="shared" si="92"/>
        <v>0.97048599999999996</v>
      </c>
      <c r="Z304" s="42">
        <f t="shared" si="93"/>
        <v>9704.8599999999988</v>
      </c>
      <c r="AA304" s="13" t="s">
        <v>58</v>
      </c>
      <c r="AB304" s="13"/>
      <c r="AC304" s="13"/>
      <c r="AD304" s="13"/>
      <c r="AE304" s="13"/>
      <c r="AF304" s="13"/>
      <c r="AG304" s="13"/>
      <c r="AH304" s="13"/>
      <c r="AI304" s="13"/>
      <c r="AJ304" s="13"/>
      <c r="AK304" s="13"/>
      <c r="AL304" s="13"/>
      <c r="AM304" s="13"/>
      <c r="AN304" s="13"/>
      <c r="AO304" s="13"/>
      <c r="AP304" s="13"/>
      <c r="AQ304" s="13"/>
      <c r="AR304" s="13"/>
      <c r="AS304" s="13"/>
      <c r="AT304" s="38">
        <v>13.4</v>
      </c>
      <c r="AU304" s="38">
        <v>12</v>
      </c>
      <c r="AV304" s="10">
        <f t="shared" si="94"/>
        <v>19</v>
      </c>
      <c r="AW304" s="10">
        <f t="shared" si="95"/>
        <v>18.48</v>
      </c>
      <c r="AZ304" t="str">
        <f t="shared" si="71"/>
        <v>Yes</v>
      </c>
      <c r="BB304" s="38">
        <f t="shared" si="96"/>
        <v>-1</v>
      </c>
      <c r="BC304" s="38">
        <f t="shared" si="68"/>
        <v>-2.5</v>
      </c>
      <c r="BD304" s="38">
        <f t="shared" si="97"/>
        <v>-2.5</v>
      </c>
      <c r="BE304" s="38">
        <f t="shared" si="98"/>
        <v>-1</v>
      </c>
      <c r="BF304" s="13" cm="1">
        <f t="array" ref="BF304">SUMPRODUCT((1/COUNTIFS($A$3:$A304,$A$3:$A304,$H$3:$H304,$H$3:$H304,$I$3:$I304,$I$3:$I304)))</f>
        <v>91.000000000000043</v>
      </c>
      <c r="BG304" s="13">
        <v>30</v>
      </c>
      <c r="BH304" s="12">
        <f t="shared" si="72"/>
        <v>0.3296703296703295</v>
      </c>
    </row>
    <row r="305" spans="1:60" x14ac:dyDescent="0.2">
      <c r="A305" s="37">
        <v>46102</v>
      </c>
      <c r="B305" s="37"/>
      <c r="C305" s="38">
        <v>10.44</v>
      </c>
      <c r="D305" s="13" t="s">
        <v>55</v>
      </c>
      <c r="E305" s="13" t="s">
        <v>1156</v>
      </c>
      <c r="F305" s="13"/>
      <c r="H305" t="s">
        <v>138</v>
      </c>
      <c r="I305" s="13">
        <v>2</v>
      </c>
      <c r="J305" s="13">
        <v>5</v>
      </c>
      <c r="K305" s="46" t="s">
        <v>528</v>
      </c>
      <c r="L305" s="38">
        <v>1</v>
      </c>
      <c r="M305" s="38">
        <v>18</v>
      </c>
      <c r="N305" s="38">
        <v>28.95</v>
      </c>
      <c r="O305" s="13" t="s">
        <v>15</v>
      </c>
      <c r="P305" s="13"/>
      <c r="Q305" s="13" t="s">
        <v>4</v>
      </c>
      <c r="R305" s="38">
        <v>26.714000000000002</v>
      </c>
      <c r="S305" s="13">
        <v>4</v>
      </c>
      <c r="T305" s="39" t="str">
        <f t="shared" si="67"/>
        <v>0.00</v>
      </c>
      <c r="U305" s="39">
        <f t="shared" si="88"/>
        <v>-1</v>
      </c>
      <c r="V305" s="39">
        <f t="shared" si="89"/>
        <v>96.048599999999993</v>
      </c>
      <c r="W305" s="39">
        <f t="shared" si="90"/>
        <v>266</v>
      </c>
      <c r="X305" s="40">
        <f t="shared" si="91"/>
        <v>0.36108496240601501</v>
      </c>
      <c r="Y305" s="41">
        <f t="shared" si="92"/>
        <v>0.96048599999999995</v>
      </c>
      <c r="Z305" s="42">
        <f t="shared" si="93"/>
        <v>9604.8599999999988</v>
      </c>
      <c r="AA305" s="13" t="s">
        <v>58</v>
      </c>
      <c r="AB305" s="13"/>
      <c r="AC305" s="13"/>
      <c r="AD305" s="13"/>
      <c r="AE305" s="13"/>
      <c r="AF305" s="13"/>
      <c r="AG305" s="13"/>
      <c r="AH305" s="13"/>
      <c r="AI305" s="13"/>
      <c r="AJ305" s="13"/>
      <c r="AK305" s="13"/>
      <c r="AL305" s="13"/>
      <c r="AM305" s="13"/>
      <c r="AN305" s="13"/>
      <c r="AO305" s="13"/>
      <c r="AP305" s="13"/>
      <c r="AQ305" s="13"/>
      <c r="AR305" s="13"/>
      <c r="AS305" s="13"/>
      <c r="AT305" s="38">
        <v>19.899999999999999</v>
      </c>
      <c r="AU305" s="38">
        <v>19</v>
      </c>
      <c r="AV305" s="10">
        <f t="shared" si="94"/>
        <v>27.95</v>
      </c>
      <c r="AW305" s="10">
        <f t="shared" si="95"/>
        <v>26.714000000000002</v>
      </c>
      <c r="AZ305" t="str">
        <f t="shared" si="71"/>
        <v>Yes</v>
      </c>
      <c r="BB305" s="38">
        <f t="shared" si="96"/>
        <v>-1</v>
      </c>
      <c r="BC305" s="38">
        <f t="shared" si="68"/>
        <v>-2.5</v>
      </c>
      <c r="BD305" s="38">
        <f t="shared" si="97"/>
        <v>-2.5</v>
      </c>
      <c r="BE305" s="38">
        <f t="shared" si="98"/>
        <v>-1</v>
      </c>
      <c r="BF305" s="13" cm="1">
        <f t="array" ref="BF305">SUMPRODUCT((1/COUNTIFS($A$3:$A305,$A$3:$A305,$H$3:$H305,$H$3:$H305,$I$3:$I305,$I$3:$I305)))</f>
        <v>91.000000000000028</v>
      </c>
      <c r="BG305" s="13">
        <v>30</v>
      </c>
      <c r="BH305" s="12">
        <f t="shared" si="72"/>
        <v>0.32967032967032955</v>
      </c>
    </row>
    <row r="306" spans="1:60" x14ac:dyDescent="0.2">
      <c r="A306" s="37">
        <v>46102</v>
      </c>
      <c r="B306" s="37"/>
      <c r="C306" s="38">
        <v>10.48</v>
      </c>
      <c r="D306" s="13" t="s">
        <v>55</v>
      </c>
      <c r="E306" s="13" t="s">
        <v>1156</v>
      </c>
      <c r="F306" s="13"/>
      <c r="H306" t="s">
        <v>138</v>
      </c>
      <c r="I306" s="13">
        <v>4</v>
      </c>
      <c r="J306" s="13">
        <v>4</v>
      </c>
      <c r="K306" t="s">
        <v>529</v>
      </c>
      <c r="L306" s="38">
        <v>1</v>
      </c>
      <c r="M306" s="38">
        <v>19</v>
      </c>
      <c r="N306" s="38">
        <v>25</v>
      </c>
      <c r="O306" s="13" t="s">
        <v>15</v>
      </c>
      <c r="P306" s="13"/>
      <c r="Q306" s="13" t="s">
        <v>4</v>
      </c>
      <c r="R306" s="38">
        <v>23.080000000000002</v>
      </c>
      <c r="S306" s="13" t="s">
        <v>60</v>
      </c>
      <c r="T306" s="39" t="str">
        <f t="shared" si="67"/>
        <v>0.00</v>
      </c>
      <c r="U306" s="39">
        <f t="shared" si="88"/>
        <v>-1</v>
      </c>
      <c r="V306" s="39">
        <f t="shared" si="89"/>
        <v>95.048599999999993</v>
      </c>
      <c r="W306" s="39">
        <f t="shared" si="90"/>
        <v>267</v>
      </c>
      <c r="X306" s="40">
        <f t="shared" si="91"/>
        <v>0.35598726591760299</v>
      </c>
      <c r="Y306" s="41">
        <f t="shared" si="92"/>
        <v>0.95048599999999994</v>
      </c>
      <c r="Z306" s="42">
        <f t="shared" si="93"/>
        <v>9504.8599999999988</v>
      </c>
      <c r="AA306" s="13" t="s">
        <v>58</v>
      </c>
      <c r="AB306" s="13"/>
      <c r="AC306" s="13"/>
      <c r="AD306" s="13"/>
      <c r="AE306" s="13"/>
      <c r="AF306" s="13"/>
      <c r="AG306" s="13"/>
      <c r="AH306" s="13"/>
      <c r="AI306" s="13"/>
      <c r="AJ306" s="13"/>
      <c r="AK306" s="13"/>
      <c r="AL306" s="13"/>
      <c r="AM306" s="13"/>
      <c r="AN306" s="13"/>
      <c r="AO306" s="13"/>
      <c r="AP306" s="13"/>
      <c r="AQ306" s="13"/>
      <c r="AR306" s="13"/>
      <c r="AS306" s="13"/>
      <c r="AT306" s="38">
        <v>17</v>
      </c>
      <c r="AU306" s="38">
        <v>18</v>
      </c>
      <c r="AV306" s="10">
        <f t="shared" si="94"/>
        <v>24</v>
      </c>
      <c r="AW306" s="10">
        <f t="shared" si="95"/>
        <v>23.080000000000002</v>
      </c>
      <c r="AZ306" t="str">
        <f t="shared" si="71"/>
        <v>Yes</v>
      </c>
      <c r="BB306" s="38">
        <f t="shared" si="96"/>
        <v>-1</v>
      </c>
      <c r="BC306" s="38">
        <f t="shared" si="68"/>
        <v>-2</v>
      </c>
      <c r="BD306" s="38">
        <f t="shared" si="97"/>
        <v>-2</v>
      </c>
      <c r="BE306" s="38">
        <f t="shared" si="98"/>
        <v>-1</v>
      </c>
      <c r="BF306" s="13" cm="1">
        <f t="array" ref="BF306">SUMPRODUCT((1/COUNTIFS($A$3:$A306,$A$3:$A306,$H$3:$H306,$H$3:$H306,$I$3:$I306,$I$3:$I306)))</f>
        <v>92.000000000000028</v>
      </c>
      <c r="BG306" s="13">
        <v>30</v>
      </c>
      <c r="BH306" s="12">
        <f t="shared" si="72"/>
        <v>0.32608695652173902</v>
      </c>
    </row>
    <row r="307" spans="1:60" x14ac:dyDescent="0.2">
      <c r="A307" s="37">
        <v>46102</v>
      </c>
      <c r="B307" s="37"/>
      <c r="C307" s="38">
        <v>10.48</v>
      </c>
      <c r="D307" s="13" t="s">
        <v>55</v>
      </c>
      <c r="E307" s="13" t="s">
        <v>1156</v>
      </c>
      <c r="F307" s="13"/>
      <c r="H307" t="s">
        <v>138</v>
      </c>
      <c r="I307" s="13">
        <v>4</v>
      </c>
      <c r="J307" s="13">
        <v>6</v>
      </c>
      <c r="K307" t="s">
        <v>530</v>
      </c>
      <c r="L307" s="38">
        <v>1</v>
      </c>
      <c r="M307" s="38">
        <v>22</v>
      </c>
      <c r="N307" s="38">
        <v>36.56</v>
      </c>
      <c r="O307" s="13" t="s">
        <v>15</v>
      </c>
      <c r="P307" s="13"/>
      <c r="Q307" s="13" t="s">
        <v>4</v>
      </c>
      <c r="R307" s="38">
        <v>33.715200000000003</v>
      </c>
      <c r="S307" s="13" t="s">
        <v>60</v>
      </c>
      <c r="T307" s="39" t="str">
        <f t="shared" si="67"/>
        <v>0.00</v>
      </c>
      <c r="U307" s="39">
        <f t="shared" si="88"/>
        <v>-1</v>
      </c>
      <c r="V307" s="39">
        <f t="shared" si="89"/>
        <v>94.048599999999993</v>
      </c>
      <c r="W307" s="39">
        <f t="shared" si="90"/>
        <v>268</v>
      </c>
      <c r="X307" s="40">
        <f t="shared" si="91"/>
        <v>0.35092761194029848</v>
      </c>
      <c r="Y307" s="41">
        <f t="shared" si="92"/>
        <v>0.94048599999999993</v>
      </c>
      <c r="Z307" s="42">
        <f t="shared" si="93"/>
        <v>9404.8599999999988</v>
      </c>
      <c r="AA307" s="13" t="s">
        <v>58</v>
      </c>
      <c r="AT307" s="38">
        <v>25.2</v>
      </c>
      <c r="AU307" s="38">
        <v>26</v>
      </c>
      <c r="AV307" s="10">
        <f t="shared" si="94"/>
        <v>35.56</v>
      </c>
      <c r="AW307" s="10">
        <f t="shared" si="95"/>
        <v>33.715200000000003</v>
      </c>
      <c r="AZ307" t="str">
        <f t="shared" si="71"/>
        <v>Yes</v>
      </c>
      <c r="BB307" s="38">
        <f t="shared" si="96"/>
        <v>-1</v>
      </c>
      <c r="BC307" s="38">
        <f t="shared" si="68"/>
        <v>-2</v>
      </c>
      <c r="BD307" s="38">
        <f t="shared" si="97"/>
        <v>-2</v>
      </c>
      <c r="BE307" s="38">
        <f t="shared" si="98"/>
        <v>-1</v>
      </c>
      <c r="BF307" s="13" cm="1">
        <f t="array" ref="BF307">SUMPRODUCT((1/COUNTIFS($A$3:$A307,$A$3:$A307,$H$3:$H307,$H$3:$H307,$I$3:$I307,$I$3:$I307)))</f>
        <v>92.000000000000028</v>
      </c>
      <c r="BG307" s="13">
        <v>30</v>
      </c>
      <c r="BH307" s="12">
        <f t="shared" si="72"/>
        <v>0.32608695652173902</v>
      </c>
    </row>
    <row r="308" spans="1:60" x14ac:dyDescent="0.2">
      <c r="A308" s="37">
        <v>46102</v>
      </c>
      <c r="B308" s="37"/>
      <c r="C308" s="38">
        <v>10.53</v>
      </c>
      <c r="D308" s="13" t="s">
        <v>55</v>
      </c>
      <c r="E308" s="13" t="s">
        <v>1156</v>
      </c>
      <c r="F308" s="13"/>
      <c r="H308" t="s">
        <v>138</v>
      </c>
      <c r="I308" s="13">
        <v>5</v>
      </c>
      <c r="J308" s="13">
        <v>8</v>
      </c>
      <c r="K308" s="44" t="s">
        <v>493</v>
      </c>
      <c r="L308" s="38">
        <v>0.5</v>
      </c>
      <c r="M308" s="38">
        <v>2.2799999999999998</v>
      </c>
      <c r="N308" s="38">
        <v>2.38</v>
      </c>
      <c r="O308" s="13" t="s">
        <v>15</v>
      </c>
      <c r="P308" s="13"/>
      <c r="Q308" s="13" t="s">
        <v>4</v>
      </c>
      <c r="R308" s="38">
        <v>2.2696000000000001</v>
      </c>
      <c r="S308" s="13">
        <v>2</v>
      </c>
      <c r="T308" s="39" t="str">
        <f t="shared" si="67"/>
        <v>0.00</v>
      </c>
      <c r="U308" s="39">
        <f t="shared" si="88"/>
        <v>-0.5</v>
      </c>
      <c r="V308" s="39">
        <f t="shared" si="89"/>
        <v>93.548599999999993</v>
      </c>
      <c r="W308" s="39">
        <f t="shared" si="90"/>
        <v>268.5</v>
      </c>
      <c r="X308" s="40">
        <f t="shared" si="91"/>
        <v>0.34841191806331467</v>
      </c>
      <c r="Y308" s="41">
        <f t="shared" si="92"/>
        <v>0.93548599999999993</v>
      </c>
      <c r="Z308" s="42">
        <f t="shared" si="93"/>
        <v>9354.8599999999988</v>
      </c>
      <c r="AA308" s="13" t="s">
        <v>58</v>
      </c>
      <c r="AT308" s="38">
        <v>2.2999999999999998</v>
      </c>
      <c r="AU308" s="38">
        <v>2.25</v>
      </c>
      <c r="AV308" s="10">
        <f t="shared" si="94"/>
        <v>0.69</v>
      </c>
      <c r="AW308" s="10">
        <f t="shared" si="95"/>
        <v>2.2696000000000001</v>
      </c>
      <c r="AZ308" t="str">
        <f t="shared" si="71"/>
        <v>Yes</v>
      </c>
      <c r="BB308" s="38">
        <f t="shared" ref="BB308:BB332" si="99">IF(AA308="W",
   L308*(N308-1),
   -L308
)</f>
        <v>-0.5</v>
      </c>
      <c r="BC308" s="38">
        <f t="shared" si="68"/>
        <v>-0.5</v>
      </c>
      <c r="BD308" s="38">
        <f t="shared" ref="BD308:BD332" si="100">IF(BC308&gt;0, BC308*0.92, BC308)</f>
        <v>-0.5</v>
      </c>
      <c r="BE308" s="38">
        <f t="shared" ref="BE308:BE332" si="101">IF(
  BC308&gt;0,
  IF(
    AA308="W",
    BB308 - (BC308 - BD308),
    BB308
  ),
  BB308
)</f>
        <v>-0.5</v>
      </c>
      <c r="BF308" s="13" cm="1">
        <f t="array" ref="BF308">SUMPRODUCT((1/COUNTIFS($A$3:$A308,$A$3:$A308,$H$3:$H308,$H$3:$H308,$I$3:$I308,$I$3:$I308)))</f>
        <v>93.000000000000028</v>
      </c>
      <c r="BG308" s="13">
        <v>30</v>
      </c>
      <c r="BH308" s="12">
        <f t="shared" si="72"/>
        <v>0.3225806451612902</v>
      </c>
    </row>
    <row r="309" spans="1:60" x14ac:dyDescent="0.2">
      <c r="A309" s="37">
        <v>46102</v>
      </c>
      <c r="B309" s="37"/>
      <c r="C309" s="38">
        <v>11.03</v>
      </c>
      <c r="D309" s="13" t="s">
        <v>55</v>
      </c>
      <c r="E309" s="13" t="s">
        <v>1156</v>
      </c>
      <c r="F309" s="13"/>
      <c r="H309" t="s">
        <v>138</v>
      </c>
      <c r="I309" s="13">
        <v>6</v>
      </c>
      <c r="J309" s="13">
        <v>7</v>
      </c>
      <c r="K309" t="s">
        <v>491</v>
      </c>
      <c r="L309" s="38">
        <v>1</v>
      </c>
      <c r="M309" s="38">
        <v>9.1999999999999993</v>
      </c>
      <c r="N309" s="38">
        <v>10.210000000000001</v>
      </c>
      <c r="O309" s="13" t="s">
        <v>15</v>
      </c>
      <c r="P309" s="13"/>
      <c r="Q309" s="13" t="s">
        <v>4</v>
      </c>
      <c r="R309" s="38">
        <v>9.4732000000000003</v>
      </c>
      <c r="S309" s="13" t="s">
        <v>60</v>
      </c>
      <c r="T309" s="39" t="str">
        <f t="shared" si="67"/>
        <v>0.00</v>
      </c>
      <c r="U309" s="39">
        <f t="shared" si="88"/>
        <v>-1</v>
      </c>
      <c r="V309" s="39">
        <f t="shared" si="89"/>
        <v>92.548599999999993</v>
      </c>
      <c r="W309" s="39">
        <f t="shared" si="90"/>
        <v>269.5</v>
      </c>
      <c r="X309" s="40">
        <f t="shared" si="91"/>
        <v>0.34340853432282004</v>
      </c>
      <c r="Y309" s="41">
        <f t="shared" si="92"/>
        <v>0.92548599999999992</v>
      </c>
      <c r="Z309" s="42">
        <f t="shared" si="93"/>
        <v>9254.8599999999988</v>
      </c>
      <c r="AA309" s="13" t="s">
        <v>58</v>
      </c>
      <c r="AT309" s="38">
        <v>9.1</v>
      </c>
      <c r="AU309" s="38">
        <v>10</v>
      </c>
      <c r="AV309" s="10">
        <f t="shared" si="94"/>
        <v>9.2100000000000009</v>
      </c>
      <c r="AW309" s="10">
        <f t="shared" si="95"/>
        <v>9.4732000000000003</v>
      </c>
      <c r="AZ309" t="str">
        <f t="shared" si="71"/>
        <v>Yes</v>
      </c>
      <c r="BB309" s="38">
        <f t="shared" si="99"/>
        <v>-1</v>
      </c>
      <c r="BC309" s="38">
        <f t="shared" si="68"/>
        <v>-3.5</v>
      </c>
      <c r="BD309" s="38">
        <f t="shared" si="100"/>
        <v>-3.5</v>
      </c>
      <c r="BE309" s="38">
        <f t="shared" si="101"/>
        <v>-1</v>
      </c>
      <c r="BF309" s="13" cm="1">
        <f t="array" ref="BF309">SUMPRODUCT((1/COUNTIFS($A$3:$A309,$A$3:$A309,$H$3:$H309,$H$3:$H309,$I$3:$I309,$I$3:$I309)))</f>
        <v>94.000000000000028</v>
      </c>
      <c r="BG309" s="13">
        <v>30</v>
      </c>
      <c r="BH309" s="12">
        <f t="shared" si="72"/>
        <v>0.31914893617021267</v>
      </c>
    </row>
    <row r="310" spans="1:60" x14ac:dyDescent="0.2">
      <c r="A310" s="37">
        <v>46102</v>
      </c>
      <c r="B310" s="37"/>
      <c r="C310" s="38">
        <v>11.03</v>
      </c>
      <c r="D310" s="13" t="s">
        <v>55</v>
      </c>
      <c r="E310" s="13" t="s">
        <v>1156</v>
      </c>
      <c r="F310" s="13"/>
      <c r="H310" t="s">
        <v>138</v>
      </c>
      <c r="I310" s="13">
        <v>6</v>
      </c>
      <c r="J310" s="13">
        <v>8</v>
      </c>
      <c r="K310" s="44" t="s">
        <v>532</v>
      </c>
      <c r="L310" s="38">
        <v>1</v>
      </c>
      <c r="M310" s="38">
        <v>19.5</v>
      </c>
      <c r="N310" s="38">
        <v>29.86</v>
      </c>
      <c r="O310" s="13" t="s">
        <v>15</v>
      </c>
      <c r="P310" s="13"/>
      <c r="Q310" s="13" t="s">
        <v>4</v>
      </c>
      <c r="R310" s="38">
        <v>27.551200000000001</v>
      </c>
      <c r="S310" s="13">
        <v>2</v>
      </c>
      <c r="T310" s="39" t="str">
        <f t="shared" si="67"/>
        <v>0.00</v>
      </c>
      <c r="U310" s="39">
        <f t="shared" si="88"/>
        <v>-1</v>
      </c>
      <c r="V310" s="39">
        <f t="shared" si="89"/>
        <v>91.548599999999993</v>
      </c>
      <c r="W310" s="39">
        <f t="shared" si="90"/>
        <v>270.5</v>
      </c>
      <c r="X310" s="40">
        <f t="shared" si="91"/>
        <v>0.33844214417744917</v>
      </c>
      <c r="Y310" s="41">
        <f t="shared" si="92"/>
        <v>0.91548599999999991</v>
      </c>
      <c r="Z310" s="42">
        <f t="shared" si="93"/>
        <v>9154.8599999999988</v>
      </c>
      <c r="AA310" s="13" t="s">
        <v>58</v>
      </c>
      <c r="AT310" s="38">
        <v>26</v>
      </c>
      <c r="AU310" s="38">
        <v>31</v>
      </c>
      <c r="AV310" s="10">
        <f t="shared" si="94"/>
        <v>28.86</v>
      </c>
      <c r="AW310" s="10">
        <f t="shared" si="95"/>
        <v>27.551200000000001</v>
      </c>
      <c r="AZ310" t="str">
        <f t="shared" si="71"/>
        <v>Yes</v>
      </c>
      <c r="BB310" s="38">
        <f t="shared" si="99"/>
        <v>-1</v>
      </c>
      <c r="BC310" s="38">
        <f t="shared" si="68"/>
        <v>-3.5</v>
      </c>
      <c r="BD310" s="38">
        <f t="shared" si="100"/>
        <v>-3.5</v>
      </c>
      <c r="BE310" s="38">
        <f t="shared" si="101"/>
        <v>-1</v>
      </c>
      <c r="BF310" s="13" cm="1">
        <f t="array" ref="BF310">SUMPRODUCT((1/COUNTIFS($A$3:$A310,$A$3:$A310,$H$3:$H310,$H$3:$H310,$I$3:$I310,$I$3:$I310)))</f>
        <v>94.000000000000028</v>
      </c>
      <c r="BG310" s="13">
        <v>30</v>
      </c>
      <c r="BH310" s="12">
        <f t="shared" si="72"/>
        <v>0.31914893617021267</v>
      </c>
    </row>
    <row r="311" spans="1:60" x14ac:dyDescent="0.2">
      <c r="A311" s="37">
        <v>46102</v>
      </c>
      <c r="B311" s="37"/>
      <c r="C311" s="38">
        <v>11.03</v>
      </c>
      <c r="D311" s="13" t="s">
        <v>55</v>
      </c>
      <c r="E311" s="13" t="s">
        <v>1156</v>
      </c>
      <c r="F311" s="13"/>
      <c r="H311" t="s">
        <v>138</v>
      </c>
      <c r="I311" s="13">
        <v>6</v>
      </c>
      <c r="J311" s="13">
        <v>9</v>
      </c>
      <c r="K311" t="s">
        <v>218</v>
      </c>
      <c r="L311" s="38">
        <v>1</v>
      </c>
      <c r="M311" s="38">
        <v>13</v>
      </c>
      <c r="N311" s="38">
        <v>23.35</v>
      </c>
      <c r="O311" s="13" t="s">
        <v>15</v>
      </c>
      <c r="P311" s="13"/>
      <c r="Q311" s="13" t="s">
        <v>4</v>
      </c>
      <c r="R311" s="38">
        <v>21.562000000000001</v>
      </c>
      <c r="S311" s="13" t="s">
        <v>60</v>
      </c>
      <c r="T311" s="39" t="str">
        <f t="shared" si="67"/>
        <v>0.00</v>
      </c>
      <c r="U311" s="39">
        <f t="shared" si="88"/>
        <v>-1</v>
      </c>
      <c r="V311" s="39">
        <f t="shared" si="89"/>
        <v>90.548599999999993</v>
      </c>
      <c r="W311" s="39">
        <f t="shared" si="90"/>
        <v>271.5</v>
      </c>
      <c r="X311" s="40">
        <f t="shared" si="91"/>
        <v>0.3335123388581952</v>
      </c>
      <c r="Y311" s="41">
        <f t="shared" si="92"/>
        <v>0.9054859999999999</v>
      </c>
      <c r="Z311" s="42">
        <f t="shared" si="93"/>
        <v>9054.8599999999988</v>
      </c>
      <c r="AA311" s="13" t="s">
        <v>58</v>
      </c>
      <c r="AT311" s="38">
        <v>20.3</v>
      </c>
      <c r="AU311" s="38">
        <v>20</v>
      </c>
      <c r="AV311" s="10">
        <f t="shared" si="94"/>
        <v>22.35</v>
      </c>
      <c r="AW311" s="10">
        <f t="shared" si="95"/>
        <v>21.562000000000001</v>
      </c>
      <c r="AZ311" t="str">
        <f t="shared" si="71"/>
        <v>Yes</v>
      </c>
      <c r="BB311" s="38">
        <f t="shared" si="99"/>
        <v>-1</v>
      </c>
      <c r="BC311" s="38">
        <f t="shared" si="68"/>
        <v>-3.5</v>
      </c>
      <c r="BD311" s="38">
        <f t="shared" si="100"/>
        <v>-3.5</v>
      </c>
      <c r="BE311" s="38">
        <f t="shared" si="101"/>
        <v>-1</v>
      </c>
      <c r="BF311" s="13" cm="1">
        <f t="array" ref="BF311">SUMPRODUCT((1/COUNTIFS($A$3:$A311,$A$3:$A311,$H$3:$H311,$H$3:$H311,$I$3:$I311,$I$3:$I311)))</f>
        <v>94.000000000000014</v>
      </c>
      <c r="BG311" s="13">
        <v>30</v>
      </c>
      <c r="BH311" s="12">
        <f t="shared" si="72"/>
        <v>0.31914893617021273</v>
      </c>
    </row>
    <row r="312" spans="1:60" x14ac:dyDescent="0.2">
      <c r="A312" s="37">
        <v>46102</v>
      </c>
      <c r="B312" s="37"/>
      <c r="C312" s="38">
        <v>11.03</v>
      </c>
      <c r="D312" s="13" t="s">
        <v>55</v>
      </c>
      <c r="E312" s="13" t="s">
        <v>1156</v>
      </c>
      <c r="F312" s="13"/>
      <c r="H312" t="s">
        <v>138</v>
      </c>
      <c r="I312" s="13">
        <v>6</v>
      </c>
      <c r="J312" s="13">
        <v>12</v>
      </c>
      <c r="K312" s="45" t="s">
        <v>533</v>
      </c>
      <c r="L312" s="38">
        <v>0.5</v>
      </c>
      <c r="M312" s="38">
        <v>4.5999999999999996</v>
      </c>
      <c r="N312" s="38">
        <v>5.3</v>
      </c>
      <c r="O312" s="13" t="s">
        <v>15</v>
      </c>
      <c r="P312" s="13"/>
      <c r="Q312" s="13" t="s">
        <v>4</v>
      </c>
      <c r="R312" s="38">
        <v>4.9559999999999995</v>
      </c>
      <c r="S312" s="13">
        <v>3</v>
      </c>
      <c r="T312" s="39" t="str">
        <f t="shared" si="67"/>
        <v>0.00</v>
      </c>
      <c r="U312" s="39">
        <f t="shared" si="88"/>
        <v>-0.5</v>
      </c>
      <c r="V312" s="39">
        <f t="shared" si="89"/>
        <v>90.048599999999993</v>
      </c>
      <c r="W312" s="39">
        <f t="shared" si="90"/>
        <v>272</v>
      </c>
      <c r="X312" s="40">
        <f t="shared" si="91"/>
        <v>0.33106102941176468</v>
      </c>
      <c r="Y312" s="41">
        <f t="shared" si="92"/>
        <v>0.9004859999999999</v>
      </c>
      <c r="Z312" s="42">
        <f t="shared" si="93"/>
        <v>9004.8599999999988</v>
      </c>
      <c r="AA312" s="13" t="s">
        <v>58</v>
      </c>
      <c r="AT312" s="38">
        <v>4.8</v>
      </c>
      <c r="AU312" s="38">
        <v>4.8</v>
      </c>
      <c r="AV312" s="10">
        <f t="shared" si="94"/>
        <v>2.15</v>
      </c>
      <c r="AW312" s="10">
        <f t="shared" si="95"/>
        <v>4.9559999999999995</v>
      </c>
      <c r="AZ312" t="str">
        <f t="shared" si="71"/>
        <v>Yes</v>
      </c>
      <c r="BB312" s="38">
        <f t="shared" si="99"/>
        <v>-0.5</v>
      </c>
      <c r="BC312" s="38">
        <f t="shared" si="68"/>
        <v>-3.5</v>
      </c>
      <c r="BD312" s="38">
        <f t="shared" si="100"/>
        <v>-3.5</v>
      </c>
      <c r="BE312" s="38">
        <f t="shared" si="101"/>
        <v>-0.5</v>
      </c>
      <c r="BF312" s="13" cm="1">
        <f t="array" ref="BF312">SUMPRODUCT((1/COUNTIFS($A$3:$A312,$A$3:$A312,$H$3:$H312,$H$3:$H312,$I$3:$I312,$I$3:$I312)))</f>
        <v>94.000000000000028</v>
      </c>
      <c r="BG312" s="13">
        <v>30</v>
      </c>
      <c r="BH312" s="12">
        <f t="shared" si="72"/>
        <v>0.31914893617021267</v>
      </c>
    </row>
    <row r="313" spans="1:60" x14ac:dyDescent="0.2">
      <c r="A313" s="37">
        <v>46102</v>
      </c>
      <c r="B313" s="37"/>
      <c r="C313" s="38">
        <v>11.15</v>
      </c>
      <c r="D313" s="13" t="s">
        <v>55</v>
      </c>
      <c r="E313" s="13" t="s">
        <v>1156</v>
      </c>
      <c r="F313" s="13"/>
      <c r="H313" t="s">
        <v>138</v>
      </c>
      <c r="I313" s="13">
        <v>7</v>
      </c>
      <c r="J313" s="13">
        <v>2</v>
      </c>
      <c r="K313" t="s">
        <v>230</v>
      </c>
      <c r="L313" s="38">
        <v>1</v>
      </c>
      <c r="M313" s="38">
        <v>10</v>
      </c>
      <c r="N313" s="38">
        <v>16</v>
      </c>
      <c r="O313" s="13" t="s">
        <v>15</v>
      </c>
      <c r="P313" s="13"/>
      <c r="Q313" s="13" t="s">
        <v>4</v>
      </c>
      <c r="R313" s="38">
        <v>14.8</v>
      </c>
      <c r="S313" s="13" t="s">
        <v>60</v>
      </c>
      <c r="T313" s="39" t="str">
        <f t="shared" si="67"/>
        <v>0.00</v>
      </c>
      <c r="U313" s="39">
        <f t="shared" si="88"/>
        <v>-1</v>
      </c>
      <c r="V313" s="39">
        <f t="shared" si="89"/>
        <v>89.048599999999993</v>
      </c>
      <c r="W313" s="39">
        <f t="shared" si="90"/>
        <v>273</v>
      </c>
      <c r="X313" s="40">
        <f t="shared" si="91"/>
        <v>0.32618534798534798</v>
      </c>
      <c r="Y313" s="41">
        <f t="shared" si="92"/>
        <v>0.89048599999999989</v>
      </c>
      <c r="Z313" s="42">
        <f t="shared" si="93"/>
        <v>8904.8599999999988</v>
      </c>
      <c r="AA313" s="13" t="s">
        <v>58</v>
      </c>
      <c r="AT313" s="38">
        <v>10.6</v>
      </c>
      <c r="AU313" s="38">
        <v>10</v>
      </c>
      <c r="AV313" s="10">
        <f t="shared" si="69"/>
        <v>15</v>
      </c>
      <c r="AW313" s="10">
        <f t="shared" si="70"/>
        <v>14.8</v>
      </c>
      <c r="AZ313" t="str">
        <f t="shared" si="71"/>
        <v>Yes</v>
      </c>
      <c r="BB313" s="38">
        <f t="shared" si="99"/>
        <v>-1</v>
      </c>
      <c r="BC313" s="38">
        <f t="shared" si="68"/>
        <v>-7</v>
      </c>
      <c r="BD313" s="38">
        <f t="shared" si="100"/>
        <v>-7</v>
      </c>
      <c r="BE313" s="38">
        <f t="shared" si="101"/>
        <v>-1</v>
      </c>
      <c r="BF313" s="13" cm="1">
        <f t="array" ref="BF313">SUMPRODUCT((1/COUNTIFS($A$3:$A313,$A$3:$A313,$H$3:$H313,$H$3:$H313,$I$3:$I313,$I$3:$I313)))</f>
        <v>95.000000000000028</v>
      </c>
      <c r="BG313" s="13">
        <v>30</v>
      </c>
      <c r="BH313" s="12">
        <f t="shared" si="72"/>
        <v>0.31578947368421045</v>
      </c>
    </row>
    <row r="314" spans="1:60" x14ac:dyDescent="0.2">
      <c r="A314" s="37">
        <v>46102</v>
      </c>
      <c r="B314" s="37"/>
      <c r="C314" s="38">
        <v>11.15</v>
      </c>
      <c r="D314" s="13" t="s">
        <v>55</v>
      </c>
      <c r="E314" s="13" t="s">
        <v>1156</v>
      </c>
      <c r="F314" s="13"/>
      <c r="H314" t="s">
        <v>138</v>
      </c>
      <c r="I314" s="13">
        <v>7</v>
      </c>
      <c r="J314" s="13">
        <v>3</v>
      </c>
      <c r="K314" t="s">
        <v>285</v>
      </c>
      <c r="L314" s="38">
        <v>1</v>
      </c>
      <c r="M314" s="38">
        <v>15</v>
      </c>
      <c r="N314" s="38">
        <v>26.41</v>
      </c>
      <c r="O314" s="13" t="s">
        <v>15</v>
      </c>
      <c r="P314" s="13"/>
      <c r="Q314" s="13" t="s">
        <v>4</v>
      </c>
      <c r="R314" s="38">
        <v>24.377200000000002</v>
      </c>
      <c r="S314" s="13" t="s">
        <v>60</v>
      </c>
      <c r="T314" s="39" t="str">
        <f t="shared" si="67"/>
        <v>0.00</v>
      </c>
      <c r="U314" s="39">
        <f t="shared" si="88"/>
        <v>-1</v>
      </c>
      <c r="V314" s="39">
        <f t="shared" si="89"/>
        <v>88.048599999999993</v>
      </c>
      <c r="W314" s="39">
        <f t="shared" si="90"/>
        <v>274</v>
      </c>
      <c r="X314" s="40">
        <f t="shared" si="91"/>
        <v>0.32134525547445253</v>
      </c>
      <c r="Y314" s="41">
        <f t="shared" si="92"/>
        <v>0.88048599999999988</v>
      </c>
      <c r="Z314" s="42">
        <f t="shared" si="93"/>
        <v>8804.8599999999988</v>
      </c>
      <c r="AA314" s="13" t="s">
        <v>58</v>
      </c>
      <c r="AT314" s="38">
        <v>22.5</v>
      </c>
      <c r="AU314" s="38">
        <v>26</v>
      </c>
      <c r="AV314" s="10">
        <f t="shared" si="69"/>
        <v>25.41</v>
      </c>
      <c r="AW314" s="10">
        <f t="shared" si="70"/>
        <v>24.377200000000002</v>
      </c>
      <c r="AZ314" t="str">
        <f t="shared" si="71"/>
        <v>Yes</v>
      </c>
      <c r="BB314" s="38">
        <f t="shared" si="99"/>
        <v>-1</v>
      </c>
      <c r="BC314" s="38">
        <f t="shared" si="68"/>
        <v>-7</v>
      </c>
      <c r="BD314" s="38">
        <f t="shared" si="100"/>
        <v>-7</v>
      </c>
      <c r="BE314" s="38">
        <f t="shared" si="101"/>
        <v>-1</v>
      </c>
      <c r="BF314" s="13" cm="1">
        <f t="array" ref="BF314">SUMPRODUCT((1/COUNTIFS($A$3:$A314,$A$3:$A314,$H$3:$H314,$H$3:$H314,$I$3:$I314,$I$3:$I314)))</f>
        <v>95.000000000000028</v>
      </c>
      <c r="BG314" s="13">
        <v>30</v>
      </c>
      <c r="BH314" s="12">
        <f t="shared" si="72"/>
        <v>0.31578947368421045</v>
      </c>
    </row>
    <row r="315" spans="1:60" x14ac:dyDescent="0.2">
      <c r="A315" s="37">
        <v>46102</v>
      </c>
      <c r="B315" s="37"/>
      <c r="C315" s="38">
        <v>11.15</v>
      </c>
      <c r="D315" s="13" t="s">
        <v>55</v>
      </c>
      <c r="E315" s="13" t="s">
        <v>1156</v>
      </c>
      <c r="F315" s="13"/>
      <c r="H315" t="s">
        <v>138</v>
      </c>
      <c r="I315" s="13">
        <v>7</v>
      </c>
      <c r="J315" s="13">
        <v>4</v>
      </c>
      <c r="K315" t="s">
        <v>548</v>
      </c>
      <c r="L315" s="38">
        <v>1</v>
      </c>
      <c r="M315" s="38">
        <v>16.5</v>
      </c>
      <c r="N315" s="38">
        <v>17.59</v>
      </c>
      <c r="O315" s="13" t="s">
        <v>15</v>
      </c>
      <c r="P315" s="13"/>
      <c r="Q315" s="13" t="s">
        <v>4</v>
      </c>
      <c r="R315" s="38">
        <v>16.262799999999999</v>
      </c>
      <c r="S315" s="13" t="s">
        <v>60</v>
      </c>
      <c r="T315" s="39" t="str">
        <f t="shared" si="67"/>
        <v>0.00</v>
      </c>
      <c r="U315" s="39">
        <f t="shared" si="88"/>
        <v>-1</v>
      </c>
      <c r="V315" s="39">
        <f t="shared" si="89"/>
        <v>87.048599999999993</v>
      </c>
      <c r="W315" s="39">
        <f t="shared" si="90"/>
        <v>275</v>
      </c>
      <c r="X315" s="40">
        <f t="shared" si="91"/>
        <v>0.31654036363636362</v>
      </c>
      <c r="Y315" s="41">
        <f t="shared" si="92"/>
        <v>0.87048599999999998</v>
      </c>
      <c r="Z315" s="42">
        <f t="shared" si="93"/>
        <v>8704.8599999999988</v>
      </c>
      <c r="AA315" s="13" t="s">
        <v>58</v>
      </c>
      <c r="AT315" s="38">
        <v>14.8</v>
      </c>
      <c r="AU315" s="38">
        <v>14</v>
      </c>
      <c r="AV315" s="10">
        <f t="shared" si="69"/>
        <v>16.59</v>
      </c>
      <c r="AW315" s="10">
        <f t="shared" si="70"/>
        <v>16.262799999999999</v>
      </c>
      <c r="AZ315" t="str">
        <f t="shared" si="71"/>
        <v>Yes</v>
      </c>
      <c r="BB315" s="38">
        <f t="shared" si="99"/>
        <v>-1</v>
      </c>
      <c r="BC315" s="38">
        <f t="shared" si="68"/>
        <v>-7</v>
      </c>
      <c r="BD315" s="38">
        <f t="shared" si="100"/>
        <v>-7</v>
      </c>
      <c r="BE315" s="38">
        <f t="shared" si="101"/>
        <v>-1</v>
      </c>
      <c r="BF315" s="13" cm="1">
        <f t="array" ref="BF315">SUMPRODUCT((1/COUNTIFS($A$3:$A315,$A$3:$A315,$H$3:$H315,$H$3:$H315,$I$3:$I315,$I$3:$I315)))</f>
        <v>95.000000000000014</v>
      </c>
      <c r="BG315" s="13">
        <v>30</v>
      </c>
      <c r="BH315" s="12">
        <f t="shared" si="72"/>
        <v>0.31578947368421045</v>
      </c>
    </row>
    <row r="316" spans="1:60" x14ac:dyDescent="0.2">
      <c r="A316" s="37">
        <v>46102</v>
      </c>
      <c r="B316" s="37"/>
      <c r="C316" s="38">
        <v>11.15</v>
      </c>
      <c r="D316" s="13" t="s">
        <v>55</v>
      </c>
      <c r="E316" s="13" t="s">
        <v>1156</v>
      </c>
      <c r="F316" s="13"/>
      <c r="H316" t="s">
        <v>138</v>
      </c>
      <c r="I316" s="13">
        <v>7</v>
      </c>
      <c r="J316" s="13">
        <v>7</v>
      </c>
      <c r="K316" s="46" t="s">
        <v>286</v>
      </c>
      <c r="L316" s="38">
        <v>1</v>
      </c>
      <c r="M316" s="38">
        <v>9.8000000000000007</v>
      </c>
      <c r="N316" s="38">
        <v>16</v>
      </c>
      <c r="O316" s="13" t="s">
        <v>15</v>
      </c>
      <c r="P316" s="13"/>
      <c r="Q316" s="13" t="s">
        <v>4</v>
      </c>
      <c r="R316" s="38">
        <v>14.8</v>
      </c>
      <c r="S316" s="13">
        <v>4</v>
      </c>
      <c r="T316" s="39" t="str">
        <f t="shared" si="67"/>
        <v>0.00</v>
      </c>
      <c r="U316" s="39">
        <f t="shared" si="88"/>
        <v>-1</v>
      </c>
      <c r="V316" s="39">
        <f t="shared" si="89"/>
        <v>86.048599999999993</v>
      </c>
      <c r="W316" s="39">
        <f t="shared" si="90"/>
        <v>276</v>
      </c>
      <c r="X316" s="40">
        <f t="shared" si="91"/>
        <v>0.31177028985507244</v>
      </c>
      <c r="Y316" s="41">
        <f t="shared" si="92"/>
        <v>0.86048599999999997</v>
      </c>
      <c r="Z316" s="42">
        <f t="shared" si="93"/>
        <v>8604.8599999999988</v>
      </c>
      <c r="AA316" s="13" t="s">
        <v>58</v>
      </c>
      <c r="AT316" s="38">
        <v>11.4</v>
      </c>
      <c r="AU316" s="38">
        <v>10</v>
      </c>
      <c r="AV316" s="10">
        <f t="shared" si="69"/>
        <v>15</v>
      </c>
      <c r="AW316" s="10">
        <f t="shared" si="70"/>
        <v>14.8</v>
      </c>
      <c r="AZ316" t="str">
        <f t="shared" si="71"/>
        <v>Yes</v>
      </c>
      <c r="BB316" s="38">
        <f t="shared" si="99"/>
        <v>-1</v>
      </c>
      <c r="BC316" s="38">
        <f t="shared" si="68"/>
        <v>-7</v>
      </c>
      <c r="BD316" s="38">
        <f t="shared" si="100"/>
        <v>-7</v>
      </c>
      <c r="BE316" s="38">
        <f t="shared" si="101"/>
        <v>-1</v>
      </c>
      <c r="BF316" s="13" cm="1">
        <f t="array" ref="BF316">SUMPRODUCT((1/COUNTIFS($A$3:$A316,$A$3:$A316,$H$3:$H316,$H$3:$H316,$I$3:$I316,$I$3:$I316)))</f>
        <v>95.000000000000028</v>
      </c>
      <c r="BG316" s="13">
        <v>30</v>
      </c>
      <c r="BH316" s="12">
        <f t="shared" si="72"/>
        <v>0.31578947368421045</v>
      </c>
    </row>
    <row r="317" spans="1:60" x14ac:dyDescent="0.2">
      <c r="A317" s="37">
        <v>46102</v>
      </c>
      <c r="B317" s="37"/>
      <c r="C317" s="38">
        <v>11.15</v>
      </c>
      <c r="D317" s="13" t="s">
        <v>55</v>
      </c>
      <c r="E317" s="13" t="s">
        <v>1156</v>
      </c>
      <c r="F317" s="13"/>
      <c r="H317" t="s">
        <v>138</v>
      </c>
      <c r="I317" s="13">
        <v>7</v>
      </c>
      <c r="J317" s="13">
        <v>8</v>
      </c>
      <c r="K317" t="s">
        <v>535</v>
      </c>
      <c r="L317" s="38">
        <v>1</v>
      </c>
      <c r="M317" s="38">
        <v>9.6</v>
      </c>
      <c r="N317" s="38">
        <v>10.15</v>
      </c>
      <c r="O317" s="13" t="s">
        <v>15</v>
      </c>
      <c r="P317" s="13"/>
      <c r="Q317" s="13" t="s">
        <v>4</v>
      </c>
      <c r="R317" s="38">
        <v>9.418000000000001</v>
      </c>
      <c r="S317" s="13" t="s">
        <v>60</v>
      </c>
      <c r="T317" s="39" t="str">
        <f t="shared" si="67"/>
        <v>0.00</v>
      </c>
      <c r="U317" s="39">
        <f t="shared" si="88"/>
        <v>-1</v>
      </c>
      <c r="V317" s="39">
        <f t="shared" si="89"/>
        <v>85.048599999999993</v>
      </c>
      <c r="W317" s="39">
        <f t="shared" si="90"/>
        <v>277</v>
      </c>
      <c r="X317" s="40">
        <f t="shared" si="91"/>
        <v>0.30703465703971117</v>
      </c>
      <c r="Y317" s="41">
        <f t="shared" si="92"/>
        <v>0.85048599999999996</v>
      </c>
      <c r="Z317" s="42">
        <f t="shared" si="93"/>
        <v>8504.8599999999988</v>
      </c>
      <c r="AA317" s="13" t="s">
        <v>58</v>
      </c>
      <c r="AT317" s="38">
        <v>8.5</v>
      </c>
      <c r="AU317" s="38">
        <v>8.5</v>
      </c>
      <c r="AV317" s="10">
        <f t="shared" si="69"/>
        <v>9.15</v>
      </c>
      <c r="AW317" s="10">
        <f t="shared" si="70"/>
        <v>9.418000000000001</v>
      </c>
      <c r="AZ317" t="str">
        <f t="shared" si="71"/>
        <v>Yes</v>
      </c>
      <c r="BB317" s="38">
        <f t="shared" si="99"/>
        <v>-1</v>
      </c>
      <c r="BC317" s="38">
        <f t="shared" si="68"/>
        <v>-7</v>
      </c>
      <c r="BD317" s="38">
        <f t="shared" si="100"/>
        <v>-7</v>
      </c>
      <c r="BE317" s="38">
        <f t="shared" si="101"/>
        <v>-1</v>
      </c>
      <c r="BF317" s="13" cm="1">
        <f t="array" ref="BF317">SUMPRODUCT((1/COUNTIFS($A$3:$A317,$A$3:$A317,$H$3:$H317,$H$3:$H317,$I$3:$I317,$I$3:$I317)))</f>
        <v>95.000000000000043</v>
      </c>
      <c r="BG317" s="13">
        <v>30</v>
      </c>
      <c r="BH317" s="12">
        <f t="shared" si="72"/>
        <v>0.3157894736842104</v>
      </c>
    </row>
    <row r="318" spans="1:60" x14ac:dyDescent="0.2">
      <c r="A318" s="37">
        <v>46102</v>
      </c>
      <c r="B318" s="37"/>
      <c r="C318" s="38">
        <v>11.15</v>
      </c>
      <c r="D318" s="13" t="s">
        <v>55</v>
      </c>
      <c r="E318" s="13" t="s">
        <v>1156</v>
      </c>
      <c r="F318" s="13"/>
      <c r="H318" t="s">
        <v>138</v>
      </c>
      <c r="I318" s="13">
        <v>7</v>
      </c>
      <c r="J318" s="13">
        <v>9</v>
      </c>
      <c r="K318" s="44" t="s">
        <v>250</v>
      </c>
      <c r="L318" s="38">
        <v>1</v>
      </c>
      <c r="M318" s="38">
        <v>18.5</v>
      </c>
      <c r="N318" s="38">
        <v>29.6</v>
      </c>
      <c r="O318" s="13" t="s">
        <v>15</v>
      </c>
      <c r="P318" s="13"/>
      <c r="Q318" s="13" t="s">
        <v>4</v>
      </c>
      <c r="R318" s="38">
        <v>27.312000000000001</v>
      </c>
      <c r="S318" s="13">
        <v>2</v>
      </c>
      <c r="T318" s="39" t="str">
        <f t="shared" si="67"/>
        <v>0.00</v>
      </c>
      <c r="U318" s="39">
        <f t="shared" si="88"/>
        <v>-1</v>
      </c>
      <c r="V318" s="39">
        <f t="shared" si="89"/>
        <v>84.048599999999993</v>
      </c>
      <c r="W318" s="39">
        <f t="shared" si="90"/>
        <v>278</v>
      </c>
      <c r="X318" s="40">
        <f t="shared" si="91"/>
        <v>0.30233309352517984</v>
      </c>
      <c r="Y318" s="41">
        <f t="shared" si="92"/>
        <v>0.84048599999999996</v>
      </c>
      <c r="Z318" s="42">
        <f t="shared" si="93"/>
        <v>8404.8599999999988</v>
      </c>
      <c r="AA318" s="13" t="s">
        <v>58</v>
      </c>
      <c r="AT318" s="38">
        <v>21</v>
      </c>
      <c r="AU318" s="38">
        <v>21</v>
      </c>
      <c r="AV318" s="10">
        <f t="shared" si="69"/>
        <v>28.6</v>
      </c>
      <c r="AW318" s="10">
        <f t="shared" si="70"/>
        <v>27.312000000000001</v>
      </c>
      <c r="AZ318" t="str">
        <f t="shared" si="71"/>
        <v>Yes</v>
      </c>
      <c r="BB318" s="38">
        <f t="shared" si="99"/>
        <v>-1</v>
      </c>
      <c r="BC318" s="38">
        <f t="shared" si="68"/>
        <v>-7</v>
      </c>
      <c r="BD318" s="38">
        <f t="shared" si="100"/>
        <v>-7</v>
      </c>
      <c r="BE318" s="38">
        <f t="shared" si="101"/>
        <v>-1</v>
      </c>
      <c r="BF318" s="13" cm="1">
        <f t="array" ref="BF318">SUMPRODUCT((1/COUNTIFS($A$3:$A318,$A$3:$A318,$H$3:$H318,$H$3:$H318,$I$3:$I318,$I$3:$I318)))</f>
        <v>95.000000000000057</v>
      </c>
      <c r="BG318" s="13">
        <v>30</v>
      </c>
      <c r="BH318" s="12">
        <f t="shared" si="72"/>
        <v>0.31578947368421034</v>
      </c>
    </row>
    <row r="319" spans="1:60" x14ac:dyDescent="0.2">
      <c r="A319" s="37">
        <v>46102</v>
      </c>
      <c r="B319" s="37"/>
      <c r="C319" s="38">
        <v>11.15</v>
      </c>
      <c r="D319" s="13" t="s">
        <v>55</v>
      </c>
      <c r="E319" s="13" t="s">
        <v>1156</v>
      </c>
      <c r="F319" s="13"/>
      <c r="H319" t="s">
        <v>138</v>
      </c>
      <c r="I319" s="13">
        <v>7</v>
      </c>
      <c r="J319" s="13">
        <v>11</v>
      </c>
      <c r="K319" t="s">
        <v>233</v>
      </c>
      <c r="L319" s="38">
        <v>1</v>
      </c>
      <c r="M319" s="38">
        <v>38</v>
      </c>
      <c r="N319" s="38">
        <v>50</v>
      </c>
      <c r="O319" s="13" t="s">
        <v>15</v>
      </c>
      <c r="P319" s="13"/>
      <c r="Q319" s="13" t="s">
        <v>4</v>
      </c>
      <c r="R319" s="38">
        <v>46.080000000000005</v>
      </c>
      <c r="S319" s="13" t="s">
        <v>60</v>
      </c>
      <c r="T319" s="39" t="str">
        <f t="shared" si="67"/>
        <v>0.00</v>
      </c>
      <c r="U319" s="39">
        <f t="shared" si="88"/>
        <v>-1</v>
      </c>
      <c r="V319" s="39">
        <f t="shared" si="89"/>
        <v>83.048599999999993</v>
      </c>
      <c r="W319" s="39">
        <f t="shared" si="90"/>
        <v>279</v>
      </c>
      <c r="X319" s="40">
        <f t="shared" si="91"/>
        <v>0.29766523297491038</v>
      </c>
      <c r="Y319" s="41">
        <f t="shared" si="92"/>
        <v>0.83048599999999995</v>
      </c>
      <c r="Z319" s="42">
        <f t="shared" si="93"/>
        <v>8304.8599999999988</v>
      </c>
      <c r="AA319" s="13" t="s">
        <v>58</v>
      </c>
      <c r="AT319" s="38">
        <v>41.4</v>
      </c>
      <c r="AU319" s="38">
        <v>51</v>
      </c>
      <c r="AV319" s="10">
        <f t="shared" si="69"/>
        <v>49</v>
      </c>
      <c r="AW319" s="10">
        <f t="shared" si="70"/>
        <v>46.080000000000005</v>
      </c>
      <c r="AZ319" t="str">
        <f t="shared" si="71"/>
        <v>Yes</v>
      </c>
      <c r="BB319" s="38">
        <f t="shared" si="99"/>
        <v>-1</v>
      </c>
      <c r="BC319" s="38">
        <f t="shared" si="68"/>
        <v>-7</v>
      </c>
      <c r="BD319" s="38">
        <f t="shared" si="100"/>
        <v>-7</v>
      </c>
      <c r="BE319" s="38">
        <f t="shared" si="101"/>
        <v>-1</v>
      </c>
      <c r="BF319" s="13" cm="1">
        <f t="array" ref="BF319">SUMPRODUCT((1/COUNTIFS($A$3:$A319,$A$3:$A319,$H$3:$H319,$H$3:$H319,$I$3:$I319,$I$3:$I319)))</f>
        <v>95</v>
      </c>
      <c r="BG319" s="13">
        <v>30</v>
      </c>
      <c r="BH319" s="12">
        <f t="shared" si="72"/>
        <v>0.31578947368421051</v>
      </c>
    </row>
    <row r="320" spans="1:60" x14ac:dyDescent="0.2">
      <c r="A320" s="37">
        <v>46102</v>
      </c>
      <c r="B320" s="37"/>
      <c r="C320" s="38">
        <v>11.24</v>
      </c>
      <c r="D320" s="13" t="s">
        <v>55</v>
      </c>
      <c r="E320" s="13" t="s">
        <v>1156</v>
      </c>
      <c r="F320" s="13"/>
      <c r="H320" t="s">
        <v>138</v>
      </c>
      <c r="I320" s="13">
        <v>8</v>
      </c>
      <c r="J320" s="13">
        <v>4</v>
      </c>
      <c r="K320" s="44" t="s">
        <v>536</v>
      </c>
      <c r="L320" s="38">
        <v>1</v>
      </c>
      <c r="M320" s="38">
        <v>8.1999999999999993</v>
      </c>
      <c r="N320" s="38">
        <v>9.4</v>
      </c>
      <c r="O320" s="13" t="s">
        <v>15</v>
      </c>
      <c r="P320" s="13"/>
      <c r="Q320" s="13" t="s">
        <v>4</v>
      </c>
      <c r="R320" s="38">
        <v>8.7280000000000015</v>
      </c>
      <c r="S320" s="13">
        <v>2</v>
      </c>
      <c r="T320" s="39" t="str">
        <f t="shared" si="67"/>
        <v>0.00</v>
      </c>
      <c r="U320" s="39">
        <f t="shared" si="88"/>
        <v>-1</v>
      </c>
      <c r="V320" s="39">
        <f t="shared" si="89"/>
        <v>82.048599999999993</v>
      </c>
      <c r="W320" s="39">
        <f t="shared" si="90"/>
        <v>280</v>
      </c>
      <c r="X320" s="40">
        <f t="shared" si="91"/>
        <v>0.29303071428571426</v>
      </c>
      <c r="Y320" s="41">
        <f t="shared" si="92"/>
        <v>0.82048599999999994</v>
      </c>
      <c r="Z320" s="42">
        <f t="shared" si="93"/>
        <v>8204.8599999999988</v>
      </c>
      <c r="AA320" s="13" t="s">
        <v>58</v>
      </c>
      <c r="AT320" s="38">
        <v>9.1</v>
      </c>
      <c r="AU320" s="38">
        <v>11</v>
      </c>
      <c r="AV320" s="10">
        <f t="shared" si="69"/>
        <v>8.4</v>
      </c>
      <c r="AW320" s="10">
        <f t="shared" si="70"/>
        <v>8.7280000000000015</v>
      </c>
      <c r="AZ320" t="str">
        <f t="shared" si="71"/>
        <v>Yes</v>
      </c>
      <c r="BB320" s="38">
        <f t="shared" si="99"/>
        <v>-1</v>
      </c>
      <c r="BC320" s="38">
        <f t="shared" si="68"/>
        <v>-3.5</v>
      </c>
      <c r="BD320" s="38">
        <f t="shared" si="100"/>
        <v>-3.5</v>
      </c>
      <c r="BE320" s="38">
        <f t="shared" si="101"/>
        <v>-1</v>
      </c>
      <c r="BF320" s="13" cm="1">
        <f t="array" ref="BF320">SUMPRODUCT((1/COUNTIFS($A$3:$A320,$A$3:$A320,$H$3:$H320,$H$3:$H320,$I$3:$I320,$I$3:$I320)))</f>
        <v>96</v>
      </c>
      <c r="BG320" s="13">
        <v>30</v>
      </c>
      <c r="BH320" s="12">
        <f t="shared" si="72"/>
        <v>0.3125</v>
      </c>
    </row>
    <row r="321" spans="1:60" x14ac:dyDescent="0.2">
      <c r="A321" s="37">
        <v>46102</v>
      </c>
      <c r="B321" s="37"/>
      <c r="C321" s="38">
        <v>11.24</v>
      </c>
      <c r="D321" s="13" t="s">
        <v>55</v>
      </c>
      <c r="E321" s="13" t="s">
        <v>1156</v>
      </c>
      <c r="F321" s="13"/>
      <c r="H321" t="s">
        <v>138</v>
      </c>
      <c r="I321" s="13">
        <v>8</v>
      </c>
      <c r="J321" s="13">
        <v>5</v>
      </c>
      <c r="K321" t="s">
        <v>537</v>
      </c>
      <c r="L321" s="38">
        <v>1</v>
      </c>
      <c r="M321" s="38">
        <v>15</v>
      </c>
      <c r="N321" s="38">
        <v>18.95</v>
      </c>
      <c r="O321" s="13" t="s">
        <v>15</v>
      </c>
      <c r="P321" s="13"/>
      <c r="Q321" s="13" t="s">
        <v>4</v>
      </c>
      <c r="R321" s="38">
        <v>17.513999999999999</v>
      </c>
      <c r="S321" s="13" t="s">
        <v>60</v>
      </c>
      <c r="T321" s="39" t="str">
        <f t="shared" si="67"/>
        <v>0.00</v>
      </c>
      <c r="U321" s="39">
        <f t="shared" si="88"/>
        <v>-1</v>
      </c>
      <c r="V321" s="39">
        <f t="shared" si="89"/>
        <v>81.048599999999993</v>
      </c>
      <c r="W321" s="39">
        <f t="shared" si="90"/>
        <v>281</v>
      </c>
      <c r="X321" s="40">
        <f t="shared" si="91"/>
        <v>0.2884291814946619</v>
      </c>
      <c r="Y321" s="41">
        <f t="shared" si="92"/>
        <v>0.81048599999999993</v>
      </c>
      <c r="Z321" s="42">
        <f t="shared" si="93"/>
        <v>8104.86</v>
      </c>
      <c r="AA321" s="13" t="s">
        <v>58</v>
      </c>
      <c r="AT321" s="38">
        <v>13</v>
      </c>
      <c r="AU321" s="38">
        <v>13</v>
      </c>
      <c r="AV321" s="10">
        <f t="shared" si="69"/>
        <v>17.95</v>
      </c>
      <c r="AW321" s="10">
        <f t="shared" si="70"/>
        <v>17.513999999999999</v>
      </c>
      <c r="AZ321" t="str">
        <f t="shared" si="71"/>
        <v>Yes</v>
      </c>
      <c r="BB321" s="38">
        <f t="shared" si="99"/>
        <v>-1</v>
      </c>
      <c r="BC321" s="38">
        <f t="shared" si="68"/>
        <v>-3.5</v>
      </c>
      <c r="BD321" s="38">
        <f t="shared" si="100"/>
        <v>-3.5</v>
      </c>
      <c r="BE321" s="38">
        <f t="shared" si="101"/>
        <v>-1</v>
      </c>
      <c r="BF321" s="13" cm="1">
        <f t="array" ref="BF321">SUMPRODUCT((1/COUNTIFS($A$3:$A321,$A$3:$A321,$H$3:$H321,$H$3:$H321,$I$3:$I321,$I$3:$I321)))</f>
        <v>96</v>
      </c>
      <c r="BG321" s="13">
        <v>30</v>
      </c>
      <c r="BH321" s="12">
        <f t="shared" si="72"/>
        <v>0.3125</v>
      </c>
    </row>
    <row r="322" spans="1:60" x14ac:dyDescent="0.2">
      <c r="A322" s="37">
        <v>46102</v>
      </c>
      <c r="B322" s="37"/>
      <c r="C322" s="38">
        <v>11.24</v>
      </c>
      <c r="D322" s="13" t="s">
        <v>55</v>
      </c>
      <c r="E322" s="13" t="s">
        <v>1156</v>
      </c>
      <c r="F322" s="13"/>
      <c r="H322" t="s">
        <v>138</v>
      </c>
      <c r="I322" s="13">
        <v>8</v>
      </c>
      <c r="J322" s="13">
        <v>7</v>
      </c>
      <c r="K322" t="s">
        <v>538</v>
      </c>
      <c r="L322" s="38">
        <v>0.5</v>
      </c>
      <c r="M322" s="38">
        <v>5.7</v>
      </c>
      <c r="N322" s="38">
        <v>8.1999999999999993</v>
      </c>
      <c r="O322" s="13" t="s">
        <v>15</v>
      </c>
      <c r="P322" s="13"/>
      <c r="Q322" s="13" t="s">
        <v>4</v>
      </c>
      <c r="R322" s="38">
        <v>7.6239999999999997</v>
      </c>
      <c r="S322" s="13" t="s">
        <v>60</v>
      </c>
      <c r="T322" s="39" t="str">
        <f t="shared" si="67"/>
        <v>0.00</v>
      </c>
      <c r="U322" s="39">
        <f t="shared" si="88"/>
        <v>-0.5</v>
      </c>
      <c r="V322" s="39">
        <f t="shared" si="89"/>
        <v>80.548599999999993</v>
      </c>
      <c r="W322" s="39">
        <f t="shared" si="90"/>
        <v>281.5</v>
      </c>
      <c r="X322" s="40">
        <f t="shared" si="91"/>
        <v>0.28614067495559498</v>
      </c>
      <c r="Y322" s="41">
        <f t="shared" si="92"/>
        <v>0.80548599999999992</v>
      </c>
      <c r="Z322" s="42">
        <f t="shared" si="93"/>
        <v>8054.86</v>
      </c>
      <c r="AA322" s="13" t="s">
        <v>58</v>
      </c>
      <c r="AT322" s="38">
        <v>7.5</v>
      </c>
      <c r="AU322" s="38">
        <v>8</v>
      </c>
      <c r="AV322" s="10">
        <f t="shared" si="69"/>
        <v>3.5999999999999996</v>
      </c>
      <c r="AW322" s="10">
        <f t="shared" si="70"/>
        <v>7.6239999999999997</v>
      </c>
      <c r="AZ322" t="str">
        <f t="shared" si="71"/>
        <v>Yes</v>
      </c>
      <c r="BB322" s="38">
        <f t="shared" si="99"/>
        <v>-0.5</v>
      </c>
      <c r="BC322" s="38">
        <f t="shared" si="68"/>
        <v>-3.5</v>
      </c>
      <c r="BD322" s="38">
        <f t="shared" si="100"/>
        <v>-3.5</v>
      </c>
      <c r="BE322" s="38">
        <f t="shared" si="101"/>
        <v>-0.5</v>
      </c>
      <c r="BF322" s="13" cm="1">
        <f t="array" ref="BF322">SUMPRODUCT((1/COUNTIFS($A$3:$A322,$A$3:$A322,$H$3:$H322,$H$3:$H322,$I$3:$I322,$I$3:$I322)))</f>
        <v>95.999999999999986</v>
      </c>
      <c r="BG322" s="13">
        <v>30</v>
      </c>
      <c r="BH322" s="12">
        <f t="shared" si="72"/>
        <v>0.31250000000000006</v>
      </c>
    </row>
    <row r="323" spans="1:60" x14ac:dyDescent="0.2">
      <c r="A323" s="37">
        <v>46102</v>
      </c>
      <c r="B323" s="37"/>
      <c r="C323" s="38">
        <v>11.24</v>
      </c>
      <c r="D323" s="13" t="s">
        <v>55</v>
      </c>
      <c r="E323" s="13" t="s">
        <v>1156</v>
      </c>
      <c r="F323" s="13"/>
      <c r="H323" t="s">
        <v>138</v>
      </c>
      <c r="I323" s="13">
        <v>8</v>
      </c>
      <c r="J323" s="13">
        <v>10</v>
      </c>
      <c r="K323" t="s">
        <v>501</v>
      </c>
      <c r="L323" s="38">
        <v>1</v>
      </c>
      <c r="M323" s="38">
        <v>26</v>
      </c>
      <c r="N323" s="38">
        <v>33.950000000000003</v>
      </c>
      <c r="O323" s="13" t="s">
        <v>15</v>
      </c>
      <c r="P323" s="13"/>
      <c r="Q323" s="13" t="s">
        <v>4</v>
      </c>
      <c r="R323" s="38">
        <v>31.314000000000004</v>
      </c>
      <c r="S323" s="13" t="s">
        <v>60</v>
      </c>
      <c r="T323" s="39" t="str">
        <f t="shared" si="67"/>
        <v>0.00</v>
      </c>
      <c r="U323" s="39">
        <f t="shared" si="88"/>
        <v>-1</v>
      </c>
      <c r="V323" s="39">
        <f t="shared" si="89"/>
        <v>79.548599999999993</v>
      </c>
      <c r="W323" s="39">
        <f t="shared" si="90"/>
        <v>282.5</v>
      </c>
      <c r="X323" s="40">
        <f t="shared" si="91"/>
        <v>0.28158796460176988</v>
      </c>
      <c r="Y323" s="41">
        <f t="shared" si="92"/>
        <v>0.79548599999999992</v>
      </c>
      <c r="Z323" s="42">
        <f t="shared" si="93"/>
        <v>7954.86</v>
      </c>
      <c r="AA323" s="13" t="s">
        <v>58</v>
      </c>
      <c r="AT323" s="38">
        <v>26.8</v>
      </c>
      <c r="AU323" s="38">
        <v>26</v>
      </c>
      <c r="AV323" s="10">
        <f t="shared" si="69"/>
        <v>32.950000000000003</v>
      </c>
      <c r="AW323" s="10">
        <f t="shared" si="70"/>
        <v>31.314000000000004</v>
      </c>
      <c r="AZ323" t="str">
        <f t="shared" si="71"/>
        <v>Yes</v>
      </c>
      <c r="BB323" s="38">
        <f t="shared" si="99"/>
        <v>-1</v>
      </c>
      <c r="BC323" s="38">
        <f t="shared" ref="BC323:BC386" si="102">SUMIFS(
  $BB:$BB,
  $A:$A,$A323,
  $H:$H,$H323,
  $I:$I,$I323
)</f>
        <v>-3.5</v>
      </c>
      <c r="BD323" s="38">
        <f t="shared" si="100"/>
        <v>-3.5</v>
      </c>
      <c r="BE323" s="38">
        <f t="shared" si="101"/>
        <v>-1</v>
      </c>
      <c r="BF323" s="13" cm="1">
        <f t="array" ref="BF323">SUMPRODUCT((1/COUNTIFS($A$3:$A323,$A$3:$A323,$H$3:$H323,$H$3:$H323,$I$3:$I323,$I$3:$I323)))</f>
        <v>96</v>
      </c>
      <c r="BG323" s="13">
        <v>30</v>
      </c>
      <c r="BH323" s="12">
        <f t="shared" si="72"/>
        <v>0.3125</v>
      </c>
    </row>
    <row r="324" spans="1:60" x14ac:dyDescent="0.2">
      <c r="A324" s="37">
        <v>46102</v>
      </c>
      <c r="B324" s="37"/>
      <c r="C324" s="38">
        <v>11.24</v>
      </c>
      <c r="D324" s="13" t="s">
        <v>55</v>
      </c>
      <c r="E324" s="13" t="s">
        <v>1156</v>
      </c>
      <c r="F324" s="13"/>
      <c r="H324" t="s">
        <v>138</v>
      </c>
      <c r="I324" s="13">
        <v>9</v>
      </c>
      <c r="J324" s="13">
        <v>2</v>
      </c>
      <c r="K324" t="s">
        <v>224</v>
      </c>
      <c r="L324" s="38">
        <v>1</v>
      </c>
      <c r="M324" s="38">
        <v>9.6</v>
      </c>
      <c r="N324" s="38">
        <v>9.64</v>
      </c>
      <c r="O324" s="13" t="s">
        <v>15</v>
      </c>
      <c r="P324" s="13"/>
      <c r="Q324" s="13" t="s">
        <v>4</v>
      </c>
      <c r="R324" s="38">
        <v>8.9488000000000021</v>
      </c>
      <c r="S324" s="13" t="s">
        <v>60</v>
      </c>
      <c r="T324" s="39" t="str">
        <f t="shared" si="67"/>
        <v>0.00</v>
      </c>
      <c r="U324" s="39">
        <f t="shared" si="88"/>
        <v>-1</v>
      </c>
      <c r="V324" s="39">
        <f t="shared" si="89"/>
        <v>78.548599999999993</v>
      </c>
      <c r="W324" s="39">
        <f t="shared" si="90"/>
        <v>283.5</v>
      </c>
      <c r="X324" s="40">
        <f t="shared" si="91"/>
        <v>0.27706737213403876</v>
      </c>
      <c r="Y324" s="41">
        <f t="shared" si="92"/>
        <v>0.78548599999999991</v>
      </c>
      <c r="Z324" s="42">
        <f t="shared" si="93"/>
        <v>7854.86</v>
      </c>
      <c r="AA324" s="13" t="s">
        <v>58</v>
      </c>
      <c r="AT324" s="38">
        <v>8.3000000000000007</v>
      </c>
      <c r="AU324" s="38">
        <v>8</v>
      </c>
      <c r="AV324" s="10">
        <f t="shared" si="69"/>
        <v>8.64</v>
      </c>
      <c r="AW324" s="10">
        <f t="shared" si="70"/>
        <v>8.9488000000000021</v>
      </c>
      <c r="AZ324" t="str">
        <f t="shared" ref="AZ324:AZ387" si="103">IF(N324&gt;=M324,"Yes","No")</f>
        <v>Yes</v>
      </c>
      <c r="BB324" s="38">
        <f t="shared" si="99"/>
        <v>-1</v>
      </c>
      <c r="BC324" s="38">
        <f t="shared" si="102"/>
        <v>-4</v>
      </c>
      <c r="BD324" s="38">
        <f t="shared" si="100"/>
        <v>-4</v>
      </c>
      <c r="BE324" s="38">
        <f t="shared" si="101"/>
        <v>-1</v>
      </c>
      <c r="BF324" s="13" cm="1">
        <f t="array" ref="BF324">SUMPRODUCT((1/COUNTIFS($A$3:$A324,$A$3:$A324,$H$3:$H324,$H$3:$H324,$I$3:$I324,$I$3:$I324)))</f>
        <v>97</v>
      </c>
      <c r="BG324" s="13">
        <v>30</v>
      </c>
      <c r="BH324" s="12">
        <f t="shared" ref="BH324:BH387" si="104">BG324/BF324</f>
        <v>0.30927835051546393</v>
      </c>
    </row>
    <row r="325" spans="1:60" x14ac:dyDescent="0.2">
      <c r="A325" s="37">
        <v>46102</v>
      </c>
      <c r="B325" s="37"/>
      <c r="C325" s="38">
        <v>11.24</v>
      </c>
      <c r="D325" s="13" t="s">
        <v>55</v>
      </c>
      <c r="E325" s="13" t="s">
        <v>1156</v>
      </c>
      <c r="F325" s="13"/>
      <c r="H325" t="s">
        <v>138</v>
      </c>
      <c r="I325" s="13">
        <v>9</v>
      </c>
      <c r="J325" s="13">
        <v>4</v>
      </c>
      <c r="K325" t="s">
        <v>544</v>
      </c>
      <c r="L325" s="38">
        <v>1</v>
      </c>
      <c r="M325" s="38">
        <v>22</v>
      </c>
      <c r="N325" s="38">
        <v>59.92</v>
      </c>
      <c r="O325" s="13" t="s">
        <v>15</v>
      </c>
      <c r="P325" s="13"/>
      <c r="Q325" s="13" t="s">
        <v>4</v>
      </c>
      <c r="R325" s="38">
        <v>55.206400000000002</v>
      </c>
      <c r="S325" s="13" t="s">
        <v>60</v>
      </c>
      <c r="T325" s="39" t="str">
        <f t="shared" si="67"/>
        <v>0.00</v>
      </c>
      <c r="U325" s="39">
        <f t="shared" si="88"/>
        <v>-1</v>
      </c>
      <c r="V325" s="39">
        <f t="shared" si="89"/>
        <v>77.548599999999993</v>
      </c>
      <c r="W325" s="39">
        <f t="shared" si="90"/>
        <v>284.5</v>
      </c>
      <c r="X325" s="40">
        <f t="shared" si="91"/>
        <v>0.27257855887521965</v>
      </c>
      <c r="Y325" s="41">
        <f t="shared" si="92"/>
        <v>0.7754859999999999</v>
      </c>
      <c r="Z325" s="42">
        <f t="shared" si="93"/>
        <v>7754.86</v>
      </c>
      <c r="AA325" s="13" t="s">
        <v>58</v>
      </c>
      <c r="AT325" s="38">
        <v>31</v>
      </c>
      <c r="AU325" s="38">
        <v>31</v>
      </c>
      <c r="AV325" s="10">
        <f t="shared" si="69"/>
        <v>58.92</v>
      </c>
      <c r="AW325" s="10">
        <f t="shared" si="70"/>
        <v>55.206400000000002</v>
      </c>
      <c r="AZ325" t="str">
        <f t="shared" si="103"/>
        <v>Yes</v>
      </c>
      <c r="BB325" s="38">
        <f t="shared" si="99"/>
        <v>-1</v>
      </c>
      <c r="BC325" s="38">
        <f t="shared" si="102"/>
        <v>-4</v>
      </c>
      <c r="BD325" s="38">
        <f t="shared" si="100"/>
        <v>-4</v>
      </c>
      <c r="BE325" s="38">
        <f t="shared" si="101"/>
        <v>-1</v>
      </c>
      <c r="BF325" s="13" cm="1">
        <f t="array" ref="BF325">SUMPRODUCT((1/COUNTIFS($A$3:$A325,$A$3:$A325,$H$3:$H325,$H$3:$H325,$I$3:$I325,$I$3:$I325)))</f>
        <v>97</v>
      </c>
      <c r="BG325" s="13">
        <v>30</v>
      </c>
      <c r="BH325" s="12">
        <f t="shared" si="104"/>
        <v>0.30927835051546393</v>
      </c>
    </row>
    <row r="326" spans="1:60" x14ac:dyDescent="0.2">
      <c r="A326" s="37">
        <v>46102</v>
      </c>
      <c r="B326" s="37"/>
      <c r="C326" s="38">
        <v>11.24</v>
      </c>
      <c r="D326" s="13" t="s">
        <v>55</v>
      </c>
      <c r="E326" s="13" t="s">
        <v>1156</v>
      </c>
      <c r="F326" s="13"/>
      <c r="H326" t="s">
        <v>138</v>
      </c>
      <c r="I326" s="13">
        <v>9</v>
      </c>
      <c r="J326" s="13">
        <v>7</v>
      </c>
      <c r="K326" t="s">
        <v>443</v>
      </c>
      <c r="L326" s="38">
        <v>1</v>
      </c>
      <c r="M326" s="38">
        <v>34</v>
      </c>
      <c r="N326" s="38">
        <v>38.229999999999997</v>
      </c>
      <c r="O326" s="13" t="s">
        <v>15</v>
      </c>
      <c r="P326" s="13"/>
      <c r="Q326" s="13" t="s">
        <v>4</v>
      </c>
      <c r="R326" s="38">
        <v>35.251599999999996</v>
      </c>
      <c r="S326" s="13" t="s">
        <v>60</v>
      </c>
      <c r="T326" s="39" t="str">
        <f t="shared" si="67"/>
        <v>0.00</v>
      </c>
      <c r="U326" s="39">
        <f t="shared" si="88"/>
        <v>-1</v>
      </c>
      <c r="V326" s="39">
        <f t="shared" si="89"/>
        <v>76.548599999999993</v>
      </c>
      <c r="W326" s="39">
        <f t="shared" si="90"/>
        <v>285.5</v>
      </c>
      <c r="X326" s="40">
        <f t="shared" si="91"/>
        <v>0.26812119089316988</v>
      </c>
      <c r="Y326" s="41">
        <f t="shared" si="92"/>
        <v>0.76548599999999989</v>
      </c>
      <c r="Z326" s="42">
        <f t="shared" si="93"/>
        <v>7654.86</v>
      </c>
      <c r="AA326" s="13" t="s">
        <v>58</v>
      </c>
      <c r="AT326" s="38">
        <v>30.7</v>
      </c>
      <c r="AU326" s="38">
        <v>31</v>
      </c>
      <c r="AV326" s="10">
        <f t="shared" si="69"/>
        <v>37.229999999999997</v>
      </c>
      <c r="AW326" s="10">
        <f t="shared" si="70"/>
        <v>35.251599999999996</v>
      </c>
      <c r="AZ326" t="str">
        <f t="shared" si="103"/>
        <v>Yes</v>
      </c>
      <c r="BB326" s="38">
        <f t="shared" si="99"/>
        <v>-1</v>
      </c>
      <c r="BC326" s="38">
        <f t="shared" si="102"/>
        <v>-4</v>
      </c>
      <c r="BD326" s="38">
        <f t="shared" si="100"/>
        <v>-4</v>
      </c>
      <c r="BE326" s="38">
        <f t="shared" si="101"/>
        <v>-1</v>
      </c>
      <c r="BF326" s="13" cm="1">
        <f t="array" ref="BF326">SUMPRODUCT((1/COUNTIFS($A$3:$A326,$A$3:$A326,$H$3:$H326,$H$3:$H326,$I$3:$I326,$I$3:$I326)))</f>
        <v>96.999999999999986</v>
      </c>
      <c r="BG326" s="13">
        <v>30</v>
      </c>
      <c r="BH326" s="12">
        <f t="shared" si="104"/>
        <v>0.30927835051546398</v>
      </c>
    </row>
    <row r="327" spans="1:60" x14ac:dyDescent="0.2">
      <c r="A327" s="37">
        <v>46102</v>
      </c>
      <c r="B327" s="37"/>
      <c r="C327" s="38">
        <v>11.24</v>
      </c>
      <c r="D327" s="13" t="s">
        <v>55</v>
      </c>
      <c r="E327" s="13" t="s">
        <v>1156</v>
      </c>
      <c r="F327" s="13"/>
      <c r="H327" t="s">
        <v>138</v>
      </c>
      <c r="I327" s="13">
        <v>9</v>
      </c>
      <c r="J327" s="13">
        <v>12</v>
      </c>
      <c r="K327" s="45" t="s">
        <v>471</v>
      </c>
      <c r="L327" s="38">
        <v>1</v>
      </c>
      <c r="M327" s="38">
        <v>26</v>
      </c>
      <c r="N327" s="38">
        <v>34</v>
      </c>
      <c r="O327" s="13" t="s">
        <v>15</v>
      </c>
      <c r="P327" s="13"/>
      <c r="Q327" s="13" t="s">
        <v>4</v>
      </c>
      <c r="R327" s="38">
        <v>31.360000000000003</v>
      </c>
      <c r="S327" s="13">
        <v>3</v>
      </c>
      <c r="T327" s="39" t="str">
        <f t="shared" si="67"/>
        <v>0.00</v>
      </c>
      <c r="U327" s="39">
        <f t="shared" si="88"/>
        <v>-1</v>
      </c>
      <c r="V327" s="39">
        <f t="shared" si="89"/>
        <v>75.548599999999993</v>
      </c>
      <c r="W327" s="39">
        <f t="shared" si="90"/>
        <v>286.5</v>
      </c>
      <c r="X327" s="40">
        <f t="shared" si="91"/>
        <v>0.26369493891797552</v>
      </c>
      <c r="Y327" s="41">
        <f t="shared" si="92"/>
        <v>0.75548599999999988</v>
      </c>
      <c r="Z327" s="42">
        <f t="shared" si="93"/>
        <v>7554.86</v>
      </c>
      <c r="AA327" s="13" t="s">
        <v>58</v>
      </c>
      <c r="AT327" s="38">
        <v>22.9</v>
      </c>
      <c r="AU327" s="38">
        <v>26</v>
      </c>
      <c r="AV327" s="10">
        <f t="shared" si="69"/>
        <v>33</v>
      </c>
      <c r="AW327" s="10">
        <f t="shared" si="70"/>
        <v>31.360000000000003</v>
      </c>
      <c r="AZ327" t="str">
        <f t="shared" si="103"/>
        <v>Yes</v>
      </c>
      <c r="BB327" s="38">
        <f t="shared" si="99"/>
        <v>-1</v>
      </c>
      <c r="BC327" s="38">
        <f t="shared" si="102"/>
        <v>-4</v>
      </c>
      <c r="BD327" s="38">
        <f t="shared" si="100"/>
        <v>-4</v>
      </c>
      <c r="BE327" s="38">
        <f t="shared" si="101"/>
        <v>-1</v>
      </c>
      <c r="BF327" s="13" cm="1">
        <f t="array" ref="BF327">SUMPRODUCT((1/COUNTIFS($A$3:$A327,$A$3:$A327,$H$3:$H327,$H$3:$H327,$I$3:$I327,$I$3:$I327)))</f>
        <v>97</v>
      </c>
      <c r="BG327" s="13">
        <v>30</v>
      </c>
      <c r="BH327" s="12">
        <f t="shared" si="104"/>
        <v>0.30927835051546393</v>
      </c>
    </row>
    <row r="328" spans="1:60" x14ac:dyDescent="0.2">
      <c r="A328" s="37">
        <v>46102</v>
      </c>
      <c r="B328" s="37"/>
      <c r="C328" s="38">
        <v>11.37</v>
      </c>
      <c r="D328" s="13" t="s">
        <v>55</v>
      </c>
      <c r="E328" s="13" t="s">
        <v>1156</v>
      </c>
      <c r="F328" s="13"/>
      <c r="H328" t="s">
        <v>138</v>
      </c>
      <c r="I328" s="13">
        <v>10</v>
      </c>
      <c r="J328" s="13">
        <v>2</v>
      </c>
      <c r="K328" t="s">
        <v>540</v>
      </c>
      <c r="L328" s="38">
        <v>1</v>
      </c>
      <c r="M328" s="38">
        <v>29</v>
      </c>
      <c r="N328" s="38">
        <v>29.06</v>
      </c>
      <c r="O328" s="13" t="s">
        <v>15</v>
      </c>
      <c r="P328" s="13"/>
      <c r="Q328" s="13" t="s">
        <v>4</v>
      </c>
      <c r="R328" s="38">
        <v>26.815200000000001</v>
      </c>
      <c r="S328" s="13" t="s">
        <v>60</v>
      </c>
      <c r="T328" s="39" t="str">
        <f t="shared" si="67"/>
        <v>0.00</v>
      </c>
      <c r="U328" s="39">
        <f t="shared" si="88"/>
        <v>-1</v>
      </c>
      <c r="V328" s="39">
        <f t="shared" si="89"/>
        <v>74.548599999999993</v>
      </c>
      <c r="W328" s="39">
        <f t="shared" si="90"/>
        <v>287.5</v>
      </c>
      <c r="X328" s="40">
        <f t="shared" si="91"/>
        <v>0.25929947826086952</v>
      </c>
      <c r="Y328" s="41">
        <f t="shared" si="92"/>
        <v>0.74548599999999998</v>
      </c>
      <c r="Z328" s="42">
        <f t="shared" si="93"/>
        <v>7454.86</v>
      </c>
      <c r="AA328" s="13" t="s">
        <v>58</v>
      </c>
      <c r="AT328" s="38">
        <v>24</v>
      </c>
      <c r="AU328" s="38">
        <v>26</v>
      </c>
      <c r="AV328" s="10">
        <f t="shared" si="69"/>
        <v>28.06</v>
      </c>
      <c r="AW328" s="10">
        <f t="shared" si="70"/>
        <v>26.815200000000001</v>
      </c>
      <c r="AZ328" t="str">
        <f t="shared" si="103"/>
        <v>Yes</v>
      </c>
      <c r="BB328" s="38">
        <f t="shared" si="99"/>
        <v>-1</v>
      </c>
      <c r="BC328" s="38">
        <f t="shared" si="102"/>
        <v>-5</v>
      </c>
      <c r="BD328" s="38">
        <f t="shared" si="100"/>
        <v>-5</v>
      </c>
      <c r="BE328" s="38">
        <f t="shared" si="101"/>
        <v>-1</v>
      </c>
      <c r="BF328" s="13" cm="1">
        <f t="array" ref="BF328">SUMPRODUCT((1/COUNTIFS($A$3:$A328,$A$3:$A328,$H$3:$H328,$H$3:$H328,$I$3:$I328,$I$3:$I328)))</f>
        <v>98</v>
      </c>
      <c r="BG328" s="13">
        <v>30</v>
      </c>
      <c r="BH328" s="12">
        <f t="shared" si="104"/>
        <v>0.30612244897959184</v>
      </c>
    </row>
    <row r="329" spans="1:60" x14ac:dyDescent="0.2">
      <c r="A329" s="37">
        <v>46102</v>
      </c>
      <c r="B329" s="37"/>
      <c r="C329" s="38">
        <v>11.37</v>
      </c>
      <c r="D329" s="13" t="s">
        <v>55</v>
      </c>
      <c r="E329" s="13" t="s">
        <v>1156</v>
      </c>
      <c r="F329" s="13"/>
      <c r="H329" t="s">
        <v>138</v>
      </c>
      <c r="I329" s="13">
        <v>10</v>
      </c>
      <c r="J329" s="13">
        <v>3</v>
      </c>
      <c r="K329" t="s">
        <v>211</v>
      </c>
      <c r="L329" s="38">
        <v>1</v>
      </c>
      <c r="M329" s="38">
        <v>29</v>
      </c>
      <c r="N329" s="38">
        <v>34.36</v>
      </c>
      <c r="O329" s="13" t="s">
        <v>15</v>
      </c>
      <c r="P329" s="13"/>
      <c r="Q329" s="13" t="s">
        <v>4</v>
      </c>
      <c r="R329" s="38">
        <v>31.691200000000002</v>
      </c>
      <c r="S329" s="13" t="s">
        <v>60</v>
      </c>
      <c r="T329" s="39" t="str">
        <f t="shared" si="67"/>
        <v>0.00</v>
      </c>
      <c r="U329" s="39">
        <f t="shared" si="88"/>
        <v>-1</v>
      </c>
      <c r="V329" s="39">
        <f t="shared" si="89"/>
        <v>73.548599999999993</v>
      </c>
      <c r="W329" s="39">
        <f t="shared" si="90"/>
        <v>288.5</v>
      </c>
      <c r="X329" s="40">
        <f t="shared" si="91"/>
        <v>0.25493448873483532</v>
      </c>
      <c r="Y329" s="41">
        <f t="shared" si="92"/>
        <v>0.73548599999999997</v>
      </c>
      <c r="Z329" s="42">
        <f t="shared" si="93"/>
        <v>7354.86</v>
      </c>
      <c r="AA329" s="13" t="s">
        <v>58</v>
      </c>
      <c r="AT329" s="38">
        <v>32.4</v>
      </c>
      <c r="AU329" s="38">
        <v>31</v>
      </c>
      <c r="AV329" s="10">
        <f t="shared" si="69"/>
        <v>33.36</v>
      </c>
      <c r="AW329" s="10">
        <f t="shared" si="70"/>
        <v>31.691200000000002</v>
      </c>
      <c r="AZ329" t="str">
        <f t="shared" si="103"/>
        <v>Yes</v>
      </c>
      <c r="BB329" s="38">
        <f t="shared" si="99"/>
        <v>-1</v>
      </c>
      <c r="BC329" s="38">
        <f t="shared" si="102"/>
        <v>-5</v>
      </c>
      <c r="BD329" s="38">
        <f t="shared" si="100"/>
        <v>-5</v>
      </c>
      <c r="BE329" s="38">
        <f t="shared" si="101"/>
        <v>-1</v>
      </c>
      <c r="BF329" s="13" cm="1">
        <f t="array" ref="BF329">SUMPRODUCT((1/COUNTIFS($A$3:$A329,$A$3:$A329,$H$3:$H329,$H$3:$H329,$I$3:$I329,$I$3:$I329)))</f>
        <v>98</v>
      </c>
      <c r="BG329" s="13">
        <v>30</v>
      </c>
      <c r="BH329" s="12">
        <f t="shared" si="104"/>
        <v>0.30612244897959184</v>
      </c>
    </row>
    <row r="330" spans="1:60" x14ac:dyDescent="0.2">
      <c r="A330" s="37">
        <v>46102</v>
      </c>
      <c r="B330" s="37"/>
      <c r="C330" s="38">
        <v>11.37</v>
      </c>
      <c r="D330" s="13" t="s">
        <v>55</v>
      </c>
      <c r="E330" s="13" t="s">
        <v>1156</v>
      </c>
      <c r="F330" s="13"/>
      <c r="H330" t="s">
        <v>138</v>
      </c>
      <c r="I330" s="13">
        <v>10</v>
      </c>
      <c r="J330" s="13">
        <v>6</v>
      </c>
      <c r="K330" t="s">
        <v>541</v>
      </c>
      <c r="L330" s="38">
        <v>1</v>
      </c>
      <c r="M330" s="38">
        <v>13.5</v>
      </c>
      <c r="N330" s="38">
        <v>30</v>
      </c>
      <c r="O330" s="13" t="s">
        <v>15</v>
      </c>
      <c r="P330" s="13"/>
      <c r="Q330" s="13" t="s">
        <v>4</v>
      </c>
      <c r="R330" s="38">
        <v>27.68</v>
      </c>
      <c r="S330" s="13" t="s">
        <v>60</v>
      </c>
      <c r="T330" s="39" t="str">
        <f t="shared" ref="T330:T393" si="105">IF(($AA330="W"),ROUND(($L330*$R330),2),"0.00")</f>
        <v>0.00</v>
      </c>
      <c r="U330" s="39">
        <f t="shared" si="88"/>
        <v>-1</v>
      </c>
      <c r="V330" s="39">
        <f t="shared" si="89"/>
        <v>72.548599999999993</v>
      </c>
      <c r="W330" s="39">
        <f t="shared" si="90"/>
        <v>289.5</v>
      </c>
      <c r="X330" s="40">
        <f t="shared" si="91"/>
        <v>0.25059965457685662</v>
      </c>
      <c r="Y330" s="41">
        <f t="shared" si="92"/>
        <v>0.72548599999999996</v>
      </c>
      <c r="Z330" s="42">
        <f t="shared" si="93"/>
        <v>7254.86</v>
      </c>
      <c r="AA330" s="13" t="s">
        <v>58</v>
      </c>
      <c r="AT330" s="38">
        <v>26</v>
      </c>
      <c r="AU330" s="38">
        <v>26</v>
      </c>
      <c r="AV330" s="10">
        <f t="shared" si="69"/>
        <v>29</v>
      </c>
      <c r="AW330" s="10">
        <f t="shared" si="70"/>
        <v>27.68</v>
      </c>
      <c r="AZ330" t="str">
        <f t="shared" si="103"/>
        <v>Yes</v>
      </c>
      <c r="BB330" s="38">
        <f t="shared" si="99"/>
        <v>-1</v>
      </c>
      <c r="BC330" s="38">
        <f t="shared" si="102"/>
        <v>-5</v>
      </c>
      <c r="BD330" s="38">
        <f t="shared" si="100"/>
        <v>-5</v>
      </c>
      <c r="BE330" s="38">
        <f t="shared" si="101"/>
        <v>-1</v>
      </c>
      <c r="BF330" s="13" cm="1">
        <f t="array" ref="BF330">SUMPRODUCT((1/COUNTIFS($A$3:$A330,$A$3:$A330,$H$3:$H330,$H$3:$H330,$I$3:$I330,$I$3:$I330)))</f>
        <v>97.999999999999986</v>
      </c>
      <c r="BG330" s="13">
        <v>30</v>
      </c>
      <c r="BH330" s="12">
        <f t="shared" si="104"/>
        <v>0.3061224489795919</v>
      </c>
    </row>
    <row r="331" spans="1:60" x14ac:dyDescent="0.2">
      <c r="A331" s="37">
        <v>46102</v>
      </c>
      <c r="B331" s="37"/>
      <c r="C331" s="38">
        <v>11.37</v>
      </c>
      <c r="D331" s="13" t="s">
        <v>55</v>
      </c>
      <c r="E331" s="13" t="s">
        <v>1156</v>
      </c>
      <c r="F331" s="13"/>
      <c r="H331" t="s">
        <v>138</v>
      </c>
      <c r="I331" s="13">
        <v>10</v>
      </c>
      <c r="J331" s="13">
        <v>9</v>
      </c>
      <c r="K331" t="s">
        <v>247</v>
      </c>
      <c r="L331" s="38">
        <v>1</v>
      </c>
      <c r="M331" s="38">
        <v>14.5</v>
      </c>
      <c r="N331" s="38">
        <v>22.74</v>
      </c>
      <c r="O331" s="13" t="s">
        <v>15</v>
      </c>
      <c r="P331" s="13"/>
      <c r="Q331" s="13" t="s">
        <v>4</v>
      </c>
      <c r="R331" s="38">
        <v>21.000799999999998</v>
      </c>
      <c r="S331" s="13" t="s">
        <v>60</v>
      </c>
      <c r="T331" s="39" t="str">
        <f t="shared" si="105"/>
        <v>0.00</v>
      </c>
      <c r="U331" s="39">
        <f t="shared" si="88"/>
        <v>-1</v>
      </c>
      <c r="V331" s="39">
        <f t="shared" si="89"/>
        <v>71.548599999999993</v>
      </c>
      <c r="W331" s="39">
        <f t="shared" si="90"/>
        <v>290.5</v>
      </c>
      <c r="X331" s="40">
        <f t="shared" si="91"/>
        <v>0.24629466437177278</v>
      </c>
      <c r="Y331" s="41">
        <f t="shared" si="92"/>
        <v>0.71548599999999996</v>
      </c>
      <c r="Z331" s="42">
        <f t="shared" si="93"/>
        <v>7154.86</v>
      </c>
      <c r="AA331" s="13" t="s">
        <v>58</v>
      </c>
      <c r="AT331" s="38">
        <v>19.7</v>
      </c>
      <c r="AU331" s="38">
        <v>17</v>
      </c>
      <c r="AV331" s="10">
        <f t="shared" ref="AV331:AV332" si="106">((N331*(L331))-(L331))</f>
        <v>21.74</v>
      </c>
      <c r="AW331" s="10">
        <f t="shared" ref="AW331:AW332" si="107">0.92*(N331-1)+1</f>
        <v>21.000799999999998</v>
      </c>
      <c r="AZ331" t="str">
        <f t="shared" si="103"/>
        <v>Yes</v>
      </c>
      <c r="BB331" s="38">
        <f t="shared" si="99"/>
        <v>-1</v>
      </c>
      <c r="BC331" s="38">
        <f t="shared" si="102"/>
        <v>-5</v>
      </c>
      <c r="BD331" s="38">
        <f t="shared" si="100"/>
        <v>-5</v>
      </c>
      <c r="BE331" s="38">
        <f t="shared" si="101"/>
        <v>-1</v>
      </c>
      <c r="BF331" s="13" cm="1">
        <f t="array" ref="BF331">SUMPRODUCT((1/COUNTIFS($A$3:$A331,$A$3:$A331,$H$3:$H331,$H$3:$H331,$I$3:$I331,$I$3:$I331)))</f>
        <v>98</v>
      </c>
      <c r="BG331" s="13">
        <v>30</v>
      </c>
      <c r="BH331" s="12">
        <f t="shared" si="104"/>
        <v>0.30612244897959184</v>
      </c>
    </row>
    <row r="332" spans="1:60" x14ac:dyDescent="0.2">
      <c r="A332" s="37">
        <v>46102</v>
      </c>
      <c r="B332" s="37"/>
      <c r="C332" s="38">
        <v>11.37</v>
      </c>
      <c r="D332" s="13" t="s">
        <v>55</v>
      </c>
      <c r="E332" s="13" t="s">
        <v>1156</v>
      </c>
      <c r="F332" s="13"/>
      <c r="H332" t="s">
        <v>138</v>
      </c>
      <c r="I332" s="13">
        <v>10</v>
      </c>
      <c r="J332" s="13">
        <v>10</v>
      </c>
      <c r="K332" s="45" t="s">
        <v>542</v>
      </c>
      <c r="L332" s="38">
        <v>1</v>
      </c>
      <c r="M332" s="38">
        <v>15</v>
      </c>
      <c r="N332" s="38">
        <v>17</v>
      </c>
      <c r="O332" s="13" t="s">
        <v>15</v>
      </c>
      <c r="P332" s="13"/>
      <c r="Q332" s="13" t="s">
        <v>4</v>
      </c>
      <c r="R332" s="38">
        <v>15.72</v>
      </c>
      <c r="S332" s="13">
        <v>3</v>
      </c>
      <c r="T332" s="39" t="str">
        <f t="shared" si="105"/>
        <v>0.00</v>
      </c>
      <c r="U332" s="39">
        <f t="shared" si="88"/>
        <v>-1</v>
      </c>
      <c r="V332" s="39">
        <f t="shared" si="89"/>
        <v>70.548599999999993</v>
      </c>
      <c r="W332" s="39">
        <f t="shared" si="90"/>
        <v>291.5</v>
      </c>
      <c r="X332" s="40">
        <f t="shared" si="91"/>
        <v>0.24201921097770152</v>
      </c>
      <c r="Y332" s="41">
        <f t="shared" si="92"/>
        <v>0.70548599999999995</v>
      </c>
      <c r="Z332" s="42">
        <f t="shared" si="93"/>
        <v>7054.86</v>
      </c>
      <c r="AA332" s="13" t="s">
        <v>58</v>
      </c>
      <c r="AT332" s="38">
        <v>17</v>
      </c>
      <c r="AU332" s="38">
        <v>20</v>
      </c>
      <c r="AV332" s="10">
        <f t="shared" si="106"/>
        <v>16</v>
      </c>
      <c r="AW332" s="10">
        <f t="shared" si="107"/>
        <v>15.72</v>
      </c>
      <c r="AZ332" t="str">
        <f t="shared" si="103"/>
        <v>Yes</v>
      </c>
      <c r="BB332" s="38">
        <f t="shared" si="99"/>
        <v>-1</v>
      </c>
      <c r="BC332" s="38">
        <f t="shared" si="102"/>
        <v>-5</v>
      </c>
      <c r="BD332" s="38">
        <f t="shared" si="100"/>
        <v>-5</v>
      </c>
      <c r="BE332" s="38">
        <f t="shared" si="101"/>
        <v>-1</v>
      </c>
      <c r="BF332" s="13" cm="1">
        <f t="array" ref="BF332">SUMPRODUCT((1/COUNTIFS($A$3:$A332,$A$3:$A332,$H$3:$H332,$H$3:$H332,$I$3:$I332,$I$3:$I332)))</f>
        <v>98.000000000000014</v>
      </c>
      <c r="BG332" s="13">
        <v>30</v>
      </c>
      <c r="BH332" s="12">
        <f t="shared" si="104"/>
        <v>0.30612244897959179</v>
      </c>
    </row>
    <row r="333" spans="1:60" x14ac:dyDescent="0.2">
      <c r="A333" s="37">
        <v>46109</v>
      </c>
      <c r="B333" s="37"/>
      <c r="C333" s="38">
        <v>10.44</v>
      </c>
      <c r="D333" s="13" t="s">
        <v>55</v>
      </c>
      <c r="E333" s="13" t="s">
        <v>1156</v>
      </c>
      <c r="F333" s="13"/>
      <c r="H333" t="s">
        <v>56</v>
      </c>
      <c r="I333" s="13">
        <v>1</v>
      </c>
      <c r="J333" s="13">
        <v>4</v>
      </c>
      <c r="K333" s="45" t="s">
        <v>568</v>
      </c>
      <c r="L333" s="38">
        <v>1</v>
      </c>
      <c r="M333" s="38">
        <v>11</v>
      </c>
      <c r="N333" s="38">
        <v>13.5</v>
      </c>
      <c r="O333" s="13" t="s">
        <v>15</v>
      </c>
      <c r="P333" s="13"/>
      <c r="Q333" s="13" t="s">
        <v>4</v>
      </c>
      <c r="R333" s="38">
        <v>12.5</v>
      </c>
      <c r="S333" s="13">
        <v>3</v>
      </c>
      <c r="T333" s="39" t="str">
        <f t="shared" si="105"/>
        <v>0.00</v>
      </c>
      <c r="U333" s="39">
        <f t="shared" ref="U333:U358" si="108">BE333</f>
        <v>-1</v>
      </c>
      <c r="V333" s="39">
        <f t="shared" ref="V333:V358" si="109">V332+U333</f>
        <v>69.548599999999993</v>
      </c>
      <c r="W333" s="39">
        <f t="shared" ref="W333:W358" si="110">W332+L333</f>
        <v>292.5</v>
      </c>
      <c r="X333" s="40">
        <f t="shared" ref="X333:X358" si="111">SUM(V333/W333)</f>
        <v>0.23777299145299144</v>
      </c>
      <c r="Y333" s="41">
        <f t="shared" ref="Y333:Y358" si="112">V333/100</f>
        <v>0.69548599999999994</v>
      </c>
      <c r="Z333" s="42">
        <f t="shared" ref="Z333:Z358" si="113">V333*100</f>
        <v>6954.86</v>
      </c>
      <c r="AA333" s="13" t="s">
        <v>58</v>
      </c>
      <c r="AT333" s="38">
        <v>9.1999999999999993</v>
      </c>
      <c r="AU333" s="38">
        <v>10</v>
      </c>
      <c r="AV333" s="10">
        <f t="shared" ref="AV333:AV358" si="114">((N333*(L333))-(L333))</f>
        <v>12.5</v>
      </c>
      <c r="AW333" s="10">
        <f t="shared" ref="AW333:AW358" si="115">0.92*(N333-1)+1</f>
        <v>12.5</v>
      </c>
      <c r="AZ333" t="str">
        <f t="shared" si="103"/>
        <v>Yes</v>
      </c>
      <c r="BB333" s="38">
        <f t="shared" ref="BB333:BB357" si="116">IF(AA333="W",
   L333*(N333-1),
   -L333
)</f>
        <v>-1</v>
      </c>
      <c r="BC333" s="38">
        <f t="shared" si="102"/>
        <v>-1.5</v>
      </c>
      <c r="BD333" s="38">
        <f t="shared" ref="BD333:BD357" si="117">IF(BC333&gt;0, BC333*0.92, BC333)</f>
        <v>-1.5</v>
      </c>
      <c r="BE333" s="38">
        <f t="shared" ref="BE333:BE357" si="118">IF(
  BC333&gt;0,
  IF(
    AA333="W",
    BB333 - (BC333 - BD333),
    BB333
  ),
  BB333
)</f>
        <v>-1</v>
      </c>
      <c r="BF333" s="13" cm="1">
        <f t="array" ref="BF333">SUMPRODUCT((1/COUNTIFS($A$3:$A333,$A$3:$A333,$H$3:$H333,$H$3:$H333,$I$3:$I333,$I$3:$I333)))</f>
        <v>99.000000000000014</v>
      </c>
      <c r="BG333" s="13">
        <v>30</v>
      </c>
      <c r="BH333" s="12">
        <f t="shared" si="104"/>
        <v>0.30303030303030298</v>
      </c>
    </row>
    <row r="334" spans="1:60" x14ac:dyDescent="0.2">
      <c r="A334" s="37">
        <v>46109</v>
      </c>
      <c r="B334" s="37"/>
      <c r="C334" s="38">
        <v>10.44</v>
      </c>
      <c r="D334" s="13" t="s">
        <v>55</v>
      </c>
      <c r="E334" s="13" t="s">
        <v>1156</v>
      </c>
      <c r="F334" s="13"/>
      <c r="H334" t="s">
        <v>56</v>
      </c>
      <c r="I334" s="13">
        <v>1</v>
      </c>
      <c r="J334" s="13">
        <v>6</v>
      </c>
      <c r="K334" t="s">
        <v>550</v>
      </c>
      <c r="L334" s="38">
        <v>0.5</v>
      </c>
      <c r="M334" s="38">
        <v>9</v>
      </c>
      <c r="N334" s="38">
        <v>9</v>
      </c>
      <c r="O334" s="13" t="s">
        <v>15</v>
      </c>
      <c r="P334" s="13"/>
      <c r="Q334" s="13" t="s">
        <v>4</v>
      </c>
      <c r="R334" s="38">
        <v>8.36</v>
      </c>
      <c r="S334" s="13" t="s">
        <v>60</v>
      </c>
      <c r="T334" s="39" t="str">
        <f t="shared" si="105"/>
        <v>0.00</v>
      </c>
      <c r="U334" s="39">
        <f t="shared" si="108"/>
        <v>-0.5</v>
      </c>
      <c r="V334" s="39">
        <f t="shared" si="109"/>
        <v>69.048599999999993</v>
      </c>
      <c r="W334" s="39">
        <f t="shared" si="110"/>
        <v>293</v>
      </c>
      <c r="X334" s="40">
        <f t="shared" si="111"/>
        <v>0.23566075085324228</v>
      </c>
      <c r="Y334" s="41">
        <f t="shared" si="112"/>
        <v>0.69048599999999993</v>
      </c>
      <c r="Z334" s="42">
        <f t="shared" si="113"/>
        <v>6904.86</v>
      </c>
      <c r="AA334" s="13" t="s">
        <v>58</v>
      </c>
      <c r="AT334" s="38">
        <v>9.3000000000000007</v>
      </c>
      <c r="AU334" s="38">
        <v>10</v>
      </c>
      <c r="AV334" s="10">
        <f t="shared" si="114"/>
        <v>4</v>
      </c>
      <c r="AW334" s="10">
        <f t="shared" si="115"/>
        <v>8.36</v>
      </c>
      <c r="AZ334" t="str">
        <f t="shared" si="103"/>
        <v>Yes</v>
      </c>
      <c r="BB334" s="38">
        <f t="shared" si="116"/>
        <v>-0.5</v>
      </c>
      <c r="BC334" s="38">
        <f t="shared" si="102"/>
        <v>-1.5</v>
      </c>
      <c r="BD334" s="38">
        <f t="shared" si="117"/>
        <v>-1.5</v>
      </c>
      <c r="BE334" s="38">
        <f t="shared" si="118"/>
        <v>-0.5</v>
      </c>
      <c r="BF334" s="13" cm="1">
        <f t="array" ref="BF334">SUMPRODUCT((1/COUNTIFS($A$3:$A334,$A$3:$A334,$H$3:$H334,$H$3:$H334,$I$3:$I334,$I$3:$I334)))</f>
        <v>99.000000000000014</v>
      </c>
      <c r="BG334" s="13">
        <v>30</v>
      </c>
      <c r="BH334" s="12">
        <f t="shared" si="104"/>
        <v>0.30303030303030298</v>
      </c>
    </row>
    <row r="335" spans="1:60" x14ac:dyDescent="0.2">
      <c r="A335" s="37">
        <v>46109</v>
      </c>
      <c r="B335" s="37"/>
      <c r="C335" s="38">
        <v>10.53</v>
      </c>
      <c r="D335" s="13" t="s">
        <v>55</v>
      </c>
      <c r="E335" s="13" t="s">
        <v>1156</v>
      </c>
      <c r="F335" s="13"/>
      <c r="H335" t="s">
        <v>56</v>
      </c>
      <c r="I335" s="13">
        <v>2</v>
      </c>
      <c r="J335" s="13">
        <v>3</v>
      </c>
      <c r="K335" t="s">
        <v>508</v>
      </c>
      <c r="L335" s="38">
        <v>0.5</v>
      </c>
      <c r="M335" s="38">
        <v>14.5</v>
      </c>
      <c r="N335" s="38">
        <v>22.83</v>
      </c>
      <c r="O335" s="13" t="s">
        <v>15</v>
      </c>
      <c r="P335" s="13"/>
      <c r="Q335" s="13" t="s">
        <v>4</v>
      </c>
      <c r="R335" s="38">
        <v>21.083600000000001</v>
      </c>
      <c r="S335" s="13" t="s">
        <v>571</v>
      </c>
      <c r="T335" s="39" t="str">
        <f t="shared" si="105"/>
        <v>0.00</v>
      </c>
      <c r="U335" s="39">
        <f t="shared" si="108"/>
        <v>-0.5</v>
      </c>
      <c r="V335" s="39">
        <f t="shared" si="109"/>
        <v>68.548599999999993</v>
      </c>
      <c r="W335" s="39">
        <f t="shared" si="110"/>
        <v>293.5</v>
      </c>
      <c r="X335" s="40">
        <f t="shared" si="111"/>
        <v>0.23355570698466777</v>
      </c>
      <c r="Y335" s="41">
        <f t="shared" si="112"/>
        <v>0.68548599999999993</v>
      </c>
      <c r="Z335" s="42">
        <f t="shared" si="113"/>
        <v>6854.86</v>
      </c>
      <c r="AA335" s="13" t="s">
        <v>58</v>
      </c>
      <c r="AT335" s="38">
        <v>15</v>
      </c>
      <c r="AU335" s="38">
        <v>15</v>
      </c>
      <c r="AV335" s="10">
        <f t="shared" si="114"/>
        <v>10.914999999999999</v>
      </c>
      <c r="AW335" s="10">
        <f t="shared" si="115"/>
        <v>21.083600000000001</v>
      </c>
      <c r="AZ335" t="str">
        <f t="shared" si="103"/>
        <v>Yes</v>
      </c>
      <c r="BB335" s="38">
        <f t="shared" si="116"/>
        <v>-0.5</v>
      </c>
      <c r="BC335" s="38">
        <f t="shared" si="102"/>
        <v>-2.5</v>
      </c>
      <c r="BD335" s="38">
        <f t="shared" si="117"/>
        <v>-2.5</v>
      </c>
      <c r="BE335" s="38">
        <f t="shared" si="118"/>
        <v>-0.5</v>
      </c>
      <c r="BF335" s="13" cm="1">
        <f t="array" ref="BF335">SUMPRODUCT((1/COUNTIFS($A$3:$A335,$A$3:$A335,$H$3:$H335,$H$3:$H335,$I$3:$I335,$I$3:$I335)))</f>
        <v>100.00000000000001</v>
      </c>
      <c r="BG335" s="13">
        <v>30</v>
      </c>
      <c r="BH335" s="12">
        <f t="shared" si="104"/>
        <v>0.29999999999999993</v>
      </c>
    </row>
    <row r="336" spans="1:60" x14ac:dyDescent="0.2">
      <c r="A336" s="37">
        <v>46109</v>
      </c>
      <c r="B336" s="37"/>
      <c r="C336" s="38">
        <v>10.53</v>
      </c>
      <c r="D336" s="13" t="s">
        <v>55</v>
      </c>
      <c r="E336" s="13" t="s">
        <v>1156</v>
      </c>
      <c r="F336" s="13"/>
      <c r="H336" t="s">
        <v>56</v>
      </c>
      <c r="I336" s="13">
        <v>2</v>
      </c>
      <c r="J336" s="13">
        <v>6</v>
      </c>
      <c r="K336" t="s">
        <v>552</v>
      </c>
      <c r="L336" s="38">
        <v>0.5</v>
      </c>
      <c r="M336" s="38">
        <v>3.45</v>
      </c>
      <c r="N336" s="38">
        <v>5.22</v>
      </c>
      <c r="O336" s="13" t="s">
        <v>15</v>
      </c>
      <c r="P336" s="13"/>
      <c r="Q336" s="13" t="s">
        <v>4</v>
      </c>
      <c r="R336" s="38">
        <v>4.8824000000000005</v>
      </c>
      <c r="S336" s="13" t="s">
        <v>60</v>
      </c>
      <c r="T336" s="39" t="str">
        <f t="shared" si="105"/>
        <v>0.00</v>
      </c>
      <c r="U336" s="39">
        <f t="shared" si="108"/>
        <v>-0.5</v>
      </c>
      <c r="V336" s="39">
        <f t="shared" si="109"/>
        <v>68.048599999999993</v>
      </c>
      <c r="W336" s="39">
        <f t="shared" si="110"/>
        <v>294</v>
      </c>
      <c r="X336" s="40">
        <f t="shared" si="111"/>
        <v>0.23145782312925167</v>
      </c>
      <c r="Y336" s="41">
        <f t="shared" si="112"/>
        <v>0.68048599999999992</v>
      </c>
      <c r="Z336" s="42">
        <f t="shared" si="113"/>
        <v>6804.86</v>
      </c>
      <c r="AA336" s="13" t="s">
        <v>58</v>
      </c>
      <c r="AT336" s="38">
        <v>4.5999999999999996</v>
      </c>
      <c r="AU336" s="38">
        <v>4.5999999999999996</v>
      </c>
      <c r="AV336" s="10">
        <f t="shared" si="114"/>
        <v>2.11</v>
      </c>
      <c r="AW336" s="10">
        <f t="shared" si="115"/>
        <v>4.8824000000000005</v>
      </c>
      <c r="AZ336" t="str">
        <f t="shared" si="103"/>
        <v>Yes</v>
      </c>
      <c r="BB336" s="38">
        <f t="shared" si="116"/>
        <v>-0.5</v>
      </c>
      <c r="BC336" s="38">
        <f t="shared" si="102"/>
        <v>-2.5</v>
      </c>
      <c r="BD336" s="38">
        <f t="shared" si="117"/>
        <v>-2.5</v>
      </c>
      <c r="BE336" s="38">
        <f t="shared" si="118"/>
        <v>-0.5</v>
      </c>
      <c r="BF336" s="13" cm="1">
        <f t="array" ref="BF336">SUMPRODUCT((1/COUNTIFS($A$3:$A336,$A$3:$A336,$H$3:$H336,$H$3:$H336,$I$3:$I336,$I$3:$I336)))</f>
        <v>100.00000000000001</v>
      </c>
      <c r="BG336" s="13">
        <v>30</v>
      </c>
      <c r="BH336" s="12">
        <f t="shared" si="104"/>
        <v>0.29999999999999993</v>
      </c>
    </row>
    <row r="337" spans="1:60" x14ac:dyDescent="0.2">
      <c r="A337" s="37">
        <v>46109</v>
      </c>
      <c r="B337" s="37"/>
      <c r="C337" s="38">
        <v>10.53</v>
      </c>
      <c r="D337" s="13" t="s">
        <v>55</v>
      </c>
      <c r="E337" s="13" t="s">
        <v>1156</v>
      </c>
      <c r="F337" s="13"/>
      <c r="H337" t="s">
        <v>56</v>
      </c>
      <c r="I337" s="13">
        <v>2</v>
      </c>
      <c r="J337" s="13">
        <v>9</v>
      </c>
      <c r="K337" s="45" t="s">
        <v>569</v>
      </c>
      <c r="L337" s="38">
        <v>0.5</v>
      </c>
      <c r="M337" s="38">
        <v>3.7</v>
      </c>
      <c r="N337" s="38">
        <v>3.97</v>
      </c>
      <c r="O337" s="13" t="s">
        <v>15</v>
      </c>
      <c r="P337" s="13"/>
      <c r="Q337" s="13" t="s">
        <v>4</v>
      </c>
      <c r="R337" s="38">
        <v>3.7324000000000002</v>
      </c>
      <c r="S337" s="13">
        <v>3</v>
      </c>
      <c r="T337" s="39" t="str">
        <f t="shared" si="105"/>
        <v>0.00</v>
      </c>
      <c r="U337" s="39">
        <f t="shared" si="108"/>
        <v>-0.5</v>
      </c>
      <c r="V337" s="39">
        <f t="shared" si="109"/>
        <v>67.548599999999993</v>
      </c>
      <c r="W337" s="39">
        <f t="shared" si="110"/>
        <v>294.5</v>
      </c>
      <c r="X337" s="40">
        <f t="shared" si="111"/>
        <v>0.22936706281833613</v>
      </c>
      <c r="Y337" s="41">
        <f t="shared" si="112"/>
        <v>0.67548599999999992</v>
      </c>
      <c r="Z337" s="42">
        <f t="shared" si="113"/>
        <v>6754.86</v>
      </c>
      <c r="AA337" s="13" t="s">
        <v>58</v>
      </c>
      <c r="AT337" s="38">
        <v>4</v>
      </c>
      <c r="AU337" s="38">
        <v>3.7</v>
      </c>
      <c r="AV337" s="10">
        <f t="shared" si="114"/>
        <v>1.4850000000000001</v>
      </c>
      <c r="AW337" s="10">
        <f t="shared" si="115"/>
        <v>3.7324000000000002</v>
      </c>
      <c r="AZ337" t="str">
        <f t="shared" si="103"/>
        <v>Yes</v>
      </c>
      <c r="BB337" s="38">
        <f t="shared" si="116"/>
        <v>-0.5</v>
      </c>
      <c r="BC337" s="38">
        <f t="shared" si="102"/>
        <v>-2.5</v>
      </c>
      <c r="BD337" s="38">
        <f t="shared" si="117"/>
        <v>-2.5</v>
      </c>
      <c r="BE337" s="38">
        <f t="shared" si="118"/>
        <v>-0.5</v>
      </c>
      <c r="BF337" s="13" cm="1">
        <f t="array" ref="BF337">SUMPRODUCT((1/COUNTIFS($A$3:$A337,$A$3:$A337,$H$3:$H337,$H$3:$H337,$I$3:$I337,$I$3:$I337)))</f>
        <v>100</v>
      </c>
      <c r="BG337" s="13">
        <v>30</v>
      </c>
      <c r="BH337" s="12">
        <f t="shared" si="104"/>
        <v>0.3</v>
      </c>
    </row>
    <row r="338" spans="1:60" x14ac:dyDescent="0.2">
      <c r="A338" s="37">
        <v>46109</v>
      </c>
      <c r="B338" s="37"/>
      <c r="C338" s="38">
        <v>10.53</v>
      </c>
      <c r="D338" s="13" t="s">
        <v>55</v>
      </c>
      <c r="E338" s="13" t="s">
        <v>1156</v>
      </c>
      <c r="F338" s="13"/>
      <c r="H338" t="s">
        <v>56</v>
      </c>
      <c r="I338" s="13">
        <v>2</v>
      </c>
      <c r="J338" s="13">
        <v>13</v>
      </c>
      <c r="K338" t="s">
        <v>554</v>
      </c>
      <c r="L338" s="38">
        <v>1</v>
      </c>
      <c r="M338" s="38">
        <v>22</v>
      </c>
      <c r="N338" s="38">
        <v>27.17</v>
      </c>
      <c r="O338" s="13" t="s">
        <v>15</v>
      </c>
      <c r="P338" s="13"/>
      <c r="Q338" s="13" t="s">
        <v>4</v>
      </c>
      <c r="R338" s="38">
        <v>25.076400000000003</v>
      </c>
      <c r="S338" s="13" t="s">
        <v>60</v>
      </c>
      <c r="T338" s="39" t="str">
        <f t="shared" si="105"/>
        <v>0.00</v>
      </c>
      <c r="U338" s="39">
        <f t="shared" si="108"/>
        <v>-1</v>
      </c>
      <c r="V338" s="39">
        <f t="shared" si="109"/>
        <v>66.548599999999993</v>
      </c>
      <c r="W338" s="39">
        <f t="shared" si="110"/>
        <v>295.5</v>
      </c>
      <c r="X338" s="40">
        <f t="shared" si="111"/>
        <v>0.22520676818950927</v>
      </c>
      <c r="Y338" s="41">
        <f t="shared" si="112"/>
        <v>0.66548599999999991</v>
      </c>
      <c r="Z338" s="42">
        <f t="shared" si="113"/>
        <v>6654.86</v>
      </c>
      <c r="AA338" s="13" t="s">
        <v>58</v>
      </c>
      <c r="AT338" s="38">
        <v>27.2</v>
      </c>
      <c r="AU338" s="38">
        <v>31</v>
      </c>
      <c r="AV338" s="10">
        <f t="shared" si="114"/>
        <v>26.17</v>
      </c>
      <c r="AW338" s="10">
        <f t="shared" si="115"/>
        <v>25.076400000000003</v>
      </c>
      <c r="AZ338" t="str">
        <f t="shared" si="103"/>
        <v>Yes</v>
      </c>
      <c r="BB338" s="38">
        <f t="shared" si="116"/>
        <v>-1</v>
      </c>
      <c r="BC338" s="38">
        <f t="shared" si="102"/>
        <v>-2.5</v>
      </c>
      <c r="BD338" s="38">
        <f t="shared" si="117"/>
        <v>-2.5</v>
      </c>
      <c r="BE338" s="38">
        <f t="shared" si="118"/>
        <v>-1</v>
      </c>
      <c r="BF338" s="13" cm="1">
        <f t="array" ref="BF338">SUMPRODUCT((1/COUNTIFS($A$3:$A338,$A$3:$A338,$H$3:$H338,$H$3:$H338,$I$3:$I338,$I$3:$I338)))</f>
        <v>100.00000000000001</v>
      </c>
      <c r="BG338" s="13">
        <v>30</v>
      </c>
      <c r="BH338" s="12">
        <f t="shared" si="104"/>
        <v>0.29999999999999993</v>
      </c>
    </row>
    <row r="339" spans="1:60" x14ac:dyDescent="0.2">
      <c r="A339" s="37">
        <v>46109</v>
      </c>
      <c r="B339" s="37"/>
      <c r="C339" s="38">
        <v>11.17</v>
      </c>
      <c r="D339" s="13" t="s">
        <v>55</v>
      </c>
      <c r="E339" s="13" t="s">
        <v>1156</v>
      </c>
      <c r="F339" s="13"/>
      <c r="H339" t="s">
        <v>56</v>
      </c>
      <c r="I339" s="13">
        <v>4</v>
      </c>
      <c r="J339" s="13">
        <v>7</v>
      </c>
      <c r="K339" t="s">
        <v>160</v>
      </c>
      <c r="L339" s="38">
        <v>0.5</v>
      </c>
      <c r="M339" s="38">
        <v>6.6</v>
      </c>
      <c r="N339" s="38">
        <v>9.1999999999999993</v>
      </c>
      <c r="O339" s="13" t="s">
        <v>15</v>
      </c>
      <c r="P339" s="13"/>
      <c r="Q339" s="13" t="s">
        <v>4</v>
      </c>
      <c r="R339" s="38">
        <v>8.5440000000000005</v>
      </c>
      <c r="S339" s="13" t="s">
        <v>60</v>
      </c>
      <c r="T339" s="39" t="str">
        <f t="shared" si="105"/>
        <v>0.00</v>
      </c>
      <c r="U339" s="39">
        <f t="shared" si="108"/>
        <v>-0.5</v>
      </c>
      <c r="V339" s="39">
        <f t="shared" si="109"/>
        <v>66.048599999999993</v>
      </c>
      <c r="W339" s="39">
        <f t="shared" si="110"/>
        <v>296</v>
      </c>
      <c r="X339" s="40">
        <f t="shared" si="111"/>
        <v>0.22313716216216214</v>
      </c>
      <c r="Y339" s="41">
        <f t="shared" si="112"/>
        <v>0.66048599999999991</v>
      </c>
      <c r="Z339" s="42">
        <f t="shared" si="113"/>
        <v>6604.86</v>
      </c>
      <c r="AA339" s="13" t="s">
        <v>58</v>
      </c>
      <c r="AT339" s="38">
        <v>9.1</v>
      </c>
      <c r="AU339" s="38">
        <v>9.5</v>
      </c>
      <c r="AV339" s="10">
        <f t="shared" si="114"/>
        <v>4.0999999999999996</v>
      </c>
      <c r="AW339" s="10">
        <f t="shared" si="115"/>
        <v>8.5440000000000005</v>
      </c>
      <c r="AZ339" t="str">
        <f t="shared" si="103"/>
        <v>Yes</v>
      </c>
      <c r="BB339" s="38">
        <f t="shared" si="116"/>
        <v>-0.5</v>
      </c>
      <c r="BC339" s="38">
        <f t="shared" si="102"/>
        <v>-1.5</v>
      </c>
      <c r="BD339" s="38">
        <f t="shared" si="117"/>
        <v>-1.5</v>
      </c>
      <c r="BE339" s="38">
        <f t="shared" si="118"/>
        <v>-0.5</v>
      </c>
      <c r="BF339" s="13" cm="1">
        <f t="array" ref="BF339">SUMPRODUCT((1/COUNTIFS($A$3:$A339,$A$3:$A339,$H$3:$H339,$H$3:$H339,$I$3:$I339,$I$3:$I339)))</f>
        <v>101.00000000000001</v>
      </c>
      <c r="BG339" s="13">
        <v>30</v>
      </c>
      <c r="BH339" s="12">
        <f t="shared" si="104"/>
        <v>0.29702970297029696</v>
      </c>
    </row>
    <row r="340" spans="1:60" x14ac:dyDescent="0.2">
      <c r="A340" s="37">
        <v>46109</v>
      </c>
      <c r="B340" s="37"/>
      <c r="C340" s="38">
        <v>11.17</v>
      </c>
      <c r="D340" s="13" t="s">
        <v>55</v>
      </c>
      <c r="E340" s="13" t="s">
        <v>1156</v>
      </c>
      <c r="F340" s="13"/>
      <c r="H340" t="s">
        <v>56</v>
      </c>
      <c r="I340" s="13">
        <v>4</v>
      </c>
      <c r="J340" s="13">
        <v>8</v>
      </c>
      <c r="K340" t="s">
        <v>556</v>
      </c>
      <c r="L340" s="38">
        <v>0.5</v>
      </c>
      <c r="M340" s="38">
        <v>6.6</v>
      </c>
      <c r="N340" s="38">
        <v>11.55</v>
      </c>
      <c r="O340" s="13" t="s">
        <v>15</v>
      </c>
      <c r="P340" s="13"/>
      <c r="Q340" s="13" t="s">
        <v>4</v>
      </c>
      <c r="R340" s="38">
        <v>10.706000000000001</v>
      </c>
      <c r="S340" s="13" t="s">
        <v>60</v>
      </c>
      <c r="T340" s="39" t="str">
        <f t="shared" si="105"/>
        <v>0.00</v>
      </c>
      <c r="U340" s="39">
        <f t="shared" si="108"/>
        <v>-0.5</v>
      </c>
      <c r="V340" s="39">
        <f t="shared" si="109"/>
        <v>65.548599999999993</v>
      </c>
      <c r="W340" s="39">
        <f t="shared" si="110"/>
        <v>296.5</v>
      </c>
      <c r="X340" s="40">
        <f t="shared" si="111"/>
        <v>0.22107453625632376</v>
      </c>
      <c r="Y340" s="41">
        <f t="shared" si="112"/>
        <v>0.6554859999999999</v>
      </c>
      <c r="Z340" s="42">
        <f t="shared" si="113"/>
        <v>6554.86</v>
      </c>
      <c r="AA340" s="13" t="s">
        <v>58</v>
      </c>
      <c r="AT340" s="38">
        <v>10.9</v>
      </c>
      <c r="AU340" s="38">
        <v>9.5</v>
      </c>
      <c r="AV340" s="10">
        <f t="shared" si="114"/>
        <v>5.2750000000000004</v>
      </c>
      <c r="AW340" s="10">
        <f t="shared" si="115"/>
        <v>10.706000000000001</v>
      </c>
      <c r="AZ340" t="str">
        <f t="shared" si="103"/>
        <v>Yes</v>
      </c>
      <c r="BB340" s="38">
        <f t="shared" si="116"/>
        <v>-0.5</v>
      </c>
      <c r="BC340" s="38">
        <f t="shared" si="102"/>
        <v>-1.5</v>
      </c>
      <c r="BD340" s="38">
        <f t="shared" si="117"/>
        <v>-1.5</v>
      </c>
      <c r="BE340" s="38">
        <f t="shared" si="118"/>
        <v>-0.5</v>
      </c>
      <c r="BF340" s="13" cm="1">
        <f t="array" ref="BF340">SUMPRODUCT((1/COUNTIFS($A$3:$A340,$A$3:$A340,$H$3:$H340,$H$3:$H340,$I$3:$I340,$I$3:$I340)))</f>
        <v>101.00000000000001</v>
      </c>
      <c r="BG340" s="13">
        <v>30</v>
      </c>
      <c r="BH340" s="12">
        <f t="shared" si="104"/>
        <v>0.29702970297029696</v>
      </c>
    </row>
    <row r="341" spans="1:60" x14ac:dyDescent="0.2">
      <c r="A341" s="37">
        <v>46109</v>
      </c>
      <c r="B341" s="37"/>
      <c r="C341" s="38">
        <v>11.17</v>
      </c>
      <c r="D341" s="13" t="s">
        <v>55</v>
      </c>
      <c r="E341" s="13" t="s">
        <v>1156</v>
      </c>
      <c r="F341" s="13"/>
      <c r="H341" t="s">
        <v>56</v>
      </c>
      <c r="I341" s="13">
        <v>4</v>
      </c>
      <c r="J341" s="13">
        <v>9</v>
      </c>
      <c r="K341" t="s">
        <v>144</v>
      </c>
      <c r="L341" s="38">
        <v>0.5</v>
      </c>
      <c r="M341" s="38">
        <v>18.5</v>
      </c>
      <c r="N341" s="38">
        <v>24</v>
      </c>
      <c r="O341" s="13" t="s">
        <v>15</v>
      </c>
      <c r="P341" s="13"/>
      <c r="Q341" s="13" t="s">
        <v>4</v>
      </c>
      <c r="R341" s="38">
        <v>22.16</v>
      </c>
      <c r="S341" s="13" t="s">
        <v>60</v>
      </c>
      <c r="T341" s="39" t="str">
        <f t="shared" si="105"/>
        <v>0.00</v>
      </c>
      <c r="U341" s="39">
        <f t="shared" si="108"/>
        <v>-0.5</v>
      </c>
      <c r="V341" s="39">
        <f t="shared" si="109"/>
        <v>65.048599999999993</v>
      </c>
      <c r="W341" s="39">
        <f t="shared" si="110"/>
        <v>297</v>
      </c>
      <c r="X341" s="40">
        <f t="shared" si="111"/>
        <v>0.2190188552188552</v>
      </c>
      <c r="Y341" s="41">
        <f t="shared" si="112"/>
        <v>0.6504859999999999</v>
      </c>
      <c r="Z341" s="42">
        <f t="shared" si="113"/>
        <v>6504.86</v>
      </c>
      <c r="AA341" s="13" t="s">
        <v>58</v>
      </c>
      <c r="AT341" s="38">
        <v>20.100000000000001</v>
      </c>
      <c r="AU341" s="38">
        <v>18</v>
      </c>
      <c r="AV341" s="10">
        <f t="shared" si="114"/>
        <v>11.5</v>
      </c>
      <c r="AW341" s="10">
        <f t="shared" si="115"/>
        <v>22.16</v>
      </c>
      <c r="AZ341" t="str">
        <f t="shared" si="103"/>
        <v>Yes</v>
      </c>
      <c r="BB341" s="38">
        <f t="shared" si="116"/>
        <v>-0.5</v>
      </c>
      <c r="BC341" s="38">
        <f t="shared" si="102"/>
        <v>-1.5</v>
      </c>
      <c r="BD341" s="38">
        <f t="shared" si="117"/>
        <v>-1.5</v>
      </c>
      <c r="BE341" s="38">
        <f t="shared" si="118"/>
        <v>-0.5</v>
      </c>
      <c r="BF341" s="13" cm="1">
        <f t="array" ref="BF341">SUMPRODUCT((1/COUNTIFS($A$3:$A341,$A$3:$A341,$H$3:$H341,$H$3:$H341,$I$3:$I341,$I$3:$I341)))</f>
        <v>101</v>
      </c>
      <c r="BG341" s="13">
        <v>30</v>
      </c>
      <c r="BH341" s="12">
        <f t="shared" si="104"/>
        <v>0.29702970297029702</v>
      </c>
    </row>
    <row r="342" spans="1:60" x14ac:dyDescent="0.2">
      <c r="A342" s="37">
        <v>46109</v>
      </c>
      <c r="B342" s="37"/>
      <c r="C342" s="38">
        <v>11.24</v>
      </c>
      <c r="D342" s="13" t="s">
        <v>55</v>
      </c>
      <c r="E342" s="13" t="s">
        <v>1156</v>
      </c>
      <c r="F342" s="13"/>
      <c r="H342" t="s">
        <v>56</v>
      </c>
      <c r="I342" s="13">
        <v>5</v>
      </c>
      <c r="J342" s="13">
        <v>12</v>
      </c>
      <c r="K342" s="45" t="s">
        <v>558</v>
      </c>
      <c r="L342" s="38">
        <v>0.5</v>
      </c>
      <c r="M342" s="38">
        <v>4.8</v>
      </c>
      <c r="N342" s="38">
        <v>6.59</v>
      </c>
      <c r="O342" s="13" t="s">
        <v>15</v>
      </c>
      <c r="P342" s="13"/>
      <c r="Q342" s="13" t="s">
        <v>4</v>
      </c>
      <c r="R342" s="38">
        <v>6.1428000000000003</v>
      </c>
      <c r="S342" s="13">
        <v>3</v>
      </c>
      <c r="T342" s="39" t="str">
        <f t="shared" si="105"/>
        <v>0.00</v>
      </c>
      <c r="U342" s="39">
        <f t="shared" si="108"/>
        <v>-0.5</v>
      </c>
      <c r="V342" s="39">
        <f t="shared" si="109"/>
        <v>64.548599999999993</v>
      </c>
      <c r="W342" s="39">
        <f t="shared" si="110"/>
        <v>297.5</v>
      </c>
      <c r="X342" s="40">
        <f t="shared" si="111"/>
        <v>0.21697008403361343</v>
      </c>
      <c r="Y342" s="41">
        <f t="shared" si="112"/>
        <v>0.64548599999999989</v>
      </c>
      <c r="Z342" s="42">
        <f t="shared" si="113"/>
        <v>6454.86</v>
      </c>
      <c r="AA342" s="13" t="s">
        <v>58</v>
      </c>
      <c r="AT342" s="38">
        <v>6.1</v>
      </c>
      <c r="AU342" s="38">
        <v>5.5</v>
      </c>
      <c r="AV342" s="10">
        <f t="shared" si="114"/>
        <v>2.7949999999999999</v>
      </c>
      <c r="AW342" s="10">
        <f t="shared" si="115"/>
        <v>6.1428000000000003</v>
      </c>
      <c r="AZ342" t="str">
        <f t="shared" si="103"/>
        <v>Yes</v>
      </c>
      <c r="BB342" s="38">
        <f t="shared" si="116"/>
        <v>-0.5</v>
      </c>
      <c r="BC342" s="38">
        <f t="shared" si="102"/>
        <v>-1.5</v>
      </c>
      <c r="BD342" s="38">
        <f t="shared" si="117"/>
        <v>-1.5</v>
      </c>
      <c r="BE342" s="38">
        <f t="shared" si="118"/>
        <v>-0.5</v>
      </c>
      <c r="BF342" s="13" cm="1">
        <f t="array" ref="BF342">SUMPRODUCT((1/COUNTIFS($A$3:$A342,$A$3:$A342,$H$3:$H342,$H$3:$H342,$I$3:$I342,$I$3:$I342)))</f>
        <v>102</v>
      </c>
      <c r="BG342" s="13">
        <v>30</v>
      </c>
      <c r="BH342" s="12">
        <f t="shared" si="104"/>
        <v>0.29411764705882354</v>
      </c>
    </row>
    <row r="343" spans="1:60" x14ac:dyDescent="0.2">
      <c r="A343" s="37">
        <v>46109</v>
      </c>
      <c r="B343" s="37"/>
      <c r="C343" s="38">
        <v>11.24</v>
      </c>
      <c r="D343" s="13" t="s">
        <v>55</v>
      </c>
      <c r="E343" s="13" t="s">
        <v>1156</v>
      </c>
      <c r="F343" s="13"/>
      <c r="H343" t="s">
        <v>56</v>
      </c>
      <c r="I343" s="13">
        <v>5</v>
      </c>
      <c r="J343" s="13">
        <v>13</v>
      </c>
      <c r="K343" t="s">
        <v>119</v>
      </c>
      <c r="L343" s="38">
        <v>1</v>
      </c>
      <c r="M343" s="38">
        <v>19.5</v>
      </c>
      <c r="N343" s="38">
        <v>19.5</v>
      </c>
      <c r="O343" s="13" t="s">
        <v>15</v>
      </c>
      <c r="P343" s="13"/>
      <c r="Q343" s="13" t="s">
        <v>4</v>
      </c>
      <c r="R343" s="38">
        <v>18.02</v>
      </c>
      <c r="S343" s="13" t="s">
        <v>60</v>
      </c>
      <c r="T343" s="39" t="str">
        <f t="shared" si="105"/>
        <v>0.00</v>
      </c>
      <c r="U343" s="39">
        <f t="shared" si="108"/>
        <v>-1</v>
      </c>
      <c r="V343" s="39">
        <f t="shared" si="109"/>
        <v>63.548599999999993</v>
      </c>
      <c r="W343" s="39">
        <f t="shared" si="110"/>
        <v>298.5</v>
      </c>
      <c r="X343" s="40">
        <f t="shared" si="111"/>
        <v>0.2128931323283082</v>
      </c>
      <c r="Y343" s="41">
        <f t="shared" si="112"/>
        <v>0.63548599999999988</v>
      </c>
      <c r="Z343" s="42">
        <f t="shared" si="113"/>
        <v>6354.86</v>
      </c>
      <c r="AA343" s="13" t="s">
        <v>58</v>
      </c>
      <c r="AT343" s="38">
        <v>18</v>
      </c>
      <c r="AU343" s="38">
        <v>18</v>
      </c>
      <c r="AV343" s="10">
        <f t="shared" si="114"/>
        <v>18.5</v>
      </c>
      <c r="AW343" s="10">
        <f t="shared" si="115"/>
        <v>18.02</v>
      </c>
      <c r="AZ343" t="str">
        <f t="shared" si="103"/>
        <v>Yes</v>
      </c>
      <c r="BB343" s="38">
        <f t="shared" si="116"/>
        <v>-1</v>
      </c>
      <c r="BC343" s="38">
        <f t="shared" si="102"/>
        <v>-1.5</v>
      </c>
      <c r="BD343" s="38">
        <f t="shared" si="117"/>
        <v>-1.5</v>
      </c>
      <c r="BE343" s="38">
        <f t="shared" si="118"/>
        <v>-1</v>
      </c>
      <c r="BF343" s="13" cm="1">
        <f t="array" ref="BF343">SUMPRODUCT((1/COUNTIFS($A$3:$A343,$A$3:$A343,$H$3:$H343,$H$3:$H343,$I$3:$I343,$I$3:$I343)))</f>
        <v>102</v>
      </c>
      <c r="BG343" s="13">
        <v>30</v>
      </c>
      <c r="BH343" s="12">
        <f t="shared" si="104"/>
        <v>0.29411764705882354</v>
      </c>
    </row>
    <row r="344" spans="1:60" x14ac:dyDescent="0.2">
      <c r="A344" s="37">
        <v>46109</v>
      </c>
      <c r="B344" s="37"/>
      <c r="C344" s="38">
        <v>11.3</v>
      </c>
      <c r="D344" s="13" t="s">
        <v>55</v>
      </c>
      <c r="E344" s="13" t="s">
        <v>1156</v>
      </c>
      <c r="F344" s="13"/>
      <c r="H344" t="s">
        <v>56</v>
      </c>
      <c r="I344" s="13">
        <v>6</v>
      </c>
      <c r="J344" s="13">
        <v>2</v>
      </c>
      <c r="K344" t="s">
        <v>561</v>
      </c>
      <c r="L344" s="38">
        <v>0.5</v>
      </c>
      <c r="M344" s="38">
        <v>3.9</v>
      </c>
      <c r="N344" s="38">
        <v>4.1399999999999997</v>
      </c>
      <c r="O344" s="13" t="s">
        <v>15</v>
      </c>
      <c r="P344" s="13"/>
      <c r="Q344" s="13" t="s">
        <v>4</v>
      </c>
      <c r="R344" s="38">
        <v>3.8887999999999998</v>
      </c>
      <c r="S344" s="13" t="s">
        <v>60</v>
      </c>
      <c r="T344" s="39" t="str">
        <f t="shared" si="105"/>
        <v>0.00</v>
      </c>
      <c r="U344" s="39">
        <f t="shared" si="108"/>
        <v>-0.5</v>
      </c>
      <c r="V344" s="39">
        <f t="shared" si="109"/>
        <v>63.048599999999993</v>
      </c>
      <c r="W344" s="39">
        <f t="shared" si="110"/>
        <v>299</v>
      </c>
      <c r="X344" s="40">
        <f t="shared" si="111"/>
        <v>0.21086488294314379</v>
      </c>
      <c r="Y344" s="41">
        <f t="shared" si="112"/>
        <v>0.63048599999999988</v>
      </c>
      <c r="Z344" s="42">
        <f t="shared" si="113"/>
        <v>6304.86</v>
      </c>
      <c r="AA344" s="13" t="s">
        <v>58</v>
      </c>
      <c r="AT344" s="38">
        <v>4</v>
      </c>
      <c r="AU344" s="38">
        <v>4</v>
      </c>
      <c r="AV344" s="10">
        <f t="shared" si="114"/>
        <v>1.5699999999999998</v>
      </c>
      <c r="AW344" s="10">
        <f t="shared" si="115"/>
        <v>3.8887999999999998</v>
      </c>
      <c r="AZ344" t="str">
        <f t="shared" si="103"/>
        <v>Yes</v>
      </c>
      <c r="BB344" s="38">
        <f t="shared" si="116"/>
        <v>-0.5</v>
      </c>
      <c r="BC344" s="38">
        <f t="shared" si="102"/>
        <v>-0.5</v>
      </c>
      <c r="BD344" s="38">
        <f t="shared" si="117"/>
        <v>-0.5</v>
      </c>
      <c r="BE344" s="38">
        <f t="shared" si="118"/>
        <v>-0.5</v>
      </c>
      <c r="BF344" s="13" cm="1">
        <f t="array" ref="BF344">SUMPRODUCT((1/COUNTIFS($A$3:$A344,$A$3:$A344,$H$3:$H344,$H$3:$H344,$I$3:$I344,$I$3:$I344)))</f>
        <v>103</v>
      </c>
      <c r="BG344" s="13">
        <v>30</v>
      </c>
      <c r="BH344" s="12">
        <f t="shared" si="104"/>
        <v>0.29126213592233008</v>
      </c>
    </row>
    <row r="345" spans="1:60" x14ac:dyDescent="0.2">
      <c r="A345" s="37">
        <v>46109</v>
      </c>
      <c r="B345" s="37"/>
      <c r="C345" s="38">
        <v>11.36</v>
      </c>
      <c r="D345" s="13" t="s">
        <v>55</v>
      </c>
      <c r="E345" s="13" t="s">
        <v>1156</v>
      </c>
      <c r="F345" s="13"/>
      <c r="H345" t="s">
        <v>56</v>
      </c>
      <c r="I345" s="13">
        <v>7</v>
      </c>
      <c r="J345" s="13">
        <v>2</v>
      </c>
      <c r="K345" s="45" t="s">
        <v>148</v>
      </c>
      <c r="L345" s="38">
        <v>1</v>
      </c>
      <c r="M345" s="38">
        <v>7</v>
      </c>
      <c r="N345" s="38">
        <v>9.1</v>
      </c>
      <c r="O345" s="13" t="s">
        <v>15</v>
      </c>
      <c r="P345" s="13"/>
      <c r="Q345" s="13" t="s">
        <v>4</v>
      </c>
      <c r="R345" s="38">
        <v>8.452</v>
      </c>
      <c r="S345" s="13">
        <v>3</v>
      </c>
      <c r="T345" s="39" t="str">
        <f t="shared" si="105"/>
        <v>0.00</v>
      </c>
      <c r="U345" s="39">
        <f t="shared" si="108"/>
        <v>-1</v>
      </c>
      <c r="V345" s="39">
        <f t="shared" si="109"/>
        <v>62.048599999999993</v>
      </c>
      <c r="W345" s="39">
        <f t="shared" si="110"/>
        <v>300</v>
      </c>
      <c r="X345" s="40">
        <f t="shared" si="111"/>
        <v>0.20682866666666663</v>
      </c>
      <c r="Y345" s="41">
        <f t="shared" si="112"/>
        <v>0.62048599999999998</v>
      </c>
      <c r="Z345" s="42">
        <f t="shared" si="113"/>
        <v>6204.86</v>
      </c>
      <c r="AA345" s="13" t="s">
        <v>58</v>
      </c>
      <c r="AT345" s="38">
        <v>7.35</v>
      </c>
      <c r="AU345" s="38">
        <v>7.5</v>
      </c>
      <c r="AV345" s="10">
        <f t="shared" si="114"/>
        <v>8.1</v>
      </c>
      <c r="AW345" s="10">
        <f t="shared" si="115"/>
        <v>8.452</v>
      </c>
      <c r="AZ345" t="str">
        <f t="shared" si="103"/>
        <v>Yes</v>
      </c>
      <c r="BB345" s="38">
        <f t="shared" si="116"/>
        <v>-1</v>
      </c>
      <c r="BC345" s="38">
        <f t="shared" si="102"/>
        <v>4.5999999999999996</v>
      </c>
      <c r="BD345" s="38">
        <f t="shared" si="117"/>
        <v>4.2320000000000002</v>
      </c>
      <c r="BE345" s="38">
        <f t="shared" si="118"/>
        <v>-1</v>
      </c>
      <c r="BF345" s="13" cm="1">
        <f t="array" ref="BF345">SUMPRODUCT((1/COUNTIFS($A$3:$A345,$A$3:$A345,$H$3:$H345,$H$3:$H345,$I$3:$I345,$I$3:$I345)))</f>
        <v>104</v>
      </c>
      <c r="BG345" s="13">
        <v>30</v>
      </c>
      <c r="BH345" s="12">
        <f t="shared" si="104"/>
        <v>0.28846153846153844</v>
      </c>
    </row>
    <row r="346" spans="1:60" x14ac:dyDescent="0.2">
      <c r="A346" s="37">
        <v>46109</v>
      </c>
      <c r="B346" s="37"/>
      <c r="C346" s="38">
        <v>11.36</v>
      </c>
      <c r="D346" s="13" t="s">
        <v>55</v>
      </c>
      <c r="E346" s="13" t="s">
        <v>1156</v>
      </c>
      <c r="F346" s="13"/>
      <c r="H346" t="s">
        <v>56</v>
      </c>
      <c r="I346" s="13">
        <v>7</v>
      </c>
      <c r="J346" s="13">
        <v>3</v>
      </c>
      <c r="K346" s="43" t="s">
        <v>290</v>
      </c>
      <c r="L346" s="38">
        <v>1</v>
      </c>
      <c r="M346" s="38">
        <v>7</v>
      </c>
      <c r="N346" s="38">
        <v>7.1</v>
      </c>
      <c r="O346" s="13" t="s">
        <v>15</v>
      </c>
      <c r="P346" s="13"/>
      <c r="Q346" s="13" t="s">
        <v>4</v>
      </c>
      <c r="R346" s="38">
        <v>6.6120000000000001</v>
      </c>
      <c r="S346" s="13">
        <v>1</v>
      </c>
      <c r="T346" s="39">
        <f t="shared" si="105"/>
        <v>6.61</v>
      </c>
      <c r="U346" s="39">
        <f t="shared" si="108"/>
        <v>5.7320000000000002</v>
      </c>
      <c r="V346" s="39">
        <f t="shared" si="109"/>
        <v>67.780599999999993</v>
      </c>
      <c r="W346" s="39">
        <f t="shared" si="110"/>
        <v>301</v>
      </c>
      <c r="X346" s="40">
        <f t="shared" si="111"/>
        <v>0.2251847176079734</v>
      </c>
      <c r="Y346" s="41">
        <f t="shared" si="112"/>
        <v>0.67780599999999991</v>
      </c>
      <c r="Z346" s="42">
        <f t="shared" si="113"/>
        <v>6778.0599999999995</v>
      </c>
      <c r="AA346" s="13" t="s">
        <v>72</v>
      </c>
      <c r="AT346" s="38">
        <v>6.4</v>
      </c>
      <c r="AU346" s="38">
        <v>6</v>
      </c>
      <c r="AV346" s="10">
        <f t="shared" si="114"/>
        <v>6.1</v>
      </c>
      <c r="AW346" s="10">
        <f t="shared" si="115"/>
        <v>6.6120000000000001</v>
      </c>
      <c r="AZ346" t="str">
        <f t="shared" si="103"/>
        <v>Yes</v>
      </c>
      <c r="BB346" s="38">
        <f t="shared" si="116"/>
        <v>6.1</v>
      </c>
      <c r="BC346" s="38">
        <f t="shared" si="102"/>
        <v>4.5999999999999996</v>
      </c>
      <c r="BD346" s="38">
        <f t="shared" si="117"/>
        <v>4.2320000000000002</v>
      </c>
      <c r="BE346" s="38">
        <f t="shared" si="118"/>
        <v>5.7320000000000002</v>
      </c>
      <c r="BF346" s="13" cm="1">
        <f t="array" ref="BF346">SUMPRODUCT((1/COUNTIFS($A$3:$A346,$A$3:$A346,$H$3:$H346,$H$3:$H346,$I$3:$I346,$I$3:$I346)))</f>
        <v>104</v>
      </c>
      <c r="BG346" s="13">
        <v>31</v>
      </c>
      <c r="BH346" s="12">
        <f t="shared" si="104"/>
        <v>0.29807692307692307</v>
      </c>
    </row>
    <row r="347" spans="1:60" x14ac:dyDescent="0.2">
      <c r="A347" s="37">
        <v>46109</v>
      </c>
      <c r="B347" s="37"/>
      <c r="C347" s="38">
        <v>11.36</v>
      </c>
      <c r="D347" s="13" t="s">
        <v>55</v>
      </c>
      <c r="E347" s="13" t="s">
        <v>1156</v>
      </c>
      <c r="F347" s="13"/>
      <c r="H347" t="s">
        <v>56</v>
      </c>
      <c r="I347" s="13">
        <v>7</v>
      </c>
      <c r="J347" s="13">
        <v>8</v>
      </c>
      <c r="K347" t="s">
        <v>213</v>
      </c>
      <c r="L347" s="38">
        <v>0.5</v>
      </c>
      <c r="M347" s="38">
        <v>16.5</v>
      </c>
      <c r="N347" s="38">
        <v>34</v>
      </c>
      <c r="O347" s="13" t="s">
        <v>15</v>
      </c>
      <c r="P347" s="13"/>
      <c r="Q347" s="13" t="s">
        <v>4</v>
      </c>
      <c r="R347" s="38">
        <v>31.360000000000003</v>
      </c>
      <c r="S347" s="13" t="s">
        <v>60</v>
      </c>
      <c r="T347" s="39" t="str">
        <f t="shared" si="105"/>
        <v>0.00</v>
      </c>
      <c r="U347" s="39">
        <f t="shared" si="108"/>
        <v>-0.5</v>
      </c>
      <c r="V347" s="39">
        <f t="shared" si="109"/>
        <v>67.280599999999993</v>
      </c>
      <c r="W347" s="39">
        <f t="shared" si="110"/>
        <v>301.5</v>
      </c>
      <c r="X347" s="40">
        <f t="shared" si="111"/>
        <v>0.22315290215588721</v>
      </c>
      <c r="Y347" s="41">
        <f t="shared" si="112"/>
        <v>0.6728059999999999</v>
      </c>
      <c r="Z347" s="42">
        <f t="shared" si="113"/>
        <v>6728.0599999999995</v>
      </c>
      <c r="AA347" s="13" t="s">
        <v>58</v>
      </c>
      <c r="AT347" s="38">
        <v>23</v>
      </c>
      <c r="AU347" s="38">
        <v>21</v>
      </c>
      <c r="AV347" s="10">
        <f t="shared" si="114"/>
        <v>16.5</v>
      </c>
      <c r="AW347" s="10">
        <f t="shared" si="115"/>
        <v>31.360000000000003</v>
      </c>
      <c r="AZ347" t="str">
        <f t="shared" si="103"/>
        <v>Yes</v>
      </c>
      <c r="BB347" s="38">
        <f t="shared" si="116"/>
        <v>-0.5</v>
      </c>
      <c r="BC347" s="38">
        <f t="shared" si="102"/>
        <v>4.5999999999999996</v>
      </c>
      <c r="BD347" s="38">
        <f t="shared" si="117"/>
        <v>4.2320000000000002</v>
      </c>
      <c r="BE347" s="38">
        <f t="shared" si="118"/>
        <v>-0.5</v>
      </c>
      <c r="BF347" s="13" cm="1">
        <f t="array" ref="BF347">SUMPRODUCT((1/COUNTIFS($A$3:$A347,$A$3:$A347,$H$3:$H347,$H$3:$H347,$I$3:$I347,$I$3:$I347)))</f>
        <v>103.99999999999999</v>
      </c>
      <c r="BG347" s="13">
        <v>31</v>
      </c>
      <c r="BH347" s="12">
        <f t="shared" si="104"/>
        <v>0.29807692307692313</v>
      </c>
    </row>
    <row r="348" spans="1:60" x14ac:dyDescent="0.2">
      <c r="A348" s="37">
        <v>46109</v>
      </c>
      <c r="B348" s="37"/>
      <c r="C348" s="38">
        <v>11.51</v>
      </c>
      <c r="D348" s="13" t="s">
        <v>55</v>
      </c>
      <c r="E348" s="13" t="s">
        <v>1156</v>
      </c>
      <c r="F348" s="13"/>
      <c r="H348" t="s">
        <v>56</v>
      </c>
      <c r="I348" s="13">
        <v>8</v>
      </c>
      <c r="J348" s="13">
        <v>1</v>
      </c>
      <c r="K348" t="s">
        <v>281</v>
      </c>
      <c r="L348" s="38">
        <v>0.5</v>
      </c>
      <c r="M348" s="38">
        <v>4.2</v>
      </c>
      <c r="N348" s="38">
        <v>7.9</v>
      </c>
      <c r="O348" s="13" t="s">
        <v>15</v>
      </c>
      <c r="P348" s="13"/>
      <c r="Q348" s="13" t="s">
        <v>4</v>
      </c>
      <c r="R348" s="38">
        <v>7.3480000000000008</v>
      </c>
      <c r="S348" s="13" t="s">
        <v>60</v>
      </c>
      <c r="T348" s="39" t="str">
        <f t="shared" si="105"/>
        <v>0.00</v>
      </c>
      <c r="U348" s="39">
        <f t="shared" si="108"/>
        <v>-0.5</v>
      </c>
      <c r="V348" s="39">
        <f t="shared" si="109"/>
        <v>66.780599999999993</v>
      </c>
      <c r="W348" s="39">
        <f t="shared" si="110"/>
        <v>302</v>
      </c>
      <c r="X348" s="40">
        <f t="shared" si="111"/>
        <v>0.2211278145695364</v>
      </c>
      <c r="Y348" s="41">
        <f t="shared" si="112"/>
        <v>0.6678059999999999</v>
      </c>
      <c r="Z348" s="42">
        <f t="shared" si="113"/>
        <v>6678.0599999999995</v>
      </c>
      <c r="AA348" s="13" t="s">
        <v>58</v>
      </c>
      <c r="AT348" s="38">
        <v>6.1</v>
      </c>
      <c r="AU348" s="38">
        <v>6</v>
      </c>
      <c r="AV348" s="10">
        <f t="shared" si="114"/>
        <v>3.45</v>
      </c>
      <c r="AW348" s="10">
        <f t="shared" si="115"/>
        <v>7.3480000000000008</v>
      </c>
      <c r="AZ348" t="str">
        <f t="shared" si="103"/>
        <v>Yes</v>
      </c>
      <c r="BB348" s="38">
        <f t="shared" si="116"/>
        <v>-0.5</v>
      </c>
      <c r="BC348" s="38">
        <f t="shared" si="102"/>
        <v>23.79</v>
      </c>
      <c r="BD348" s="38">
        <f t="shared" si="117"/>
        <v>21.886800000000001</v>
      </c>
      <c r="BE348" s="38">
        <f t="shared" si="118"/>
        <v>-0.5</v>
      </c>
      <c r="BF348" s="13" cm="1">
        <f t="array" ref="BF348">SUMPRODUCT((1/COUNTIFS($A$3:$A348,$A$3:$A348,$H$3:$H348,$H$3:$H348,$I$3:$I348,$I$3:$I348)))</f>
        <v>104.99999999999999</v>
      </c>
      <c r="BG348" s="13">
        <v>31</v>
      </c>
      <c r="BH348" s="12">
        <f t="shared" si="104"/>
        <v>0.2952380952380953</v>
      </c>
    </row>
    <row r="349" spans="1:60" x14ac:dyDescent="0.2">
      <c r="A349" s="37">
        <v>46109</v>
      </c>
      <c r="B349" s="37"/>
      <c r="C349" s="38">
        <v>11.51</v>
      </c>
      <c r="D349" s="13" t="s">
        <v>55</v>
      </c>
      <c r="E349" s="13" t="s">
        <v>1156</v>
      </c>
      <c r="F349" s="13"/>
      <c r="H349" t="s">
        <v>56</v>
      </c>
      <c r="I349" s="13">
        <v>8</v>
      </c>
      <c r="J349" s="13">
        <v>2</v>
      </c>
      <c r="K349" s="43" t="s">
        <v>301</v>
      </c>
      <c r="L349" s="38">
        <v>1</v>
      </c>
      <c r="M349" s="38">
        <v>17</v>
      </c>
      <c r="N349" s="38">
        <v>26.79</v>
      </c>
      <c r="O349" s="13" t="s">
        <v>15</v>
      </c>
      <c r="P349" s="13"/>
      <c r="Q349" s="13" t="s">
        <v>4</v>
      </c>
      <c r="R349" s="38">
        <v>24.726800000000001</v>
      </c>
      <c r="S349" s="13">
        <v>1</v>
      </c>
      <c r="T349" s="39">
        <f t="shared" si="105"/>
        <v>24.73</v>
      </c>
      <c r="U349" s="39">
        <f t="shared" si="108"/>
        <v>23.886800000000001</v>
      </c>
      <c r="V349" s="39">
        <f t="shared" si="109"/>
        <v>90.667399999999986</v>
      </c>
      <c r="W349" s="39">
        <f t="shared" si="110"/>
        <v>303</v>
      </c>
      <c r="X349" s="40">
        <f t="shared" si="111"/>
        <v>0.29923234323432341</v>
      </c>
      <c r="Y349" s="41">
        <f t="shared" si="112"/>
        <v>0.90667399999999987</v>
      </c>
      <c r="Z349" s="42">
        <f t="shared" si="113"/>
        <v>9066.739999999998</v>
      </c>
      <c r="AA349" s="13" t="s">
        <v>72</v>
      </c>
      <c r="AT349" s="38">
        <v>21</v>
      </c>
      <c r="AU349" s="38">
        <v>21</v>
      </c>
      <c r="AV349" s="10">
        <f t="shared" si="114"/>
        <v>25.79</v>
      </c>
      <c r="AW349" s="10">
        <f t="shared" si="115"/>
        <v>24.726800000000001</v>
      </c>
      <c r="AZ349" t="str">
        <f t="shared" si="103"/>
        <v>Yes</v>
      </c>
      <c r="BB349" s="38">
        <f t="shared" si="116"/>
        <v>25.79</v>
      </c>
      <c r="BC349" s="38">
        <f t="shared" si="102"/>
        <v>23.79</v>
      </c>
      <c r="BD349" s="38">
        <f t="shared" si="117"/>
        <v>21.886800000000001</v>
      </c>
      <c r="BE349" s="38">
        <f t="shared" si="118"/>
        <v>23.886800000000001</v>
      </c>
      <c r="BF349" s="13" cm="1">
        <f t="array" ref="BF349">SUMPRODUCT((1/COUNTIFS($A$3:$A349,$A$3:$A349,$H$3:$H349,$H$3:$H349,$I$3:$I349,$I$3:$I349)))</f>
        <v>104.99999999999999</v>
      </c>
      <c r="BG349" s="13">
        <v>32</v>
      </c>
      <c r="BH349" s="12">
        <f t="shared" si="104"/>
        <v>0.30476190476190479</v>
      </c>
    </row>
    <row r="350" spans="1:60" x14ac:dyDescent="0.2">
      <c r="A350" s="37">
        <v>46109</v>
      </c>
      <c r="B350" s="37"/>
      <c r="C350" s="38">
        <v>11.51</v>
      </c>
      <c r="D350" s="13" t="s">
        <v>55</v>
      </c>
      <c r="E350" s="13" t="s">
        <v>1156</v>
      </c>
      <c r="F350" s="13"/>
      <c r="H350" t="s">
        <v>56</v>
      </c>
      <c r="I350" s="13">
        <v>8</v>
      </c>
      <c r="J350" s="13">
        <v>3</v>
      </c>
      <c r="K350" s="45" t="s">
        <v>486</v>
      </c>
      <c r="L350" s="38">
        <v>0.5</v>
      </c>
      <c r="M350" s="38">
        <v>15.5</v>
      </c>
      <c r="N350" s="38">
        <v>16.38</v>
      </c>
      <c r="O350" s="13" t="s">
        <v>15</v>
      </c>
      <c r="P350" s="13"/>
      <c r="Q350" s="13" t="s">
        <v>4</v>
      </c>
      <c r="R350" s="38">
        <v>15.1496</v>
      </c>
      <c r="S350" s="13">
        <v>3</v>
      </c>
      <c r="T350" s="39" t="str">
        <f t="shared" si="105"/>
        <v>0.00</v>
      </c>
      <c r="U350" s="39">
        <f t="shared" si="108"/>
        <v>-0.5</v>
      </c>
      <c r="V350" s="39">
        <f t="shared" si="109"/>
        <v>90.167399999999986</v>
      </c>
      <c r="W350" s="39">
        <f t="shared" si="110"/>
        <v>303.5</v>
      </c>
      <c r="X350" s="40">
        <f t="shared" si="111"/>
        <v>0.2970919275123558</v>
      </c>
      <c r="Y350" s="41">
        <f t="shared" si="112"/>
        <v>0.90167399999999986</v>
      </c>
      <c r="Z350" s="42">
        <f t="shared" si="113"/>
        <v>9016.739999999998</v>
      </c>
      <c r="AA350" s="13" t="s">
        <v>58</v>
      </c>
      <c r="AT350" s="38">
        <v>13</v>
      </c>
      <c r="AU350" s="38">
        <v>13</v>
      </c>
      <c r="AV350" s="10">
        <f t="shared" si="114"/>
        <v>7.6899999999999995</v>
      </c>
      <c r="AW350" s="10">
        <f t="shared" si="115"/>
        <v>15.1496</v>
      </c>
      <c r="AZ350" t="str">
        <f t="shared" si="103"/>
        <v>Yes</v>
      </c>
      <c r="BB350" s="38">
        <f t="shared" si="116"/>
        <v>-0.5</v>
      </c>
      <c r="BC350" s="38">
        <f t="shared" si="102"/>
        <v>23.79</v>
      </c>
      <c r="BD350" s="38">
        <f t="shared" si="117"/>
        <v>21.886800000000001</v>
      </c>
      <c r="BE350" s="38">
        <f t="shared" si="118"/>
        <v>-0.5</v>
      </c>
      <c r="BF350" s="13" cm="1">
        <f t="array" ref="BF350">SUMPRODUCT((1/COUNTIFS($A$3:$A350,$A$3:$A350,$H$3:$H350,$H$3:$H350,$I$3:$I350,$I$3:$I350)))</f>
        <v>104.99999999999997</v>
      </c>
      <c r="BG350" s="13">
        <v>32</v>
      </c>
      <c r="BH350" s="12">
        <f t="shared" si="104"/>
        <v>0.30476190476190484</v>
      </c>
    </row>
    <row r="351" spans="1:60" x14ac:dyDescent="0.2">
      <c r="A351" s="37">
        <v>46109</v>
      </c>
      <c r="B351" s="37"/>
      <c r="C351" s="38">
        <v>11.51</v>
      </c>
      <c r="D351" s="13" t="s">
        <v>55</v>
      </c>
      <c r="E351" s="13" t="s">
        <v>1156</v>
      </c>
      <c r="F351" s="13"/>
      <c r="H351" t="s">
        <v>56</v>
      </c>
      <c r="I351" s="13">
        <v>8</v>
      </c>
      <c r="J351" s="13">
        <v>6</v>
      </c>
      <c r="K351" s="46" t="s">
        <v>497</v>
      </c>
      <c r="L351" s="38">
        <v>0.5</v>
      </c>
      <c r="M351" s="38">
        <v>10.5</v>
      </c>
      <c r="N351" s="38">
        <v>14.38</v>
      </c>
      <c r="O351" s="13" t="s">
        <v>15</v>
      </c>
      <c r="P351" s="13"/>
      <c r="Q351" s="13" t="s">
        <v>4</v>
      </c>
      <c r="R351" s="38">
        <v>13.309600000000001</v>
      </c>
      <c r="S351" s="13">
        <v>4</v>
      </c>
      <c r="T351" s="39" t="str">
        <f t="shared" si="105"/>
        <v>0.00</v>
      </c>
      <c r="U351" s="39">
        <f t="shared" si="108"/>
        <v>-0.5</v>
      </c>
      <c r="V351" s="39">
        <f t="shared" si="109"/>
        <v>89.667399999999986</v>
      </c>
      <c r="W351" s="39">
        <f t="shared" si="110"/>
        <v>304</v>
      </c>
      <c r="X351" s="40">
        <f t="shared" si="111"/>
        <v>0.29495855263157889</v>
      </c>
      <c r="Y351" s="41">
        <f t="shared" si="112"/>
        <v>0.89667399999999986</v>
      </c>
      <c r="Z351" s="42">
        <f t="shared" si="113"/>
        <v>8966.739999999998</v>
      </c>
      <c r="AA351" s="13" t="s">
        <v>58</v>
      </c>
      <c r="AT351" s="38">
        <v>13</v>
      </c>
      <c r="AU351" s="38">
        <v>13</v>
      </c>
      <c r="AV351" s="10">
        <f t="shared" si="114"/>
        <v>6.69</v>
      </c>
      <c r="AW351" s="10">
        <f t="shared" si="115"/>
        <v>13.309600000000001</v>
      </c>
      <c r="AZ351" t="str">
        <f t="shared" si="103"/>
        <v>Yes</v>
      </c>
      <c r="BB351" s="38">
        <f t="shared" si="116"/>
        <v>-0.5</v>
      </c>
      <c r="BC351" s="38">
        <f t="shared" si="102"/>
        <v>23.79</v>
      </c>
      <c r="BD351" s="38">
        <f t="shared" si="117"/>
        <v>21.886800000000001</v>
      </c>
      <c r="BE351" s="38">
        <f t="shared" si="118"/>
        <v>-0.5</v>
      </c>
      <c r="BF351" s="13" cm="1">
        <f t="array" ref="BF351">SUMPRODUCT((1/COUNTIFS($A$3:$A351,$A$3:$A351,$H$3:$H351,$H$3:$H351,$I$3:$I351,$I$3:$I351)))</f>
        <v>104.99999999999999</v>
      </c>
      <c r="BG351" s="13">
        <v>32</v>
      </c>
      <c r="BH351" s="12">
        <f t="shared" si="104"/>
        <v>0.30476190476190479</v>
      </c>
    </row>
    <row r="352" spans="1:60" x14ac:dyDescent="0.2">
      <c r="A352" s="37">
        <v>46109</v>
      </c>
      <c r="B352" s="37"/>
      <c r="C352" s="38">
        <v>11.51</v>
      </c>
      <c r="D352" s="13" t="s">
        <v>55</v>
      </c>
      <c r="E352" s="13" t="s">
        <v>1156</v>
      </c>
      <c r="F352" s="13"/>
      <c r="H352" t="s">
        <v>56</v>
      </c>
      <c r="I352" s="13">
        <v>8</v>
      </c>
      <c r="J352" s="13">
        <v>8</v>
      </c>
      <c r="K352" t="s">
        <v>572</v>
      </c>
      <c r="L352" s="38">
        <v>0.5</v>
      </c>
      <c r="M352" s="38">
        <v>6.8</v>
      </c>
      <c r="N352" s="38">
        <v>16.25</v>
      </c>
      <c r="O352" s="13" t="s">
        <v>15</v>
      </c>
      <c r="P352" s="13"/>
      <c r="Q352" s="13" t="s">
        <v>4</v>
      </c>
      <c r="R352" s="38">
        <v>15.030000000000001</v>
      </c>
      <c r="S352" s="13" t="s">
        <v>60</v>
      </c>
      <c r="T352" s="39" t="str">
        <f t="shared" si="105"/>
        <v>0.00</v>
      </c>
      <c r="U352" s="39">
        <f t="shared" si="108"/>
        <v>-0.5</v>
      </c>
      <c r="V352" s="39">
        <f t="shared" si="109"/>
        <v>89.167399999999986</v>
      </c>
      <c r="W352" s="39">
        <f t="shared" si="110"/>
        <v>304.5</v>
      </c>
      <c r="X352" s="40">
        <f t="shared" si="111"/>
        <v>0.29283218390804594</v>
      </c>
      <c r="Y352" s="41">
        <f t="shared" si="112"/>
        <v>0.89167399999999986</v>
      </c>
      <c r="Z352" s="42">
        <f t="shared" si="113"/>
        <v>8916.739999999998</v>
      </c>
      <c r="AA352" s="13" t="s">
        <v>58</v>
      </c>
      <c r="AT352" s="38">
        <v>11</v>
      </c>
      <c r="AU352" s="38">
        <v>11</v>
      </c>
      <c r="AV352" s="10">
        <f t="shared" si="114"/>
        <v>7.625</v>
      </c>
      <c r="AW352" s="10">
        <f t="shared" si="115"/>
        <v>15.030000000000001</v>
      </c>
      <c r="AZ352" t="str">
        <f t="shared" si="103"/>
        <v>Yes</v>
      </c>
      <c r="BB352" s="38">
        <f t="shared" si="116"/>
        <v>-0.5</v>
      </c>
      <c r="BC352" s="38">
        <f t="shared" si="102"/>
        <v>23.79</v>
      </c>
      <c r="BD352" s="38">
        <f t="shared" si="117"/>
        <v>21.886800000000001</v>
      </c>
      <c r="BE352" s="38">
        <f t="shared" si="118"/>
        <v>-0.5</v>
      </c>
      <c r="BF352" s="13" cm="1">
        <f t="array" ref="BF352">SUMPRODUCT((1/COUNTIFS($A$3:$A352,$A$3:$A352,$H$3:$H352,$H$3:$H352,$I$3:$I352,$I$3:$I352)))</f>
        <v>105</v>
      </c>
      <c r="BG352" s="13">
        <v>32</v>
      </c>
      <c r="BH352" s="12">
        <f t="shared" si="104"/>
        <v>0.30476190476190479</v>
      </c>
    </row>
    <row r="353" spans="1:60" x14ac:dyDescent="0.2">
      <c r="A353" s="37">
        <v>46109</v>
      </c>
      <c r="B353" s="37"/>
      <c r="C353" s="38">
        <v>11.56</v>
      </c>
      <c r="D353" s="13" t="s">
        <v>55</v>
      </c>
      <c r="E353" s="13" t="s">
        <v>1156</v>
      </c>
      <c r="F353" s="13"/>
      <c r="H353" t="s">
        <v>56</v>
      </c>
      <c r="I353" s="13">
        <v>9</v>
      </c>
      <c r="J353" s="13">
        <v>2</v>
      </c>
      <c r="K353" t="s">
        <v>149</v>
      </c>
      <c r="L353" s="38">
        <v>1</v>
      </c>
      <c r="M353" s="38">
        <v>10.5</v>
      </c>
      <c r="N353" s="38">
        <v>11</v>
      </c>
      <c r="O353" s="13" t="s">
        <v>15</v>
      </c>
      <c r="P353" s="13"/>
      <c r="Q353" s="13" t="s">
        <v>4</v>
      </c>
      <c r="R353" s="38">
        <v>10.200000000000001</v>
      </c>
      <c r="S353" s="13" t="s">
        <v>60</v>
      </c>
      <c r="T353" s="39" t="str">
        <f t="shared" si="105"/>
        <v>0.00</v>
      </c>
      <c r="U353" s="39">
        <f t="shared" si="108"/>
        <v>-1</v>
      </c>
      <c r="V353" s="39">
        <f t="shared" si="109"/>
        <v>88.167399999999986</v>
      </c>
      <c r="W353" s="39">
        <f t="shared" si="110"/>
        <v>305.5</v>
      </c>
      <c r="X353" s="40">
        <f t="shared" si="111"/>
        <v>0.28860032733224217</v>
      </c>
      <c r="Y353" s="41">
        <f t="shared" si="112"/>
        <v>0.88167399999999985</v>
      </c>
      <c r="Z353" s="42">
        <f t="shared" si="113"/>
        <v>8816.739999999998</v>
      </c>
      <c r="AA353" s="13" t="s">
        <v>58</v>
      </c>
      <c r="AT353" s="38">
        <v>9.6</v>
      </c>
      <c r="AU353" s="38">
        <v>9</v>
      </c>
      <c r="AV353" s="10">
        <f t="shared" si="114"/>
        <v>10</v>
      </c>
      <c r="AW353" s="10">
        <f t="shared" si="115"/>
        <v>10.200000000000001</v>
      </c>
      <c r="AZ353" t="str">
        <f t="shared" si="103"/>
        <v>Yes</v>
      </c>
      <c r="BB353" s="38">
        <f t="shared" si="116"/>
        <v>-1</v>
      </c>
      <c r="BC353" s="38">
        <f t="shared" si="102"/>
        <v>-2.5</v>
      </c>
      <c r="BD353" s="38">
        <f t="shared" si="117"/>
        <v>-2.5</v>
      </c>
      <c r="BE353" s="38">
        <f t="shared" si="118"/>
        <v>-1</v>
      </c>
      <c r="BF353" s="13" cm="1">
        <f t="array" ref="BF353">SUMPRODUCT((1/COUNTIFS($A$3:$A353,$A$3:$A353,$H$3:$H353,$H$3:$H353,$I$3:$I353,$I$3:$I353)))</f>
        <v>106</v>
      </c>
      <c r="BG353" s="13">
        <v>32</v>
      </c>
      <c r="BH353" s="12">
        <f t="shared" si="104"/>
        <v>0.30188679245283018</v>
      </c>
    </row>
    <row r="354" spans="1:60" x14ac:dyDescent="0.2">
      <c r="A354" s="37">
        <v>46109</v>
      </c>
      <c r="B354" s="37"/>
      <c r="C354" s="38">
        <v>11.56</v>
      </c>
      <c r="D354" s="13" t="s">
        <v>55</v>
      </c>
      <c r="E354" s="13" t="s">
        <v>1156</v>
      </c>
      <c r="F354" s="13"/>
      <c r="H354" t="s">
        <v>56</v>
      </c>
      <c r="I354" s="13">
        <v>9</v>
      </c>
      <c r="J354" s="13">
        <v>8</v>
      </c>
      <c r="K354" t="s">
        <v>391</v>
      </c>
      <c r="L354" s="38">
        <v>0.5</v>
      </c>
      <c r="M354" s="38">
        <v>5</v>
      </c>
      <c r="N354" s="38">
        <v>12.3</v>
      </c>
      <c r="O354" s="13" t="s">
        <v>15</v>
      </c>
      <c r="P354" s="13"/>
      <c r="Q354" s="13" t="s">
        <v>4</v>
      </c>
      <c r="R354" s="38">
        <v>11.396000000000001</v>
      </c>
      <c r="S354" s="13" t="s">
        <v>60</v>
      </c>
      <c r="T354" s="39" t="str">
        <f t="shared" si="105"/>
        <v>0.00</v>
      </c>
      <c r="U354" s="39">
        <f t="shared" si="108"/>
        <v>-0.5</v>
      </c>
      <c r="V354" s="39">
        <f t="shared" si="109"/>
        <v>87.667399999999986</v>
      </c>
      <c r="W354" s="39">
        <f t="shared" si="110"/>
        <v>306</v>
      </c>
      <c r="X354" s="40">
        <f t="shared" si="111"/>
        <v>0.28649477124183004</v>
      </c>
      <c r="Y354" s="41">
        <f t="shared" si="112"/>
        <v>0.87667399999999984</v>
      </c>
      <c r="Z354" s="42">
        <f t="shared" si="113"/>
        <v>8766.739999999998</v>
      </c>
      <c r="AA354" s="13" t="s">
        <v>58</v>
      </c>
      <c r="AT354" s="38">
        <v>7.5</v>
      </c>
      <c r="AU354" s="38">
        <v>7.5</v>
      </c>
      <c r="AV354" s="10">
        <f t="shared" si="114"/>
        <v>5.65</v>
      </c>
      <c r="AW354" s="10">
        <f t="shared" si="115"/>
        <v>11.396000000000001</v>
      </c>
      <c r="AZ354" t="str">
        <f t="shared" si="103"/>
        <v>Yes</v>
      </c>
      <c r="BB354" s="38">
        <f t="shared" si="116"/>
        <v>-0.5</v>
      </c>
      <c r="BC354" s="38">
        <f t="shared" si="102"/>
        <v>-2.5</v>
      </c>
      <c r="BD354" s="38">
        <f t="shared" si="117"/>
        <v>-2.5</v>
      </c>
      <c r="BE354" s="38">
        <f t="shared" si="118"/>
        <v>-0.5</v>
      </c>
      <c r="BF354" s="13" cm="1">
        <f t="array" ref="BF354">SUMPRODUCT((1/COUNTIFS($A$3:$A354,$A$3:$A354,$H$3:$H354,$H$3:$H354,$I$3:$I354,$I$3:$I354)))</f>
        <v>106</v>
      </c>
      <c r="BG354" s="13">
        <v>32</v>
      </c>
      <c r="BH354" s="12">
        <f t="shared" si="104"/>
        <v>0.30188679245283018</v>
      </c>
    </row>
    <row r="355" spans="1:60" x14ac:dyDescent="0.2">
      <c r="A355" s="37">
        <v>46109</v>
      </c>
      <c r="B355" s="37"/>
      <c r="C355" s="38">
        <v>11.56</v>
      </c>
      <c r="D355" s="13" t="s">
        <v>55</v>
      </c>
      <c r="E355" s="13" t="s">
        <v>1156</v>
      </c>
      <c r="F355" s="13"/>
      <c r="H355" t="s">
        <v>56</v>
      </c>
      <c r="I355" s="13">
        <v>9</v>
      </c>
      <c r="J355" s="13">
        <v>10</v>
      </c>
      <c r="K355" s="46" t="s">
        <v>564</v>
      </c>
      <c r="L355" s="38">
        <v>1</v>
      </c>
      <c r="M355" s="38">
        <v>36</v>
      </c>
      <c r="N355" s="38">
        <v>72.290000000000006</v>
      </c>
      <c r="O355" s="13" t="s">
        <v>15</v>
      </c>
      <c r="P355" s="13"/>
      <c r="Q355" s="13" t="s">
        <v>4</v>
      </c>
      <c r="R355" s="38">
        <v>66.586800000000011</v>
      </c>
      <c r="S355" s="13">
        <v>4</v>
      </c>
      <c r="T355" s="39" t="str">
        <f t="shared" si="105"/>
        <v>0.00</v>
      </c>
      <c r="U355" s="39">
        <f t="shared" si="108"/>
        <v>-1</v>
      </c>
      <c r="V355" s="39">
        <f t="shared" si="109"/>
        <v>86.667399999999986</v>
      </c>
      <c r="W355" s="39">
        <f t="shared" si="110"/>
        <v>307</v>
      </c>
      <c r="X355" s="40">
        <f t="shared" si="111"/>
        <v>0.28230423452768727</v>
      </c>
      <c r="Y355" s="41">
        <f t="shared" si="112"/>
        <v>0.86667399999999983</v>
      </c>
      <c r="Z355" s="42">
        <f t="shared" si="113"/>
        <v>8666.739999999998</v>
      </c>
      <c r="AA355" s="13" t="s">
        <v>58</v>
      </c>
      <c r="AT355" s="38">
        <v>63.3</v>
      </c>
      <c r="AU355" s="38">
        <v>51</v>
      </c>
      <c r="AV355" s="10">
        <f t="shared" si="114"/>
        <v>71.290000000000006</v>
      </c>
      <c r="AW355" s="10">
        <f t="shared" si="115"/>
        <v>66.586800000000011</v>
      </c>
      <c r="AZ355" t="str">
        <f t="shared" si="103"/>
        <v>Yes</v>
      </c>
      <c r="BB355" s="38">
        <f t="shared" si="116"/>
        <v>-1</v>
      </c>
      <c r="BC355" s="38">
        <f t="shared" si="102"/>
        <v>-2.5</v>
      </c>
      <c r="BD355" s="38">
        <f t="shared" si="117"/>
        <v>-2.5</v>
      </c>
      <c r="BE355" s="38">
        <f t="shared" si="118"/>
        <v>-1</v>
      </c>
      <c r="BF355" s="13" cm="1">
        <f t="array" ref="BF355">SUMPRODUCT((1/COUNTIFS($A$3:$A355,$A$3:$A355,$H$3:$H355,$H$3:$H355,$I$3:$I355,$I$3:$I355)))</f>
        <v>105.99999999999999</v>
      </c>
      <c r="BG355" s="13">
        <v>32</v>
      </c>
      <c r="BH355" s="12">
        <f t="shared" si="104"/>
        <v>0.30188679245283023</v>
      </c>
    </row>
    <row r="356" spans="1:60" x14ac:dyDescent="0.2">
      <c r="A356" s="37">
        <v>46109</v>
      </c>
      <c r="B356" s="37"/>
      <c r="C356" s="38">
        <v>12.4</v>
      </c>
      <c r="D356" s="13" t="s">
        <v>55</v>
      </c>
      <c r="E356" s="13" t="s">
        <v>1156</v>
      </c>
      <c r="F356" s="13"/>
      <c r="H356" t="s">
        <v>56</v>
      </c>
      <c r="I356" s="13">
        <v>10</v>
      </c>
      <c r="J356" s="13">
        <v>3</v>
      </c>
      <c r="K356" s="46" t="s">
        <v>214</v>
      </c>
      <c r="L356" s="38">
        <v>1</v>
      </c>
      <c r="M356" s="38">
        <v>9.23</v>
      </c>
      <c r="N356" s="38">
        <v>18.91</v>
      </c>
      <c r="O356" s="13" t="s">
        <v>15</v>
      </c>
      <c r="P356" s="13"/>
      <c r="Q356" s="13" t="s">
        <v>4</v>
      </c>
      <c r="R356" s="38">
        <v>17.4772</v>
      </c>
      <c r="S356" s="13">
        <v>4</v>
      </c>
      <c r="T356" s="39" t="str">
        <f t="shared" si="105"/>
        <v>0.00</v>
      </c>
      <c r="U356" s="39">
        <f t="shared" si="108"/>
        <v>-1</v>
      </c>
      <c r="V356" s="39">
        <f t="shared" si="109"/>
        <v>85.667399999999986</v>
      </c>
      <c r="W356" s="39">
        <f t="shared" si="110"/>
        <v>308</v>
      </c>
      <c r="X356" s="40">
        <f t="shared" si="111"/>
        <v>0.27814090909090905</v>
      </c>
      <c r="Y356" s="41">
        <f t="shared" si="112"/>
        <v>0.85667399999999982</v>
      </c>
      <c r="Z356" s="42">
        <f t="shared" si="113"/>
        <v>8566.739999999998</v>
      </c>
      <c r="AA356" s="13" t="s">
        <v>58</v>
      </c>
      <c r="AT356" s="38">
        <v>15</v>
      </c>
      <c r="AU356" s="38">
        <v>15</v>
      </c>
      <c r="AV356" s="10">
        <f t="shared" si="114"/>
        <v>17.91</v>
      </c>
      <c r="AW356" s="10">
        <f t="shared" si="115"/>
        <v>17.4772</v>
      </c>
      <c r="AZ356" t="str">
        <f t="shared" si="103"/>
        <v>Yes</v>
      </c>
      <c r="BA356">
        <v>7.6999999999999999E-2</v>
      </c>
      <c r="BB356" s="38">
        <f t="shared" si="116"/>
        <v>-1</v>
      </c>
      <c r="BC356" s="38">
        <f t="shared" si="102"/>
        <v>-3</v>
      </c>
      <c r="BD356" s="38">
        <f t="shared" si="117"/>
        <v>-3</v>
      </c>
      <c r="BE356" s="38">
        <f t="shared" si="118"/>
        <v>-1</v>
      </c>
      <c r="BF356" s="13" cm="1">
        <f t="array" ref="BF356">SUMPRODUCT((1/COUNTIFS($A$3:$A356,$A$3:$A356,$H$3:$H356,$H$3:$H356,$I$3:$I356,$I$3:$I356)))</f>
        <v>106.99999999999999</v>
      </c>
      <c r="BG356" s="13">
        <v>32</v>
      </c>
      <c r="BH356" s="12">
        <f t="shared" si="104"/>
        <v>0.2990654205607477</v>
      </c>
    </row>
    <row r="357" spans="1:60" x14ac:dyDescent="0.2">
      <c r="A357" s="37">
        <v>46109</v>
      </c>
      <c r="B357" s="37"/>
      <c r="C357" s="38">
        <v>12.4</v>
      </c>
      <c r="D357" s="13" t="s">
        <v>55</v>
      </c>
      <c r="E357" s="13" t="s">
        <v>1156</v>
      </c>
      <c r="F357" s="13"/>
      <c r="H357" t="s">
        <v>56</v>
      </c>
      <c r="I357" s="13">
        <v>10</v>
      </c>
      <c r="J357" s="13">
        <v>5</v>
      </c>
      <c r="K357" t="s">
        <v>201</v>
      </c>
      <c r="L357" s="38">
        <v>1</v>
      </c>
      <c r="M357" s="38">
        <v>13.845000000000001</v>
      </c>
      <c r="N357" s="38">
        <v>25.65</v>
      </c>
      <c r="O357" s="13" t="s">
        <v>15</v>
      </c>
      <c r="P357" s="13"/>
      <c r="Q357" s="13" t="s">
        <v>4</v>
      </c>
      <c r="R357" s="38">
        <v>23.678000000000001</v>
      </c>
      <c r="S357" s="13" t="s">
        <v>60</v>
      </c>
      <c r="T357" s="39" t="str">
        <f t="shared" si="105"/>
        <v>0.00</v>
      </c>
      <c r="U357" s="39">
        <f t="shared" si="108"/>
        <v>-1</v>
      </c>
      <c r="V357" s="39">
        <f t="shared" si="109"/>
        <v>84.667399999999986</v>
      </c>
      <c r="W357" s="39">
        <f t="shared" si="110"/>
        <v>309</v>
      </c>
      <c r="X357" s="40">
        <f t="shared" si="111"/>
        <v>0.27400453074433651</v>
      </c>
      <c r="Y357" s="41">
        <f t="shared" si="112"/>
        <v>0.84667399999999982</v>
      </c>
      <c r="Z357" s="42">
        <f t="shared" si="113"/>
        <v>8466.739999999998</v>
      </c>
      <c r="AA357" s="13" t="s">
        <v>58</v>
      </c>
      <c r="AT357" s="38">
        <v>18</v>
      </c>
      <c r="AU357" s="38">
        <v>18</v>
      </c>
      <c r="AV357" s="10">
        <f t="shared" si="114"/>
        <v>24.65</v>
      </c>
      <c r="AW357" s="10">
        <f t="shared" si="115"/>
        <v>23.678000000000001</v>
      </c>
      <c r="AZ357" t="str">
        <f t="shared" si="103"/>
        <v>Yes</v>
      </c>
      <c r="BA357">
        <v>7.6999999999999999E-2</v>
      </c>
      <c r="BB357" s="38">
        <f t="shared" si="116"/>
        <v>-1</v>
      </c>
      <c r="BC357" s="38">
        <f t="shared" si="102"/>
        <v>-3</v>
      </c>
      <c r="BD357" s="38">
        <f t="shared" si="117"/>
        <v>-3</v>
      </c>
      <c r="BE357" s="38">
        <f t="shared" si="118"/>
        <v>-1</v>
      </c>
      <c r="BF357" s="13" cm="1">
        <f t="array" ref="BF357">SUMPRODUCT((1/COUNTIFS($A$3:$A357,$A$3:$A357,$H$3:$H357,$H$3:$H357,$I$3:$I357,$I$3:$I357)))</f>
        <v>106.99999999999999</v>
      </c>
      <c r="BG357" s="13">
        <v>32</v>
      </c>
      <c r="BH357" s="12">
        <f t="shared" si="104"/>
        <v>0.2990654205607477</v>
      </c>
    </row>
    <row r="358" spans="1:60" x14ac:dyDescent="0.2">
      <c r="A358" s="37">
        <v>46109</v>
      </c>
      <c r="B358" s="37"/>
      <c r="C358" s="38">
        <v>12.4</v>
      </c>
      <c r="D358" s="13" t="s">
        <v>55</v>
      </c>
      <c r="E358" s="13" t="s">
        <v>1156</v>
      </c>
      <c r="F358" s="13"/>
      <c r="H358" t="s">
        <v>56</v>
      </c>
      <c r="I358" s="13">
        <v>10</v>
      </c>
      <c r="J358" s="13">
        <v>9</v>
      </c>
      <c r="K358" t="s">
        <v>270</v>
      </c>
      <c r="L358" s="38">
        <v>1</v>
      </c>
      <c r="M358" s="38">
        <v>26.767000000000003</v>
      </c>
      <c r="N358" s="38">
        <v>60</v>
      </c>
      <c r="O358" s="13" t="s">
        <v>15</v>
      </c>
      <c r="P358" s="13"/>
      <c r="Q358" s="13" t="s">
        <v>4</v>
      </c>
      <c r="R358" s="38">
        <v>55.28</v>
      </c>
      <c r="S358" s="13" t="s">
        <v>60</v>
      </c>
      <c r="T358" s="39" t="str">
        <f t="shared" si="105"/>
        <v>0.00</v>
      </c>
      <c r="U358" s="39">
        <f t="shared" si="108"/>
        <v>-1</v>
      </c>
      <c r="V358" s="39">
        <f t="shared" si="109"/>
        <v>83.667399999999986</v>
      </c>
      <c r="W358" s="39">
        <f t="shared" si="110"/>
        <v>310</v>
      </c>
      <c r="X358" s="40">
        <f t="shared" si="111"/>
        <v>0.2698948387096774</v>
      </c>
      <c r="Y358" s="41">
        <f t="shared" si="112"/>
        <v>0.83667399999999992</v>
      </c>
      <c r="Z358" s="42">
        <f t="shared" si="113"/>
        <v>8366.739999999998</v>
      </c>
      <c r="AA358" s="13" t="s">
        <v>58</v>
      </c>
      <c r="AT358" s="38">
        <v>46.9</v>
      </c>
      <c r="AU358" s="38">
        <v>41</v>
      </c>
      <c r="AV358" s="10">
        <f t="shared" si="114"/>
        <v>59</v>
      </c>
      <c r="AW358" s="10">
        <f t="shared" si="115"/>
        <v>55.28</v>
      </c>
      <c r="AZ358" t="str">
        <f t="shared" si="103"/>
        <v>Yes</v>
      </c>
      <c r="BA358">
        <v>7.6999999999999999E-2</v>
      </c>
      <c r="BB358" s="38">
        <f t="shared" ref="BB358:BB387" si="119">IF(AA358="W",
   L358*(N358-1),
   -L358
)</f>
        <v>-1</v>
      </c>
      <c r="BC358" s="38">
        <f t="shared" si="102"/>
        <v>-3</v>
      </c>
      <c r="BD358" s="38">
        <f t="shared" ref="BD358:BD387" si="120">IF(BC358&gt;0, BC358*0.92, BC358)</f>
        <v>-3</v>
      </c>
      <c r="BE358" s="38">
        <f t="shared" ref="BE358:BE387" si="121">IF(
  BC358&gt;0,
  IF(
    AA358="W",
    BB358 - (BC358 - BD358),
    BB358
  ),
  BB358
)</f>
        <v>-1</v>
      </c>
      <c r="BF358" s="13" cm="1">
        <f t="array" ref="BF358">SUMPRODUCT((1/COUNTIFS($A$3:$A358,$A$3:$A358,$H$3:$H358,$H$3:$H358,$I$3:$I358,$I$3:$I358)))</f>
        <v>106.99999999999997</v>
      </c>
      <c r="BG358" s="13">
        <v>32</v>
      </c>
      <c r="BH358" s="12">
        <f t="shared" si="104"/>
        <v>0.29906542056074775</v>
      </c>
    </row>
    <row r="359" spans="1:60" x14ac:dyDescent="0.2">
      <c r="A359" s="37">
        <v>46116</v>
      </c>
      <c r="B359" s="37"/>
      <c r="C359" s="38">
        <v>10.4</v>
      </c>
      <c r="D359" s="13" t="s">
        <v>55</v>
      </c>
      <c r="E359" s="13" t="s">
        <v>1156</v>
      </c>
      <c r="F359" s="13"/>
      <c r="H359" t="s">
        <v>138</v>
      </c>
      <c r="I359" s="13">
        <v>1</v>
      </c>
      <c r="J359" s="13">
        <v>2</v>
      </c>
      <c r="K359" t="s">
        <v>577</v>
      </c>
      <c r="L359" s="38">
        <v>1</v>
      </c>
      <c r="M359" s="38">
        <v>16</v>
      </c>
      <c r="N359" s="38">
        <v>16.5</v>
      </c>
      <c r="O359" s="13" t="s">
        <v>15</v>
      </c>
      <c r="P359" s="13"/>
      <c r="Q359" s="13" t="s">
        <v>4</v>
      </c>
      <c r="R359" s="38">
        <v>15.26</v>
      </c>
      <c r="S359" s="13" t="s">
        <v>60</v>
      </c>
      <c r="T359" s="39" t="str">
        <f t="shared" si="105"/>
        <v>0.00</v>
      </c>
      <c r="U359" s="39">
        <f t="shared" ref="U359:U387" si="122">BE359</f>
        <v>-1</v>
      </c>
      <c r="V359" s="39">
        <f t="shared" ref="V359:V387" si="123">V358+U359</f>
        <v>82.667399999999986</v>
      </c>
      <c r="W359" s="39">
        <f t="shared" ref="W359:W387" si="124">W358+L359</f>
        <v>311</v>
      </c>
      <c r="X359" s="40">
        <f t="shared" ref="X359:X387" si="125">SUM(V359/W359)</f>
        <v>0.26581157556270091</v>
      </c>
      <c r="Y359" s="41">
        <f t="shared" ref="Y359:Y387" si="126">V359/100</f>
        <v>0.82667399999999991</v>
      </c>
      <c r="Z359" s="42">
        <f t="shared" ref="Z359:Z387" si="127">V359*100</f>
        <v>8266.739999999998</v>
      </c>
      <c r="AA359" s="13" t="s">
        <v>58</v>
      </c>
      <c r="AT359" s="38">
        <v>17.2</v>
      </c>
      <c r="AU359" s="38">
        <v>16</v>
      </c>
      <c r="AV359" s="10">
        <f t="shared" ref="AV359:AV387" si="128">((N359*(L359))-(L359))</f>
        <v>15.5</v>
      </c>
      <c r="AW359" s="10">
        <f t="shared" ref="AW359:AW387" si="129">0.92*(N359-1)+1</f>
        <v>15.26</v>
      </c>
      <c r="AZ359" t="str">
        <f t="shared" si="103"/>
        <v>Yes</v>
      </c>
      <c r="BB359" s="38">
        <f t="shared" si="119"/>
        <v>-1</v>
      </c>
      <c r="BC359" s="38">
        <f t="shared" si="102"/>
        <v>-1.5</v>
      </c>
      <c r="BD359" s="38">
        <f t="shared" si="120"/>
        <v>-1.5</v>
      </c>
      <c r="BE359" s="38">
        <f t="shared" si="121"/>
        <v>-1</v>
      </c>
      <c r="BF359" s="13" cm="1">
        <f t="array" ref="BF359">SUMPRODUCT((1/COUNTIFS($A$3:$A359,$A$3:$A359,$H$3:$H359,$H$3:$H359,$I$3:$I359,$I$3:$I359)))</f>
        <v>107.99999999999997</v>
      </c>
      <c r="BG359" s="13">
        <v>32</v>
      </c>
      <c r="BH359" s="12">
        <f t="shared" si="104"/>
        <v>0.29629629629629639</v>
      </c>
    </row>
    <row r="360" spans="1:60" x14ac:dyDescent="0.2">
      <c r="A360" s="37">
        <v>46116</v>
      </c>
      <c r="B360" s="37"/>
      <c r="C360" s="38">
        <v>10.4</v>
      </c>
      <c r="D360" s="13" t="s">
        <v>55</v>
      </c>
      <c r="E360" s="13" t="s">
        <v>1156</v>
      </c>
      <c r="F360" s="13"/>
      <c r="H360" t="s">
        <v>138</v>
      </c>
      <c r="I360" s="13">
        <v>1</v>
      </c>
      <c r="J360" s="13">
        <v>7</v>
      </c>
      <c r="K360" s="45" t="s">
        <v>580</v>
      </c>
      <c r="L360" s="38">
        <v>0.5</v>
      </c>
      <c r="M360" s="38">
        <v>9.4</v>
      </c>
      <c r="N360" s="38">
        <v>15</v>
      </c>
      <c r="O360" s="13" t="s">
        <v>15</v>
      </c>
      <c r="P360" s="13"/>
      <c r="Q360" s="13" t="s">
        <v>4</v>
      </c>
      <c r="R360" s="38">
        <v>13.88</v>
      </c>
      <c r="S360" s="13">
        <v>3</v>
      </c>
      <c r="T360" s="39" t="str">
        <f t="shared" si="105"/>
        <v>0.00</v>
      </c>
      <c r="U360" s="39">
        <f t="shared" si="122"/>
        <v>-0.5</v>
      </c>
      <c r="V360" s="39">
        <f t="shared" si="123"/>
        <v>82.167399999999986</v>
      </c>
      <c r="W360" s="39">
        <f t="shared" si="124"/>
        <v>311.5</v>
      </c>
      <c r="X360" s="40">
        <f t="shared" si="125"/>
        <v>0.26377977528089885</v>
      </c>
      <c r="Y360" s="41">
        <f t="shared" si="126"/>
        <v>0.8216739999999999</v>
      </c>
      <c r="Z360" s="42">
        <f t="shared" si="127"/>
        <v>8216.739999999998</v>
      </c>
      <c r="AA360" s="13" t="s">
        <v>58</v>
      </c>
      <c r="AT360" s="38">
        <v>11.9</v>
      </c>
      <c r="AU360" s="38">
        <v>11</v>
      </c>
      <c r="AV360" s="10">
        <f t="shared" si="128"/>
        <v>7</v>
      </c>
      <c r="AW360" s="10">
        <f t="shared" si="129"/>
        <v>13.88</v>
      </c>
      <c r="AZ360" t="str">
        <f t="shared" si="103"/>
        <v>Yes</v>
      </c>
      <c r="BB360" s="38">
        <f t="shared" si="119"/>
        <v>-0.5</v>
      </c>
      <c r="BC360" s="38">
        <f t="shared" si="102"/>
        <v>-1.5</v>
      </c>
      <c r="BD360" s="38">
        <f t="shared" si="120"/>
        <v>-1.5</v>
      </c>
      <c r="BE360" s="38">
        <f t="shared" si="121"/>
        <v>-0.5</v>
      </c>
      <c r="BF360" s="13" cm="1">
        <f t="array" ref="BF360">SUMPRODUCT((1/COUNTIFS($A$3:$A360,$A$3:$A360,$H$3:$H360,$H$3:$H360,$I$3:$I360,$I$3:$I360)))</f>
        <v>107.99999999999997</v>
      </c>
      <c r="BG360" s="13">
        <v>32</v>
      </c>
      <c r="BH360" s="12">
        <f t="shared" si="104"/>
        <v>0.29629629629629639</v>
      </c>
    </row>
    <row r="361" spans="1:60" x14ac:dyDescent="0.2">
      <c r="A361" s="37">
        <v>46116</v>
      </c>
      <c r="B361" s="37"/>
      <c r="C361" s="38">
        <v>10.48</v>
      </c>
      <c r="D361" s="13" t="s">
        <v>55</v>
      </c>
      <c r="E361" s="13" t="s">
        <v>1156</v>
      </c>
      <c r="F361" s="13"/>
      <c r="H361" t="s">
        <v>138</v>
      </c>
      <c r="I361" s="13">
        <v>2</v>
      </c>
      <c r="J361" s="13">
        <v>2</v>
      </c>
      <c r="K361" t="s">
        <v>287</v>
      </c>
      <c r="L361" s="38">
        <v>1</v>
      </c>
      <c r="M361" s="38">
        <v>22</v>
      </c>
      <c r="N361" s="38">
        <v>22</v>
      </c>
      <c r="O361" s="13" t="s">
        <v>15</v>
      </c>
      <c r="P361" s="13"/>
      <c r="Q361" s="13" t="s">
        <v>4</v>
      </c>
      <c r="R361" s="38">
        <v>20.32</v>
      </c>
      <c r="S361" s="13" t="s">
        <v>60</v>
      </c>
      <c r="T361" s="39" t="str">
        <f t="shared" si="105"/>
        <v>0.00</v>
      </c>
      <c r="U361" s="39">
        <f t="shared" si="122"/>
        <v>-1</v>
      </c>
      <c r="V361" s="39">
        <f t="shared" si="123"/>
        <v>81.167399999999986</v>
      </c>
      <c r="W361" s="39">
        <f t="shared" si="124"/>
        <v>312.5</v>
      </c>
      <c r="X361" s="40">
        <f t="shared" si="125"/>
        <v>0.25973567999999997</v>
      </c>
      <c r="Y361" s="41">
        <f t="shared" si="126"/>
        <v>0.8116739999999999</v>
      </c>
      <c r="Z361" s="42">
        <f t="shared" si="127"/>
        <v>8116.7399999999989</v>
      </c>
      <c r="AA361" s="13" t="s">
        <v>58</v>
      </c>
      <c r="AT361" s="38">
        <v>16</v>
      </c>
      <c r="AU361" s="38">
        <v>16</v>
      </c>
      <c r="AV361" s="10">
        <f t="shared" si="128"/>
        <v>21</v>
      </c>
      <c r="AW361" s="10">
        <f t="shared" si="129"/>
        <v>20.32</v>
      </c>
      <c r="AZ361" t="str">
        <f t="shared" si="103"/>
        <v>Yes</v>
      </c>
      <c r="BA361" s="54"/>
      <c r="BB361" s="38">
        <f t="shared" si="119"/>
        <v>-1</v>
      </c>
      <c r="BC361" s="38">
        <f t="shared" si="102"/>
        <v>-1.5</v>
      </c>
      <c r="BD361" s="38">
        <f t="shared" si="120"/>
        <v>-1.5</v>
      </c>
      <c r="BE361" s="38">
        <f t="shared" si="121"/>
        <v>-1</v>
      </c>
      <c r="BF361" s="13" cm="1">
        <f t="array" ref="BF361">SUMPRODUCT((1/COUNTIFS($A$3:$A361,$A$3:$A361,$H$3:$H361,$H$3:$H361,$I$3:$I361,$I$3:$I361)))</f>
        <v>108.99999999999997</v>
      </c>
      <c r="BG361" s="13">
        <v>32</v>
      </c>
      <c r="BH361" s="12">
        <f t="shared" si="104"/>
        <v>0.29357798165137622</v>
      </c>
    </row>
    <row r="362" spans="1:60" x14ac:dyDescent="0.2">
      <c r="A362" s="37">
        <v>46116</v>
      </c>
      <c r="B362" s="37"/>
      <c r="C362" s="38">
        <v>10.48</v>
      </c>
      <c r="D362" s="13" t="s">
        <v>55</v>
      </c>
      <c r="E362" s="13" t="s">
        <v>1156</v>
      </c>
      <c r="F362" s="13"/>
      <c r="H362" t="s">
        <v>138</v>
      </c>
      <c r="I362" s="13">
        <v>2</v>
      </c>
      <c r="J362" s="13">
        <v>6</v>
      </c>
      <c r="K362" s="45" t="s">
        <v>585</v>
      </c>
      <c r="L362" s="38">
        <v>0.5</v>
      </c>
      <c r="M362" s="38">
        <v>11.5</v>
      </c>
      <c r="N362" s="38">
        <v>12</v>
      </c>
      <c r="O362" s="13" t="s">
        <v>15</v>
      </c>
      <c r="P362" s="13"/>
      <c r="Q362" s="13" t="s">
        <v>4</v>
      </c>
      <c r="R362" s="38">
        <v>11.120000000000001</v>
      </c>
      <c r="S362" s="13">
        <v>3</v>
      </c>
      <c r="T362" s="39" t="str">
        <f t="shared" si="105"/>
        <v>0.00</v>
      </c>
      <c r="U362" s="39">
        <f t="shared" si="122"/>
        <v>-0.5</v>
      </c>
      <c r="V362" s="39">
        <f t="shared" si="123"/>
        <v>80.667399999999986</v>
      </c>
      <c r="W362" s="39">
        <f t="shared" si="124"/>
        <v>313</v>
      </c>
      <c r="X362" s="40">
        <f t="shared" si="125"/>
        <v>0.25772332268370601</v>
      </c>
      <c r="Y362" s="41">
        <f t="shared" si="126"/>
        <v>0.80667399999999989</v>
      </c>
      <c r="Z362" s="42">
        <f t="shared" si="127"/>
        <v>8066.7399999999989</v>
      </c>
      <c r="AA362" s="13" t="s">
        <v>58</v>
      </c>
      <c r="AT362" s="38">
        <v>10</v>
      </c>
      <c r="AU362" s="38">
        <v>10</v>
      </c>
      <c r="AV362" s="10">
        <f t="shared" si="128"/>
        <v>5.5</v>
      </c>
      <c r="AW362" s="10">
        <f t="shared" si="129"/>
        <v>11.120000000000001</v>
      </c>
      <c r="AZ362" t="str">
        <f t="shared" si="103"/>
        <v>Yes</v>
      </c>
      <c r="BB362" s="38">
        <f t="shared" si="119"/>
        <v>-0.5</v>
      </c>
      <c r="BC362" s="38">
        <f t="shared" si="102"/>
        <v>-1.5</v>
      </c>
      <c r="BD362" s="38">
        <f t="shared" si="120"/>
        <v>-1.5</v>
      </c>
      <c r="BE362" s="38">
        <f t="shared" si="121"/>
        <v>-0.5</v>
      </c>
      <c r="BF362" s="13" cm="1">
        <f t="array" ref="BF362">SUMPRODUCT((1/COUNTIFS($A$3:$A362,$A$3:$A362,$H$3:$H362,$H$3:$H362,$I$3:$I362,$I$3:$I362)))</f>
        <v>108.99999999999997</v>
      </c>
      <c r="BG362" s="13">
        <v>32</v>
      </c>
      <c r="BH362" s="12">
        <f t="shared" si="104"/>
        <v>0.29357798165137622</v>
      </c>
    </row>
    <row r="363" spans="1:60" x14ac:dyDescent="0.2">
      <c r="A363" s="37">
        <v>46116</v>
      </c>
      <c r="B363" s="37"/>
      <c r="C363" s="38">
        <v>11.03</v>
      </c>
      <c r="D363" s="13" t="s">
        <v>55</v>
      </c>
      <c r="E363" s="13" t="s">
        <v>1156</v>
      </c>
      <c r="F363" s="13"/>
      <c r="H363" t="s">
        <v>138</v>
      </c>
      <c r="I363" s="13">
        <v>4</v>
      </c>
      <c r="J363" s="13">
        <v>2</v>
      </c>
      <c r="K363" s="46" t="s">
        <v>292</v>
      </c>
      <c r="L363" s="38">
        <v>0.5</v>
      </c>
      <c r="M363" s="38">
        <v>4.5</v>
      </c>
      <c r="N363" s="38">
        <v>5.2</v>
      </c>
      <c r="O363" s="13" t="s">
        <v>15</v>
      </c>
      <c r="P363" s="13"/>
      <c r="Q363" s="13" t="s">
        <v>4</v>
      </c>
      <c r="R363" s="38">
        <v>4.8640000000000008</v>
      </c>
      <c r="S363" s="13">
        <v>4</v>
      </c>
      <c r="T363" s="39" t="str">
        <f t="shared" si="105"/>
        <v>0.00</v>
      </c>
      <c r="U363" s="39">
        <f t="shared" si="122"/>
        <v>-0.5</v>
      </c>
      <c r="V363" s="39">
        <f t="shared" si="123"/>
        <v>80.167399999999986</v>
      </c>
      <c r="W363" s="39">
        <f t="shared" si="124"/>
        <v>313.5</v>
      </c>
      <c r="X363" s="40">
        <f t="shared" si="125"/>
        <v>0.2557173843700159</v>
      </c>
      <c r="Y363" s="41">
        <f t="shared" si="126"/>
        <v>0.80167399999999989</v>
      </c>
      <c r="Z363" s="42">
        <f t="shared" si="127"/>
        <v>8016.7399999999989</v>
      </c>
      <c r="AA363" s="13" t="s">
        <v>58</v>
      </c>
      <c r="AT363" s="38">
        <v>4.0999999999999996</v>
      </c>
      <c r="AU363" s="38">
        <v>4.4000000000000004</v>
      </c>
      <c r="AV363" s="10">
        <f t="shared" si="128"/>
        <v>2.1</v>
      </c>
      <c r="AW363" s="10">
        <f t="shared" si="129"/>
        <v>4.8640000000000008</v>
      </c>
      <c r="AZ363" t="str">
        <f t="shared" si="103"/>
        <v>Yes</v>
      </c>
      <c r="BB363" s="38">
        <f t="shared" si="119"/>
        <v>-0.5</v>
      </c>
      <c r="BC363" s="38">
        <f t="shared" si="102"/>
        <v>-2.5</v>
      </c>
      <c r="BD363" s="38">
        <f t="shared" si="120"/>
        <v>-2.5</v>
      </c>
      <c r="BE363" s="38">
        <f t="shared" si="121"/>
        <v>-0.5</v>
      </c>
      <c r="BF363" s="13" cm="1">
        <f t="array" ref="BF363">SUMPRODUCT((1/COUNTIFS($A$3:$A363,$A$3:$A363,$H$3:$H363,$H$3:$H363,$I$3:$I363,$I$3:$I363)))</f>
        <v>109.99999999999997</v>
      </c>
      <c r="BG363" s="13">
        <v>32</v>
      </c>
      <c r="BH363" s="12">
        <f t="shared" si="104"/>
        <v>0.29090909090909101</v>
      </c>
    </row>
    <row r="364" spans="1:60" x14ac:dyDescent="0.2">
      <c r="A364" s="37">
        <v>46116</v>
      </c>
      <c r="B364" s="37"/>
      <c r="C364" s="38">
        <v>11.03</v>
      </c>
      <c r="D364" s="13" t="s">
        <v>55</v>
      </c>
      <c r="E364" s="13" t="s">
        <v>1156</v>
      </c>
      <c r="F364" s="13"/>
      <c r="H364" t="s">
        <v>138</v>
      </c>
      <c r="I364" s="13">
        <v>4</v>
      </c>
      <c r="J364" s="13">
        <v>3</v>
      </c>
      <c r="K364" s="44" t="s">
        <v>588</v>
      </c>
      <c r="L364" s="38">
        <v>0.5</v>
      </c>
      <c r="M364" s="38">
        <v>16.5</v>
      </c>
      <c r="N364" s="38">
        <v>23.63</v>
      </c>
      <c r="O364" s="13" t="s">
        <v>15</v>
      </c>
      <c r="P364" s="13"/>
      <c r="Q364" s="13" t="s">
        <v>4</v>
      </c>
      <c r="R364" s="38">
        <v>21.819600000000001</v>
      </c>
      <c r="S364" s="13">
        <v>2</v>
      </c>
      <c r="T364" s="39" t="str">
        <f t="shared" si="105"/>
        <v>0.00</v>
      </c>
      <c r="U364" s="39">
        <f t="shared" si="122"/>
        <v>-0.5</v>
      </c>
      <c r="V364" s="39">
        <f t="shared" si="123"/>
        <v>79.667399999999986</v>
      </c>
      <c r="W364" s="39">
        <f t="shared" si="124"/>
        <v>314</v>
      </c>
      <c r="X364" s="40">
        <f t="shared" si="125"/>
        <v>0.25371783439490442</v>
      </c>
      <c r="Y364" s="41">
        <f t="shared" si="126"/>
        <v>0.79667399999999988</v>
      </c>
      <c r="Z364" s="42">
        <f t="shared" si="127"/>
        <v>7966.7399999999989</v>
      </c>
      <c r="AA364" s="13" t="s">
        <v>58</v>
      </c>
      <c r="AT364" s="38">
        <v>18</v>
      </c>
      <c r="AU364" s="38">
        <v>18</v>
      </c>
      <c r="AV364" s="10">
        <f t="shared" si="128"/>
        <v>11.315</v>
      </c>
      <c r="AW364" s="10">
        <f t="shared" si="129"/>
        <v>21.819600000000001</v>
      </c>
      <c r="AZ364" t="str">
        <f t="shared" si="103"/>
        <v>Yes</v>
      </c>
      <c r="BB364" s="38">
        <f t="shared" si="119"/>
        <v>-0.5</v>
      </c>
      <c r="BC364" s="38">
        <f t="shared" si="102"/>
        <v>-2.5</v>
      </c>
      <c r="BD364" s="38">
        <f t="shared" si="120"/>
        <v>-2.5</v>
      </c>
      <c r="BE364" s="38">
        <f t="shared" si="121"/>
        <v>-0.5</v>
      </c>
      <c r="BF364" s="13" cm="1">
        <f t="array" ref="BF364">SUMPRODUCT((1/COUNTIFS($A$3:$A364,$A$3:$A364,$H$3:$H364,$H$3:$H364,$I$3:$I364,$I$3:$I364)))</f>
        <v>109.99999999999997</v>
      </c>
      <c r="BG364" s="13">
        <v>32</v>
      </c>
      <c r="BH364" s="12">
        <f t="shared" si="104"/>
        <v>0.29090909090909101</v>
      </c>
    </row>
    <row r="365" spans="1:60" x14ac:dyDescent="0.2">
      <c r="A365" s="37">
        <v>46116</v>
      </c>
      <c r="B365" s="37"/>
      <c r="C365" s="38">
        <v>11.03</v>
      </c>
      <c r="D365" s="13" t="s">
        <v>55</v>
      </c>
      <c r="E365" s="13" t="s">
        <v>1156</v>
      </c>
      <c r="F365" s="13"/>
      <c r="H365" t="s">
        <v>138</v>
      </c>
      <c r="I365" s="13">
        <v>4</v>
      </c>
      <c r="J365" s="13">
        <v>4</v>
      </c>
      <c r="K365" t="s">
        <v>589</v>
      </c>
      <c r="L365" s="38">
        <v>1</v>
      </c>
      <c r="M365" s="38">
        <v>13</v>
      </c>
      <c r="N365" s="38">
        <v>20.04</v>
      </c>
      <c r="O365" s="13" t="s">
        <v>15</v>
      </c>
      <c r="P365" s="13"/>
      <c r="Q365" s="13" t="s">
        <v>4</v>
      </c>
      <c r="R365" s="38">
        <v>18.5168</v>
      </c>
      <c r="S365" s="13" t="s">
        <v>60</v>
      </c>
      <c r="T365" s="39" t="str">
        <f t="shared" si="105"/>
        <v>0.00</v>
      </c>
      <c r="U365" s="39">
        <f t="shared" si="122"/>
        <v>-1</v>
      </c>
      <c r="V365" s="39">
        <f t="shared" si="123"/>
        <v>78.667399999999986</v>
      </c>
      <c r="W365" s="39">
        <f t="shared" si="124"/>
        <v>315</v>
      </c>
      <c r="X365" s="40">
        <f t="shared" si="125"/>
        <v>0.24973777777777773</v>
      </c>
      <c r="Y365" s="41">
        <f t="shared" si="126"/>
        <v>0.78667399999999987</v>
      </c>
      <c r="Z365" s="42">
        <f t="shared" si="127"/>
        <v>7866.7399999999989</v>
      </c>
      <c r="AA365" s="13" t="s">
        <v>58</v>
      </c>
      <c r="AT365" s="38">
        <v>18.8</v>
      </c>
      <c r="AU365" s="38">
        <v>16</v>
      </c>
      <c r="AV365" s="10">
        <f t="shared" si="128"/>
        <v>19.04</v>
      </c>
      <c r="AW365" s="10">
        <f t="shared" si="129"/>
        <v>18.5168</v>
      </c>
      <c r="AZ365" t="str">
        <f t="shared" si="103"/>
        <v>Yes</v>
      </c>
      <c r="BB365" s="38">
        <f t="shared" si="119"/>
        <v>-1</v>
      </c>
      <c r="BC365" s="38">
        <f t="shared" si="102"/>
        <v>-2.5</v>
      </c>
      <c r="BD365" s="38">
        <f t="shared" si="120"/>
        <v>-2.5</v>
      </c>
      <c r="BE365" s="38">
        <f t="shared" si="121"/>
        <v>-1</v>
      </c>
      <c r="BF365" s="13" cm="1">
        <f t="array" ref="BF365">SUMPRODUCT((1/COUNTIFS($A$3:$A365,$A$3:$A365,$H$3:$H365,$H$3:$H365,$I$3:$I365,$I$3:$I365)))</f>
        <v>109.99999999999996</v>
      </c>
      <c r="BG365" s="13">
        <v>32</v>
      </c>
      <c r="BH365" s="12">
        <f t="shared" si="104"/>
        <v>0.29090909090909101</v>
      </c>
    </row>
    <row r="366" spans="1:60" x14ac:dyDescent="0.2">
      <c r="A366" s="37">
        <v>46116</v>
      </c>
      <c r="B366" s="37"/>
      <c r="C366" s="38">
        <v>11.03</v>
      </c>
      <c r="D366" s="13" t="s">
        <v>55</v>
      </c>
      <c r="E366" s="13" t="s">
        <v>1156</v>
      </c>
      <c r="F366" s="13"/>
      <c r="H366" t="s">
        <v>138</v>
      </c>
      <c r="I366" s="13">
        <v>4</v>
      </c>
      <c r="J366" s="13">
        <v>8</v>
      </c>
      <c r="K366" t="s">
        <v>528</v>
      </c>
      <c r="L366" s="38">
        <v>0.5</v>
      </c>
      <c r="M366" s="38">
        <v>12</v>
      </c>
      <c r="N366" s="38">
        <v>14.06</v>
      </c>
      <c r="O366" s="13" t="s">
        <v>15</v>
      </c>
      <c r="P366" s="13"/>
      <c r="Q366" s="13" t="s">
        <v>4</v>
      </c>
      <c r="R366" s="38">
        <v>13.0152</v>
      </c>
      <c r="S366" s="13" t="s">
        <v>60</v>
      </c>
      <c r="T366" s="39" t="str">
        <f t="shared" si="105"/>
        <v>0.00</v>
      </c>
      <c r="U366" s="39">
        <f t="shared" si="122"/>
        <v>-0.5</v>
      </c>
      <c r="V366" s="39">
        <f t="shared" si="123"/>
        <v>78.167399999999986</v>
      </c>
      <c r="W366" s="39">
        <f t="shared" si="124"/>
        <v>315.5</v>
      </c>
      <c r="X366" s="40">
        <f t="shared" si="125"/>
        <v>0.24775721077654511</v>
      </c>
      <c r="Y366" s="41">
        <f t="shared" si="126"/>
        <v>0.78167399999999987</v>
      </c>
      <c r="Z366" s="42">
        <f t="shared" si="127"/>
        <v>7816.7399999999989</v>
      </c>
      <c r="AA366" s="13" t="s">
        <v>58</v>
      </c>
      <c r="AT366" s="38">
        <v>13</v>
      </c>
      <c r="AU366" s="38">
        <v>13</v>
      </c>
      <c r="AV366" s="10">
        <f t="shared" si="128"/>
        <v>6.53</v>
      </c>
      <c r="AW366" s="10">
        <f t="shared" si="129"/>
        <v>13.0152</v>
      </c>
      <c r="AZ366" t="str">
        <f t="shared" si="103"/>
        <v>Yes</v>
      </c>
      <c r="BB366" s="38">
        <f t="shared" si="119"/>
        <v>-0.5</v>
      </c>
      <c r="BC366" s="38">
        <f t="shared" si="102"/>
        <v>-2.5</v>
      </c>
      <c r="BD366" s="38">
        <f t="shared" si="120"/>
        <v>-2.5</v>
      </c>
      <c r="BE366" s="38">
        <f t="shared" si="121"/>
        <v>-0.5</v>
      </c>
      <c r="BF366" s="13" cm="1">
        <f t="array" ref="BF366">SUMPRODUCT((1/COUNTIFS($A$3:$A366,$A$3:$A366,$H$3:$H366,$H$3:$H366,$I$3:$I366,$I$3:$I366)))</f>
        <v>109.99999999999997</v>
      </c>
      <c r="BG366" s="13">
        <v>32</v>
      </c>
      <c r="BH366" s="12">
        <f t="shared" si="104"/>
        <v>0.29090909090909101</v>
      </c>
    </row>
    <row r="367" spans="1:60" x14ac:dyDescent="0.2">
      <c r="A367" s="37">
        <v>46116</v>
      </c>
      <c r="B367" s="37"/>
      <c r="C367" s="38">
        <v>11.11</v>
      </c>
      <c r="D367" s="13" t="s">
        <v>55</v>
      </c>
      <c r="E367" s="13" t="s">
        <v>1156</v>
      </c>
      <c r="F367" s="13"/>
      <c r="H367" t="s">
        <v>138</v>
      </c>
      <c r="I367" s="13">
        <v>5</v>
      </c>
      <c r="J367" s="13">
        <v>2</v>
      </c>
      <c r="K367" t="s">
        <v>592</v>
      </c>
      <c r="L367" s="38">
        <v>1</v>
      </c>
      <c r="M367" s="38">
        <v>13.5</v>
      </c>
      <c r="N367" s="38">
        <v>13.78</v>
      </c>
      <c r="O367" s="13" t="s">
        <v>15</v>
      </c>
      <c r="P367" s="13"/>
      <c r="Q367" s="13" t="s">
        <v>4</v>
      </c>
      <c r="R367" s="38">
        <v>12.7576</v>
      </c>
      <c r="S367" s="13" t="s">
        <v>60</v>
      </c>
      <c r="T367" s="39" t="str">
        <f t="shared" si="105"/>
        <v>0.00</v>
      </c>
      <c r="U367" s="39">
        <f t="shared" si="122"/>
        <v>-1</v>
      </c>
      <c r="V367" s="39">
        <f t="shared" si="123"/>
        <v>77.167399999999986</v>
      </c>
      <c r="W367" s="39">
        <f t="shared" si="124"/>
        <v>316.5</v>
      </c>
      <c r="X367" s="40">
        <f t="shared" si="125"/>
        <v>0.24381484992101102</v>
      </c>
      <c r="Y367" s="41">
        <f t="shared" si="126"/>
        <v>0.77167399999999986</v>
      </c>
      <c r="Z367" s="42">
        <f t="shared" si="127"/>
        <v>7716.7399999999989</v>
      </c>
      <c r="AA367" s="13" t="s">
        <v>58</v>
      </c>
      <c r="AT367" s="38">
        <v>15.5</v>
      </c>
      <c r="AU367" s="38">
        <v>14</v>
      </c>
      <c r="AV367" s="10">
        <f t="shared" si="128"/>
        <v>12.78</v>
      </c>
      <c r="AW367" s="10">
        <f t="shared" si="129"/>
        <v>12.7576</v>
      </c>
      <c r="AZ367" t="str">
        <f t="shared" si="103"/>
        <v>Yes</v>
      </c>
      <c r="BB367" s="38">
        <f t="shared" si="119"/>
        <v>-1</v>
      </c>
      <c r="BC367" s="38">
        <f t="shared" si="102"/>
        <v>-2.5</v>
      </c>
      <c r="BD367" s="38">
        <f t="shared" si="120"/>
        <v>-2.5</v>
      </c>
      <c r="BE367" s="38">
        <f t="shared" si="121"/>
        <v>-1</v>
      </c>
      <c r="BF367" s="13" cm="1">
        <f t="array" ref="BF367">SUMPRODUCT((1/COUNTIFS($A$3:$A367,$A$3:$A367,$H$3:$H367,$H$3:$H367,$I$3:$I367,$I$3:$I367)))</f>
        <v>110.99999999999997</v>
      </c>
      <c r="BG367" s="13">
        <v>32</v>
      </c>
      <c r="BH367" s="12">
        <f t="shared" si="104"/>
        <v>0.28828828828828834</v>
      </c>
    </row>
    <row r="368" spans="1:60" x14ac:dyDescent="0.2">
      <c r="A368" s="37">
        <v>46116</v>
      </c>
      <c r="B368" s="37"/>
      <c r="C368" s="38">
        <v>11.11</v>
      </c>
      <c r="D368" s="13" t="s">
        <v>55</v>
      </c>
      <c r="E368" s="13" t="s">
        <v>1156</v>
      </c>
      <c r="F368" s="13"/>
      <c r="H368" t="s">
        <v>138</v>
      </c>
      <c r="I368" s="13">
        <v>5</v>
      </c>
      <c r="J368" s="13">
        <v>4</v>
      </c>
      <c r="K368" t="s">
        <v>594</v>
      </c>
      <c r="L368" s="38">
        <v>1</v>
      </c>
      <c r="M368" s="38">
        <v>7.2</v>
      </c>
      <c r="N368" s="38">
        <v>10.27</v>
      </c>
      <c r="O368" s="13" t="s">
        <v>15</v>
      </c>
      <c r="P368" s="13"/>
      <c r="Q368" s="13" t="s">
        <v>4</v>
      </c>
      <c r="R368" s="38">
        <v>9.5283999999999995</v>
      </c>
      <c r="S368" s="13" t="s">
        <v>60</v>
      </c>
      <c r="T368" s="39" t="str">
        <f t="shared" si="105"/>
        <v>0.00</v>
      </c>
      <c r="U368" s="39">
        <f t="shared" si="122"/>
        <v>-1</v>
      </c>
      <c r="V368" s="39">
        <f t="shared" si="123"/>
        <v>76.167399999999986</v>
      </c>
      <c r="W368" s="39">
        <f t="shared" si="124"/>
        <v>317.5</v>
      </c>
      <c r="X368" s="40">
        <f t="shared" si="125"/>
        <v>0.23989732283464563</v>
      </c>
      <c r="Y368" s="41">
        <f t="shared" si="126"/>
        <v>0.76167399999999985</v>
      </c>
      <c r="Z368" s="42">
        <f t="shared" si="127"/>
        <v>7616.7399999999989</v>
      </c>
      <c r="AA368" s="13" t="s">
        <v>58</v>
      </c>
      <c r="AT368" s="38">
        <v>9.6</v>
      </c>
      <c r="AU368" s="38">
        <v>9</v>
      </c>
      <c r="AV368" s="10">
        <f t="shared" si="128"/>
        <v>9.27</v>
      </c>
      <c r="AW368" s="10">
        <f t="shared" si="129"/>
        <v>9.5283999999999995</v>
      </c>
      <c r="AZ368" t="str">
        <f t="shared" si="103"/>
        <v>Yes</v>
      </c>
      <c r="BB368" s="38">
        <f t="shared" si="119"/>
        <v>-1</v>
      </c>
      <c r="BC368" s="38">
        <f t="shared" si="102"/>
        <v>-2.5</v>
      </c>
      <c r="BD368" s="38">
        <f t="shared" si="120"/>
        <v>-2.5</v>
      </c>
      <c r="BE368" s="38">
        <f t="shared" si="121"/>
        <v>-1</v>
      </c>
      <c r="BF368" s="13" cm="1">
        <f t="array" ref="BF368">SUMPRODUCT((1/COUNTIFS($A$3:$A368,$A$3:$A368,$H$3:$H368,$H$3:$H368,$I$3:$I368,$I$3:$I368)))</f>
        <v>110.99999999999997</v>
      </c>
      <c r="BG368" s="13">
        <v>32</v>
      </c>
      <c r="BH368" s="12">
        <f t="shared" si="104"/>
        <v>0.28828828828828834</v>
      </c>
    </row>
    <row r="369" spans="1:60" x14ac:dyDescent="0.2">
      <c r="A369" s="37">
        <v>46116</v>
      </c>
      <c r="B369" s="37"/>
      <c r="C369" s="38">
        <v>11.11</v>
      </c>
      <c r="D369" s="13" t="s">
        <v>55</v>
      </c>
      <c r="E369" s="13" t="s">
        <v>1156</v>
      </c>
      <c r="F369" s="13"/>
      <c r="H369" t="s">
        <v>138</v>
      </c>
      <c r="I369" s="13">
        <v>5</v>
      </c>
      <c r="J369" s="13">
        <v>8</v>
      </c>
      <c r="K369" s="45" t="s">
        <v>597</v>
      </c>
      <c r="L369" s="38">
        <v>0.5</v>
      </c>
      <c r="M369" s="38">
        <v>5.7</v>
      </c>
      <c r="N369" s="38">
        <v>6.8</v>
      </c>
      <c r="O369" s="13" t="s">
        <v>15</v>
      </c>
      <c r="P369" s="13"/>
      <c r="Q369" s="13" t="s">
        <v>4</v>
      </c>
      <c r="R369" s="38">
        <v>6.3360000000000003</v>
      </c>
      <c r="S369" s="13">
        <v>3</v>
      </c>
      <c r="T369" s="39" t="str">
        <f t="shared" si="105"/>
        <v>0.00</v>
      </c>
      <c r="U369" s="39">
        <f t="shared" si="122"/>
        <v>-0.5</v>
      </c>
      <c r="V369" s="39">
        <f t="shared" si="123"/>
        <v>75.667399999999986</v>
      </c>
      <c r="W369" s="39">
        <f t="shared" si="124"/>
        <v>318</v>
      </c>
      <c r="X369" s="40">
        <f t="shared" si="125"/>
        <v>0.23794779874213831</v>
      </c>
      <c r="Y369" s="41">
        <f t="shared" si="126"/>
        <v>0.75667399999999985</v>
      </c>
      <c r="Z369" s="42">
        <f t="shared" si="127"/>
        <v>7566.7399999999989</v>
      </c>
      <c r="AA369" s="13" t="s">
        <v>58</v>
      </c>
      <c r="AT369" s="38">
        <v>5.8</v>
      </c>
      <c r="AU369" s="38">
        <v>5</v>
      </c>
      <c r="AV369" s="10">
        <f t="shared" si="128"/>
        <v>2.9</v>
      </c>
      <c r="AW369" s="10">
        <f t="shared" si="129"/>
        <v>6.3360000000000003</v>
      </c>
      <c r="AZ369" t="str">
        <f t="shared" si="103"/>
        <v>Yes</v>
      </c>
      <c r="BB369" s="38">
        <f t="shared" si="119"/>
        <v>-0.5</v>
      </c>
      <c r="BC369" s="38">
        <f t="shared" si="102"/>
        <v>-2.5</v>
      </c>
      <c r="BD369" s="38">
        <f t="shared" si="120"/>
        <v>-2.5</v>
      </c>
      <c r="BE369" s="38">
        <f t="shared" si="121"/>
        <v>-0.5</v>
      </c>
      <c r="BF369" s="13" cm="1">
        <f t="array" ref="BF369">SUMPRODUCT((1/COUNTIFS($A$3:$A369,$A$3:$A369,$H$3:$H369,$H$3:$H369,$I$3:$I369,$I$3:$I369)))</f>
        <v>110.99999999999996</v>
      </c>
      <c r="BG369" s="13">
        <v>32</v>
      </c>
      <c r="BH369" s="12">
        <f t="shared" si="104"/>
        <v>0.2882882882882884</v>
      </c>
    </row>
    <row r="370" spans="1:60" x14ac:dyDescent="0.2">
      <c r="A370" s="37">
        <v>46116</v>
      </c>
      <c r="B370" s="37"/>
      <c r="C370" s="38">
        <v>11.27</v>
      </c>
      <c r="D370" s="13" t="s">
        <v>55</v>
      </c>
      <c r="E370" s="13" t="s">
        <v>1156</v>
      </c>
      <c r="F370" s="13"/>
      <c r="H370" t="s">
        <v>138</v>
      </c>
      <c r="I370" s="13">
        <v>6</v>
      </c>
      <c r="J370" s="13">
        <v>4</v>
      </c>
      <c r="K370" t="s">
        <v>296</v>
      </c>
      <c r="L370" s="38">
        <v>0.5</v>
      </c>
      <c r="M370" s="38">
        <v>5.0999999999999996</v>
      </c>
      <c r="N370" s="38">
        <v>7.75</v>
      </c>
      <c r="O370" s="13" t="s">
        <v>15</v>
      </c>
      <c r="P370" s="13"/>
      <c r="Q370" s="13" t="s">
        <v>4</v>
      </c>
      <c r="R370" s="38">
        <v>7.21</v>
      </c>
      <c r="S370" s="13" t="s">
        <v>60</v>
      </c>
      <c r="T370" s="39" t="str">
        <f t="shared" si="105"/>
        <v>0.00</v>
      </c>
      <c r="U370" s="39">
        <f t="shared" si="122"/>
        <v>-0.5</v>
      </c>
      <c r="V370" s="39">
        <f t="shared" si="123"/>
        <v>75.167399999999986</v>
      </c>
      <c r="W370" s="39">
        <f t="shared" si="124"/>
        <v>318.5</v>
      </c>
      <c r="X370" s="40">
        <f t="shared" si="125"/>
        <v>0.23600439560439557</v>
      </c>
      <c r="Y370" s="41">
        <f t="shared" si="126"/>
        <v>0.75167399999999984</v>
      </c>
      <c r="Z370" s="42">
        <f t="shared" si="127"/>
        <v>7516.7399999999989</v>
      </c>
      <c r="AA370" s="13" t="s">
        <v>58</v>
      </c>
      <c r="AT370" s="38">
        <v>6.4</v>
      </c>
      <c r="AU370" s="38">
        <v>6.5</v>
      </c>
      <c r="AV370" s="10">
        <f t="shared" si="128"/>
        <v>3.375</v>
      </c>
      <c r="AW370" s="10">
        <f t="shared" si="129"/>
        <v>7.21</v>
      </c>
      <c r="AZ370" t="str">
        <f t="shared" si="103"/>
        <v>Yes</v>
      </c>
      <c r="BB370" s="38">
        <f t="shared" si="119"/>
        <v>-0.5</v>
      </c>
      <c r="BC370" s="38">
        <f t="shared" si="102"/>
        <v>-1</v>
      </c>
      <c r="BD370" s="38">
        <f t="shared" si="120"/>
        <v>-1</v>
      </c>
      <c r="BE370" s="38">
        <f t="shared" si="121"/>
        <v>-0.5</v>
      </c>
      <c r="BF370" s="13" cm="1">
        <f t="array" ref="BF370">SUMPRODUCT((1/COUNTIFS($A$3:$A370,$A$3:$A370,$H$3:$H370,$H$3:$H370,$I$3:$I370,$I$3:$I370)))</f>
        <v>111.99999999999996</v>
      </c>
      <c r="BG370" s="13">
        <v>32</v>
      </c>
      <c r="BH370" s="12">
        <f t="shared" si="104"/>
        <v>0.28571428571428581</v>
      </c>
    </row>
    <row r="371" spans="1:60" x14ac:dyDescent="0.2">
      <c r="A371" s="37">
        <v>46116</v>
      </c>
      <c r="B371" s="37"/>
      <c r="C371" s="38">
        <v>11.27</v>
      </c>
      <c r="D371" s="13" t="s">
        <v>55</v>
      </c>
      <c r="E371" s="13" t="s">
        <v>1156</v>
      </c>
      <c r="F371" s="13"/>
      <c r="H371" t="s">
        <v>138</v>
      </c>
      <c r="I371" s="13">
        <v>6</v>
      </c>
      <c r="J371" s="13">
        <v>5</v>
      </c>
      <c r="K371" t="s">
        <v>228</v>
      </c>
      <c r="L371" s="38">
        <v>0.5</v>
      </c>
      <c r="M371" s="38">
        <v>6.2</v>
      </c>
      <c r="N371" s="38">
        <v>6.2</v>
      </c>
      <c r="O371" s="13" t="s">
        <v>15</v>
      </c>
      <c r="P371" s="13"/>
      <c r="Q371" s="13" t="s">
        <v>4</v>
      </c>
      <c r="R371" s="38">
        <v>5.7840000000000007</v>
      </c>
      <c r="S371" s="13" t="s">
        <v>60</v>
      </c>
      <c r="T371" s="39" t="str">
        <f t="shared" si="105"/>
        <v>0.00</v>
      </c>
      <c r="U371" s="39">
        <f t="shared" si="122"/>
        <v>-0.5</v>
      </c>
      <c r="V371" s="39">
        <f t="shared" si="123"/>
        <v>74.667399999999986</v>
      </c>
      <c r="W371" s="39">
        <f t="shared" si="124"/>
        <v>319</v>
      </c>
      <c r="X371" s="40">
        <f t="shared" si="125"/>
        <v>0.23406708463949838</v>
      </c>
      <c r="Y371" s="41">
        <f t="shared" si="126"/>
        <v>0.74667399999999984</v>
      </c>
      <c r="Z371" s="42">
        <f t="shared" si="127"/>
        <v>7466.7399999999989</v>
      </c>
      <c r="AA371" s="13" t="s">
        <v>58</v>
      </c>
      <c r="AT371" s="38">
        <v>5.8</v>
      </c>
      <c r="AU371" s="38">
        <v>5.5</v>
      </c>
      <c r="AV371" s="10">
        <f t="shared" si="128"/>
        <v>2.6</v>
      </c>
      <c r="AW371" s="10">
        <f t="shared" si="129"/>
        <v>5.7840000000000007</v>
      </c>
      <c r="AZ371" t="str">
        <f t="shared" si="103"/>
        <v>Yes</v>
      </c>
      <c r="BB371" s="38">
        <f t="shared" si="119"/>
        <v>-0.5</v>
      </c>
      <c r="BC371" s="38">
        <f t="shared" si="102"/>
        <v>-1</v>
      </c>
      <c r="BD371" s="38">
        <f t="shared" si="120"/>
        <v>-1</v>
      </c>
      <c r="BE371" s="38">
        <f t="shared" si="121"/>
        <v>-0.5</v>
      </c>
      <c r="BF371" s="13" cm="1">
        <f t="array" ref="BF371">SUMPRODUCT((1/COUNTIFS($A$3:$A371,$A$3:$A371,$H$3:$H371,$H$3:$H371,$I$3:$I371,$I$3:$I371)))</f>
        <v>111.99999999999996</v>
      </c>
      <c r="BG371" s="13">
        <v>32</v>
      </c>
      <c r="BH371" s="12">
        <f t="shared" si="104"/>
        <v>0.28571428571428581</v>
      </c>
    </row>
    <row r="372" spans="1:60" x14ac:dyDescent="0.2">
      <c r="A372" s="37">
        <v>46116</v>
      </c>
      <c r="B372" s="37"/>
      <c r="C372" s="38">
        <v>11.35</v>
      </c>
      <c r="D372" s="13" t="s">
        <v>55</v>
      </c>
      <c r="E372" s="13" t="s">
        <v>1156</v>
      </c>
      <c r="F372" s="13"/>
      <c r="H372" t="s">
        <v>138</v>
      </c>
      <c r="I372" s="13">
        <v>7</v>
      </c>
      <c r="J372" s="13">
        <v>2</v>
      </c>
      <c r="K372" t="s">
        <v>600</v>
      </c>
      <c r="L372" s="38">
        <v>0.5</v>
      </c>
      <c r="M372" s="38">
        <v>17</v>
      </c>
      <c r="N372" s="38">
        <v>17.71</v>
      </c>
      <c r="O372" s="13" t="s">
        <v>15</v>
      </c>
      <c r="P372" s="13"/>
      <c r="Q372" s="13" t="s">
        <v>4</v>
      </c>
      <c r="R372" s="38">
        <v>16.373200000000001</v>
      </c>
      <c r="S372" s="13" t="s">
        <v>60</v>
      </c>
      <c r="T372" s="39" t="str">
        <f t="shared" si="105"/>
        <v>0.00</v>
      </c>
      <c r="U372" s="39">
        <f t="shared" si="122"/>
        <v>-0.5</v>
      </c>
      <c r="V372" s="39">
        <f t="shared" si="123"/>
        <v>74.167399999999986</v>
      </c>
      <c r="W372" s="39">
        <f t="shared" si="124"/>
        <v>319.5</v>
      </c>
      <c r="X372" s="40">
        <f t="shared" si="125"/>
        <v>0.23213583724569636</v>
      </c>
      <c r="Y372" s="41">
        <f t="shared" si="126"/>
        <v>0.74167399999999983</v>
      </c>
      <c r="Z372" s="42">
        <f t="shared" si="127"/>
        <v>7416.7399999999989</v>
      </c>
      <c r="AA372" s="13" t="s">
        <v>58</v>
      </c>
      <c r="AT372" s="38">
        <v>14</v>
      </c>
      <c r="AU372" s="38">
        <v>14</v>
      </c>
      <c r="AV372" s="10">
        <f t="shared" si="128"/>
        <v>8.3550000000000004</v>
      </c>
      <c r="AW372" s="10">
        <f t="shared" si="129"/>
        <v>16.373200000000001</v>
      </c>
      <c r="AZ372" t="str">
        <f t="shared" si="103"/>
        <v>Yes</v>
      </c>
      <c r="BB372" s="38">
        <f t="shared" si="119"/>
        <v>-0.5</v>
      </c>
      <c r="BC372" s="38">
        <f t="shared" si="102"/>
        <v>-3</v>
      </c>
      <c r="BD372" s="38">
        <f t="shared" si="120"/>
        <v>-3</v>
      </c>
      <c r="BE372" s="38">
        <f t="shared" si="121"/>
        <v>-0.5</v>
      </c>
      <c r="BF372" s="13" cm="1">
        <f t="array" ref="BF372">SUMPRODUCT((1/COUNTIFS($A$3:$A372,$A$3:$A372,$H$3:$H372,$H$3:$H372,$I$3:$I372,$I$3:$I372)))</f>
        <v>112.99999999999996</v>
      </c>
      <c r="BG372" s="13">
        <v>32</v>
      </c>
      <c r="BH372" s="12">
        <f t="shared" si="104"/>
        <v>0.28318584070796471</v>
      </c>
    </row>
    <row r="373" spans="1:60" x14ac:dyDescent="0.2">
      <c r="A373" s="37">
        <v>46116</v>
      </c>
      <c r="B373" s="37"/>
      <c r="C373" s="38">
        <v>11.35</v>
      </c>
      <c r="D373" s="13" t="s">
        <v>55</v>
      </c>
      <c r="E373" s="13" t="s">
        <v>1156</v>
      </c>
      <c r="F373" s="13"/>
      <c r="H373" t="s">
        <v>138</v>
      </c>
      <c r="I373" s="13">
        <v>7</v>
      </c>
      <c r="J373" s="13">
        <v>4</v>
      </c>
      <c r="K373" t="s">
        <v>575</v>
      </c>
      <c r="L373" s="38">
        <v>1</v>
      </c>
      <c r="M373" s="38">
        <v>12.5</v>
      </c>
      <c r="N373" s="38">
        <v>15.15</v>
      </c>
      <c r="O373" s="13" t="s">
        <v>15</v>
      </c>
      <c r="P373" s="13"/>
      <c r="Q373" s="13" t="s">
        <v>4</v>
      </c>
      <c r="R373" s="38">
        <v>14.018000000000001</v>
      </c>
      <c r="S373" s="13" t="s">
        <v>60</v>
      </c>
      <c r="T373" s="39" t="str">
        <f t="shared" si="105"/>
        <v>0.00</v>
      </c>
      <c r="U373" s="39">
        <f t="shared" si="122"/>
        <v>-1</v>
      </c>
      <c r="V373" s="39">
        <f t="shared" si="123"/>
        <v>73.167399999999986</v>
      </c>
      <c r="W373" s="39">
        <f t="shared" si="124"/>
        <v>320.5</v>
      </c>
      <c r="X373" s="40">
        <f t="shared" si="125"/>
        <v>0.22829141965678623</v>
      </c>
      <c r="Y373" s="41">
        <f t="shared" si="126"/>
        <v>0.73167399999999982</v>
      </c>
      <c r="Z373" s="42">
        <f t="shared" si="127"/>
        <v>7316.7399999999989</v>
      </c>
      <c r="AA373" s="13" t="s">
        <v>58</v>
      </c>
      <c r="AT373" s="38">
        <v>13</v>
      </c>
      <c r="AU373" s="38">
        <v>12</v>
      </c>
      <c r="AV373" s="10">
        <f t="shared" si="128"/>
        <v>14.15</v>
      </c>
      <c r="AW373" s="10">
        <f t="shared" si="129"/>
        <v>14.018000000000001</v>
      </c>
      <c r="AZ373" t="str">
        <f t="shared" si="103"/>
        <v>Yes</v>
      </c>
      <c r="BB373" s="38">
        <f t="shared" si="119"/>
        <v>-1</v>
      </c>
      <c r="BC373" s="38">
        <f t="shared" si="102"/>
        <v>-3</v>
      </c>
      <c r="BD373" s="38">
        <f t="shared" si="120"/>
        <v>-3</v>
      </c>
      <c r="BE373" s="38">
        <f t="shared" si="121"/>
        <v>-1</v>
      </c>
      <c r="BF373" s="13" cm="1">
        <f t="array" ref="BF373">SUMPRODUCT((1/COUNTIFS($A$3:$A373,$A$3:$A373,$H$3:$H373,$H$3:$H373,$I$3:$I373,$I$3:$I373)))</f>
        <v>112.99999999999996</v>
      </c>
      <c r="BG373" s="13">
        <v>32</v>
      </c>
      <c r="BH373" s="12">
        <f t="shared" si="104"/>
        <v>0.28318584070796471</v>
      </c>
    </row>
    <row r="374" spans="1:60" x14ac:dyDescent="0.2">
      <c r="A374" s="37">
        <v>46116</v>
      </c>
      <c r="B374" s="37"/>
      <c r="C374" s="38">
        <v>11.35</v>
      </c>
      <c r="D374" s="13" t="s">
        <v>55</v>
      </c>
      <c r="E374" s="13" t="s">
        <v>1156</v>
      </c>
      <c r="F374" s="13"/>
      <c r="H374" t="s">
        <v>138</v>
      </c>
      <c r="I374" s="13">
        <v>7</v>
      </c>
      <c r="J374" s="13">
        <v>8</v>
      </c>
      <c r="K374" s="46" t="s">
        <v>521</v>
      </c>
      <c r="L374" s="38">
        <v>0.5</v>
      </c>
      <c r="M374" s="38">
        <v>26</v>
      </c>
      <c r="N374" s="38">
        <v>36.31</v>
      </c>
      <c r="O374" s="13" t="s">
        <v>15</v>
      </c>
      <c r="P374" s="13"/>
      <c r="Q374" s="13" t="s">
        <v>4</v>
      </c>
      <c r="R374" s="38">
        <v>33.485200000000006</v>
      </c>
      <c r="S374" s="13">
        <v>4</v>
      </c>
      <c r="T374" s="39" t="str">
        <f t="shared" si="105"/>
        <v>0.00</v>
      </c>
      <c r="U374" s="39">
        <f t="shared" si="122"/>
        <v>-0.5</v>
      </c>
      <c r="V374" s="39">
        <f t="shared" si="123"/>
        <v>72.667399999999986</v>
      </c>
      <c r="W374" s="39">
        <f t="shared" si="124"/>
        <v>321</v>
      </c>
      <c r="X374" s="40">
        <f t="shared" si="125"/>
        <v>0.22637819314641741</v>
      </c>
      <c r="Y374" s="41">
        <f t="shared" si="126"/>
        <v>0.72667399999999982</v>
      </c>
      <c r="Z374" s="42">
        <f t="shared" si="127"/>
        <v>7266.7399999999989</v>
      </c>
      <c r="AA374" s="13" t="s">
        <v>58</v>
      </c>
      <c r="AT374" s="38">
        <v>31.3</v>
      </c>
      <c r="AU374" s="38">
        <v>31</v>
      </c>
      <c r="AV374" s="10">
        <f t="shared" si="128"/>
        <v>17.655000000000001</v>
      </c>
      <c r="AW374" s="10">
        <f t="shared" si="129"/>
        <v>33.485200000000006</v>
      </c>
      <c r="AZ374" t="str">
        <f t="shared" si="103"/>
        <v>Yes</v>
      </c>
      <c r="BB374" s="38">
        <f t="shared" si="119"/>
        <v>-0.5</v>
      </c>
      <c r="BC374" s="38">
        <f t="shared" si="102"/>
        <v>-3</v>
      </c>
      <c r="BD374" s="38">
        <f t="shared" si="120"/>
        <v>-3</v>
      </c>
      <c r="BE374" s="38">
        <f t="shared" si="121"/>
        <v>-0.5</v>
      </c>
      <c r="BF374" s="13" cm="1">
        <f t="array" ref="BF374">SUMPRODUCT((1/COUNTIFS($A$3:$A374,$A$3:$A374,$H$3:$H374,$H$3:$H374,$I$3:$I374,$I$3:$I374)))</f>
        <v>112.99999999999994</v>
      </c>
      <c r="BG374" s="13">
        <v>32</v>
      </c>
      <c r="BH374" s="12">
        <f t="shared" si="104"/>
        <v>0.28318584070796476</v>
      </c>
    </row>
    <row r="375" spans="1:60" x14ac:dyDescent="0.2">
      <c r="A375" s="37">
        <v>46116</v>
      </c>
      <c r="B375" s="37"/>
      <c r="C375" s="38">
        <v>11.35</v>
      </c>
      <c r="D375" s="13" t="s">
        <v>55</v>
      </c>
      <c r="E375" s="13" t="s">
        <v>1156</v>
      </c>
      <c r="F375" s="13"/>
      <c r="H375" t="s">
        <v>138</v>
      </c>
      <c r="I375" s="13">
        <v>7</v>
      </c>
      <c r="J375" s="13">
        <v>12</v>
      </c>
      <c r="K375" s="44" t="s">
        <v>601</v>
      </c>
      <c r="L375" s="38">
        <v>0.5</v>
      </c>
      <c r="M375" s="38">
        <v>4.7</v>
      </c>
      <c r="N375" s="38">
        <v>5.3</v>
      </c>
      <c r="O375" s="13" t="s">
        <v>15</v>
      </c>
      <c r="P375" s="13"/>
      <c r="Q375" s="13" t="s">
        <v>4</v>
      </c>
      <c r="R375" s="38">
        <v>4.9559999999999995</v>
      </c>
      <c r="S375" s="13">
        <v>2</v>
      </c>
      <c r="T375" s="39" t="str">
        <f t="shared" si="105"/>
        <v>0.00</v>
      </c>
      <c r="U375" s="39">
        <f t="shared" si="122"/>
        <v>-0.5</v>
      </c>
      <c r="V375" s="39">
        <f t="shared" si="123"/>
        <v>72.167399999999986</v>
      </c>
      <c r="W375" s="39">
        <f t="shared" si="124"/>
        <v>321.5</v>
      </c>
      <c r="X375" s="40">
        <f t="shared" si="125"/>
        <v>0.22447091757387244</v>
      </c>
      <c r="Y375" s="41">
        <f t="shared" si="126"/>
        <v>0.72167399999999982</v>
      </c>
      <c r="Z375" s="42">
        <f t="shared" si="127"/>
        <v>7216.7399999999989</v>
      </c>
      <c r="AA375" s="13" t="s">
        <v>58</v>
      </c>
      <c r="AT375" s="38">
        <v>5</v>
      </c>
      <c r="AU375" s="38">
        <v>5</v>
      </c>
      <c r="AV375" s="10">
        <f t="shared" si="128"/>
        <v>2.15</v>
      </c>
      <c r="AW375" s="10">
        <f t="shared" si="129"/>
        <v>4.9559999999999995</v>
      </c>
      <c r="AZ375" t="str">
        <f t="shared" si="103"/>
        <v>Yes</v>
      </c>
      <c r="BB375" s="38">
        <f t="shared" si="119"/>
        <v>-0.5</v>
      </c>
      <c r="BC375" s="38">
        <f t="shared" si="102"/>
        <v>-3</v>
      </c>
      <c r="BD375" s="38">
        <f t="shared" si="120"/>
        <v>-3</v>
      </c>
      <c r="BE375" s="38">
        <f t="shared" si="121"/>
        <v>-0.5</v>
      </c>
      <c r="BF375" s="13" cm="1">
        <f t="array" ref="BF375">SUMPRODUCT((1/COUNTIFS($A$3:$A375,$A$3:$A375,$H$3:$H375,$H$3:$H375,$I$3:$I375,$I$3:$I375)))</f>
        <v>112.99999999999996</v>
      </c>
      <c r="BG375" s="13">
        <v>32</v>
      </c>
      <c r="BH375" s="12">
        <f t="shared" si="104"/>
        <v>0.28318584070796471</v>
      </c>
    </row>
    <row r="376" spans="1:60" x14ac:dyDescent="0.2">
      <c r="A376" s="37">
        <v>46116</v>
      </c>
      <c r="B376" s="37"/>
      <c r="C376" s="38">
        <v>11.35</v>
      </c>
      <c r="D376" s="13" t="s">
        <v>55</v>
      </c>
      <c r="E376" s="13" t="s">
        <v>1156</v>
      </c>
      <c r="F376" s="13"/>
      <c r="H376" t="s">
        <v>138</v>
      </c>
      <c r="I376" s="13">
        <v>7</v>
      </c>
      <c r="J376" s="13">
        <v>16</v>
      </c>
      <c r="K376" t="s">
        <v>179</v>
      </c>
      <c r="L376" s="38">
        <v>0.5</v>
      </c>
      <c r="M376" s="38">
        <v>32</v>
      </c>
      <c r="N376" s="38">
        <v>50.03</v>
      </c>
      <c r="O376" s="13" t="s">
        <v>15</v>
      </c>
      <c r="P376" s="13"/>
      <c r="Q376" s="13" t="s">
        <v>4</v>
      </c>
      <c r="R376" s="38">
        <v>46.107600000000005</v>
      </c>
      <c r="S376" s="13" t="s">
        <v>60</v>
      </c>
      <c r="T376" s="39" t="str">
        <f t="shared" si="105"/>
        <v>0.00</v>
      </c>
      <c r="U376" s="39">
        <f t="shared" si="122"/>
        <v>-0.5</v>
      </c>
      <c r="V376" s="39">
        <f t="shared" si="123"/>
        <v>71.667399999999986</v>
      </c>
      <c r="W376" s="39">
        <f t="shared" si="124"/>
        <v>322</v>
      </c>
      <c r="X376" s="40">
        <f t="shared" si="125"/>
        <v>0.22256956521739127</v>
      </c>
      <c r="Y376" s="41">
        <f t="shared" si="126"/>
        <v>0.71667399999999981</v>
      </c>
      <c r="Z376" s="42">
        <f t="shared" si="127"/>
        <v>7166.7399999999989</v>
      </c>
      <c r="AA376" s="13" t="s">
        <v>58</v>
      </c>
      <c r="AT376" s="38">
        <v>41</v>
      </c>
      <c r="AU376" s="38">
        <v>41</v>
      </c>
      <c r="AV376" s="10">
        <f t="shared" si="128"/>
        <v>24.515000000000001</v>
      </c>
      <c r="AW376" s="10">
        <f t="shared" si="129"/>
        <v>46.107600000000005</v>
      </c>
      <c r="AZ376" t="str">
        <f t="shared" si="103"/>
        <v>Yes</v>
      </c>
      <c r="BB376" s="38">
        <f t="shared" si="119"/>
        <v>-0.5</v>
      </c>
      <c r="BC376" s="38">
        <f t="shared" si="102"/>
        <v>-3</v>
      </c>
      <c r="BD376" s="38">
        <f t="shared" si="120"/>
        <v>-3</v>
      </c>
      <c r="BE376" s="38">
        <f t="shared" si="121"/>
        <v>-0.5</v>
      </c>
      <c r="BF376" s="13" cm="1">
        <f t="array" ref="BF376">SUMPRODUCT((1/COUNTIFS($A$3:$A376,$A$3:$A376,$H$3:$H376,$H$3:$H376,$I$3:$I376,$I$3:$I376)))</f>
        <v>112.99999999999997</v>
      </c>
      <c r="BG376" s="13">
        <v>32</v>
      </c>
      <c r="BH376" s="12">
        <f t="shared" si="104"/>
        <v>0.28318584070796465</v>
      </c>
    </row>
    <row r="377" spans="1:60" x14ac:dyDescent="0.2">
      <c r="A377" s="37">
        <v>46116</v>
      </c>
      <c r="B377" s="37"/>
      <c r="C377" s="38">
        <v>11.46</v>
      </c>
      <c r="D377" s="13" t="s">
        <v>55</v>
      </c>
      <c r="E377" s="13" t="s">
        <v>1156</v>
      </c>
      <c r="F377" s="13"/>
      <c r="H377" t="s">
        <v>138</v>
      </c>
      <c r="I377" s="13">
        <v>8</v>
      </c>
      <c r="J377" s="13">
        <v>4</v>
      </c>
      <c r="K377" t="s">
        <v>603</v>
      </c>
      <c r="L377" s="38">
        <v>1</v>
      </c>
      <c r="M377" s="38">
        <v>36</v>
      </c>
      <c r="N377" s="38">
        <v>36</v>
      </c>
      <c r="O377" s="13" t="s">
        <v>15</v>
      </c>
      <c r="P377" s="13"/>
      <c r="Q377" s="13" t="s">
        <v>4</v>
      </c>
      <c r="R377" s="38">
        <v>33.200000000000003</v>
      </c>
      <c r="S377" s="13" t="s">
        <v>60</v>
      </c>
      <c r="T377" s="39" t="str">
        <f t="shared" si="105"/>
        <v>0.00</v>
      </c>
      <c r="U377" s="39">
        <f t="shared" si="122"/>
        <v>-1</v>
      </c>
      <c r="V377" s="39">
        <f t="shared" si="123"/>
        <v>70.667399999999986</v>
      </c>
      <c r="W377" s="39">
        <f t="shared" si="124"/>
        <v>323</v>
      </c>
      <c r="X377" s="40">
        <f t="shared" si="125"/>
        <v>0.21878452012383898</v>
      </c>
      <c r="Y377" s="41">
        <f t="shared" si="126"/>
        <v>0.70667399999999991</v>
      </c>
      <c r="Z377" s="42">
        <f t="shared" si="127"/>
        <v>7066.7399999999989</v>
      </c>
      <c r="AA377" s="13" t="s">
        <v>58</v>
      </c>
      <c r="AT377" s="38">
        <v>32.799999999999997</v>
      </c>
      <c r="AU377" s="38">
        <v>26</v>
      </c>
      <c r="AV377" s="10">
        <f t="shared" si="128"/>
        <v>35</v>
      </c>
      <c r="AW377" s="10">
        <f t="shared" si="129"/>
        <v>33.200000000000003</v>
      </c>
      <c r="AZ377" t="str">
        <f t="shared" si="103"/>
        <v>Yes</v>
      </c>
      <c r="BB377" s="38">
        <f t="shared" si="119"/>
        <v>-1</v>
      </c>
      <c r="BC377" s="38">
        <f t="shared" si="102"/>
        <v>-4.5</v>
      </c>
      <c r="BD377" s="38">
        <f t="shared" si="120"/>
        <v>-4.5</v>
      </c>
      <c r="BE377" s="38">
        <f t="shared" si="121"/>
        <v>-1</v>
      </c>
      <c r="BF377" s="13" cm="1">
        <f t="array" ref="BF377">SUMPRODUCT((1/COUNTIFS($A$3:$A377,$A$3:$A377,$H$3:$H377,$H$3:$H377,$I$3:$I377,$I$3:$I377)))</f>
        <v>113.99999999999997</v>
      </c>
      <c r="BG377" s="13">
        <v>32</v>
      </c>
      <c r="BH377" s="12">
        <f t="shared" si="104"/>
        <v>0.28070175438596501</v>
      </c>
    </row>
    <row r="378" spans="1:60" x14ac:dyDescent="0.2">
      <c r="A378" s="37">
        <v>46116</v>
      </c>
      <c r="B378" s="37"/>
      <c r="C378" s="38">
        <v>11.46</v>
      </c>
      <c r="D378" s="13" t="s">
        <v>55</v>
      </c>
      <c r="E378" s="13" t="s">
        <v>1156</v>
      </c>
      <c r="F378" s="13"/>
      <c r="H378" t="s">
        <v>138</v>
      </c>
      <c r="I378" s="13">
        <v>8</v>
      </c>
      <c r="J378" s="13">
        <v>6</v>
      </c>
      <c r="K378" s="45" t="s">
        <v>467</v>
      </c>
      <c r="L378" s="38">
        <v>1</v>
      </c>
      <c r="M378" s="38">
        <v>18</v>
      </c>
      <c r="N378" s="38">
        <v>21.75</v>
      </c>
      <c r="O378" s="13" t="s">
        <v>15</v>
      </c>
      <c r="P378" s="13"/>
      <c r="Q378" s="13" t="s">
        <v>4</v>
      </c>
      <c r="R378" s="38">
        <v>20.09</v>
      </c>
      <c r="S378" s="13">
        <v>3</v>
      </c>
      <c r="T378" s="39" t="str">
        <f t="shared" si="105"/>
        <v>0.00</v>
      </c>
      <c r="U378" s="39">
        <f t="shared" si="122"/>
        <v>-1</v>
      </c>
      <c r="V378" s="39">
        <f t="shared" si="123"/>
        <v>69.667399999999986</v>
      </c>
      <c r="W378" s="39">
        <f t="shared" si="124"/>
        <v>324</v>
      </c>
      <c r="X378" s="40">
        <f t="shared" si="125"/>
        <v>0.21502283950617279</v>
      </c>
      <c r="Y378" s="41">
        <f t="shared" si="126"/>
        <v>0.6966739999999999</v>
      </c>
      <c r="Z378" s="42">
        <f t="shared" si="127"/>
        <v>6966.7399999999989</v>
      </c>
      <c r="AA378" s="13" t="s">
        <v>58</v>
      </c>
      <c r="AT378" s="38">
        <v>19.899999999999999</v>
      </c>
      <c r="AU378" s="38">
        <v>18</v>
      </c>
      <c r="AV378" s="10">
        <f t="shared" si="128"/>
        <v>20.75</v>
      </c>
      <c r="AW378" s="10">
        <f t="shared" si="129"/>
        <v>20.09</v>
      </c>
      <c r="AZ378" t="str">
        <f t="shared" si="103"/>
        <v>Yes</v>
      </c>
      <c r="BB378" s="38">
        <f t="shared" si="119"/>
        <v>-1</v>
      </c>
      <c r="BC378" s="38">
        <f t="shared" si="102"/>
        <v>-4.5</v>
      </c>
      <c r="BD378" s="38">
        <f t="shared" si="120"/>
        <v>-4.5</v>
      </c>
      <c r="BE378" s="38">
        <f t="shared" si="121"/>
        <v>-1</v>
      </c>
      <c r="BF378" s="13" cm="1">
        <f t="array" ref="BF378">SUMPRODUCT((1/COUNTIFS($A$3:$A378,$A$3:$A378,$H$3:$H378,$H$3:$H378,$I$3:$I378,$I$3:$I378)))</f>
        <v>113.99999999999997</v>
      </c>
      <c r="BG378" s="13">
        <v>32</v>
      </c>
      <c r="BH378" s="12">
        <f t="shared" si="104"/>
        <v>0.28070175438596501</v>
      </c>
    </row>
    <row r="379" spans="1:60" x14ac:dyDescent="0.2">
      <c r="A379" s="37">
        <v>46116</v>
      </c>
      <c r="B379" s="37"/>
      <c r="C379" s="38">
        <v>11.46</v>
      </c>
      <c r="D379" s="13" t="s">
        <v>55</v>
      </c>
      <c r="E379" s="13" t="s">
        <v>1156</v>
      </c>
      <c r="F379" s="13"/>
      <c r="H379" t="s">
        <v>138</v>
      </c>
      <c r="I379" s="13">
        <v>8</v>
      </c>
      <c r="J379" s="13">
        <v>8</v>
      </c>
      <c r="K379" s="46" t="s">
        <v>576</v>
      </c>
      <c r="L379" s="38">
        <v>1</v>
      </c>
      <c r="M379" s="38">
        <v>13.5</v>
      </c>
      <c r="N379" s="38">
        <v>14.5</v>
      </c>
      <c r="O379" s="13" t="s">
        <v>15</v>
      </c>
      <c r="P379" s="13"/>
      <c r="Q379" s="13" t="s">
        <v>4</v>
      </c>
      <c r="R379" s="38">
        <v>13.42</v>
      </c>
      <c r="S379" s="13">
        <v>4</v>
      </c>
      <c r="T379" s="39" t="str">
        <f t="shared" si="105"/>
        <v>0.00</v>
      </c>
      <c r="U379" s="39">
        <f t="shared" si="122"/>
        <v>-1</v>
      </c>
      <c r="V379" s="39">
        <f t="shared" si="123"/>
        <v>68.667399999999986</v>
      </c>
      <c r="W379" s="39">
        <f t="shared" si="124"/>
        <v>325</v>
      </c>
      <c r="X379" s="40">
        <f t="shared" si="125"/>
        <v>0.21128430769230766</v>
      </c>
      <c r="Y379" s="41">
        <f t="shared" si="126"/>
        <v>0.6866739999999999</v>
      </c>
      <c r="Z379" s="42">
        <f t="shared" si="127"/>
        <v>6866.7399999999989</v>
      </c>
      <c r="AA379" s="13" t="s">
        <v>58</v>
      </c>
      <c r="AT379" s="38">
        <v>10.1</v>
      </c>
      <c r="AU379" s="38">
        <v>10</v>
      </c>
      <c r="AV379" s="10">
        <f t="shared" si="128"/>
        <v>13.5</v>
      </c>
      <c r="AW379" s="10">
        <f t="shared" si="129"/>
        <v>13.42</v>
      </c>
      <c r="AZ379" t="str">
        <f t="shared" si="103"/>
        <v>Yes</v>
      </c>
      <c r="BB379" s="38">
        <f t="shared" si="119"/>
        <v>-1</v>
      </c>
      <c r="BC379" s="38">
        <f t="shared" si="102"/>
        <v>-4.5</v>
      </c>
      <c r="BD379" s="38">
        <f t="shared" si="120"/>
        <v>-4.5</v>
      </c>
      <c r="BE379" s="38">
        <f t="shared" si="121"/>
        <v>-1</v>
      </c>
      <c r="BF379" s="13" cm="1">
        <f t="array" ref="BF379">SUMPRODUCT((1/COUNTIFS($A$3:$A379,$A$3:$A379,$H$3:$H379,$H$3:$H379,$I$3:$I379,$I$3:$I379)))</f>
        <v>113.99999999999996</v>
      </c>
      <c r="BG379" s="13">
        <v>32</v>
      </c>
      <c r="BH379" s="12">
        <f t="shared" si="104"/>
        <v>0.28070175438596501</v>
      </c>
    </row>
    <row r="380" spans="1:60" x14ac:dyDescent="0.2">
      <c r="A380" s="37">
        <v>46116</v>
      </c>
      <c r="B380" s="37"/>
      <c r="C380" s="38">
        <v>11.46</v>
      </c>
      <c r="D380" s="13" t="s">
        <v>55</v>
      </c>
      <c r="E380" s="13" t="s">
        <v>1156</v>
      </c>
      <c r="F380" s="13"/>
      <c r="H380" t="s">
        <v>138</v>
      </c>
      <c r="I380" s="13">
        <v>8</v>
      </c>
      <c r="J380" s="13">
        <v>9</v>
      </c>
      <c r="K380" t="s">
        <v>271</v>
      </c>
      <c r="L380" s="38">
        <v>0.5</v>
      </c>
      <c r="M380" s="38">
        <v>18</v>
      </c>
      <c r="N380" s="38">
        <v>30</v>
      </c>
      <c r="O380" s="13" t="s">
        <v>15</v>
      </c>
      <c r="P380" s="13"/>
      <c r="Q380" s="13" t="s">
        <v>4</v>
      </c>
      <c r="R380" s="38">
        <v>27.68</v>
      </c>
      <c r="S380" s="13" t="s">
        <v>60</v>
      </c>
      <c r="T380" s="39" t="str">
        <f t="shared" si="105"/>
        <v>0.00</v>
      </c>
      <c r="U380" s="39">
        <f t="shared" si="122"/>
        <v>-0.5</v>
      </c>
      <c r="V380" s="39">
        <f t="shared" si="123"/>
        <v>68.167399999999986</v>
      </c>
      <c r="W380" s="39">
        <f t="shared" si="124"/>
        <v>325.5</v>
      </c>
      <c r="X380" s="40">
        <f t="shared" si="125"/>
        <v>0.20942365591397846</v>
      </c>
      <c r="Y380" s="41">
        <f t="shared" si="126"/>
        <v>0.68167399999999989</v>
      </c>
      <c r="Z380" s="42">
        <f t="shared" si="127"/>
        <v>6816.7399999999989</v>
      </c>
      <c r="AA380" s="13" t="s">
        <v>58</v>
      </c>
      <c r="AT380" s="38">
        <v>23.8</v>
      </c>
      <c r="AU380" s="38">
        <v>21</v>
      </c>
      <c r="AV380" s="10">
        <f t="shared" si="128"/>
        <v>14.5</v>
      </c>
      <c r="AW380" s="10">
        <f t="shared" si="129"/>
        <v>27.68</v>
      </c>
      <c r="AZ380" t="str">
        <f t="shared" si="103"/>
        <v>Yes</v>
      </c>
      <c r="BB380" s="38">
        <f t="shared" si="119"/>
        <v>-0.5</v>
      </c>
      <c r="BC380" s="38">
        <f t="shared" si="102"/>
        <v>-4.5</v>
      </c>
      <c r="BD380" s="38">
        <f t="shared" si="120"/>
        <v>-4.5</v>
      </c>
      <c r="BE380" s="38">
        <f t="shared" si="121"/>
        <v>-0.5</v>
      </c>
      <c r="BF380" s="13" cm="1">
        <f t="array" ref="BF380">SUMPRODUCT((1/COUNTIFS($A$3:$A380,$A$3:$A380,$H$3:$H380,$H$3:$H380,$I$3:$I380,$I$3:$I380)))</f>
        <v>113.99999999999997</v>
      </c>
      <c r="BG380" s="13">
        <v>32</v>
      </c>
      <c r="BH380" s="12">
        <f t="shared" si="104"/>
        <v>0.28070175438596501</v>
      </c>
    </row>
    <row r="381" spans="1:60" x14ac:dyDescent="0.2">
      <c r="A381" s="37">
        <v>46116</v>
      </c>
      <c r="B381" s="37"/>
      <c r="C381" s="38">
        <v>11.46</v>
      </c>
      <c r="D381" s="13" t="s">
        <v>55</v>
      </c>
      <c r="E381" s="13" t="s">
        <v>1156</v>
      </c>
      <c r="F381" s="13"/>
      <c r="H381" t="s">
        <v>138</v>
      </c>
      <c r="I381" s="13">
        <v>8</v>
      </c>
      <c r="J381" s="13">
        <v>14</v>
      </c>
      <c r="K381" t="s">
        <v>605</v>
      </c>
      <c r="L381" s="38">
        <v>1</v>
      </c>
      <c r="M381" s="38">
        <v>7</v>
      </c>
      <c r="N381" s="38">
        <v>12.5</v>
      </c>
      <c r="O381" s="13" t="s">
        <v>15</v>
      </c>
      <c r="P381" s="13"/>
      <c r="Q381" s="13" t="s">
        <v>4</v>
      </c>
      <c r="R381" s="38">
        <v>11.58</v>
      </c>
      <c r="S381" s="13" t="s">
        <v>60</v>
      </c>
      <c r="T381" s="39" t="str">
        <f t="shared" si="105"/>
        <v>0.00</v>
      </c>
      <c r="U381" s="39">
        <f t="shared" si="122"/>
        <v>-1</v>
      </c>
      <c r="V381" s="39">
        <f t="shared" si="123"/>
        <v>67.167399999999986</v>
      </c>
      <c r="W381" s="39">
        <f t="shared" si="124"/>
        <v>326.5</v>
      </c>
      <c r="X381" s="40">
        <f t="shared" si="125"/>
        <v>0.20571944869831543</v>
      </c>
      <c r="Y381" s="41">
        <f t="shared" si="126"/>
        <v>0.67167399999999988</v>
      </c>
      <c r="Z381" s="42">
        <f t="shared" si="127"/>
        <v>6716.7399999999989</v>
      </c>
      <c r="AA381" s="13" t="s">
        <v>58</v>
      </c>
      <c r="AT381" s="38">
        <v>10.5</v>
      </c>
      <c r="AU381" s="38">
        <v>10</v>
      </c>
      <c r="AV381" s="10">
        <f t="shared" si="128"/>
        <v>11.5</v>
      </c>
      <c r="AW381" s="10">
        <f t="shared" si="129"/>
        <v>11.58</v>
      </c>
      <c r="AZ381" t="str">
        <f t="shared" si="103"/>
        <v>Yes</v>
      </c>
      <c r="BB381" s="38">
        <f t="shared" si="119"/>
        <v>-1</v>
      </c>
      <c r="BC381" s="38">
        <f t="shared" si="102"/>
        <v>-4.5</v>
      </c>
      <c r="BD381" s="38">
        <f t="shared" si="120"/>
        <v>-4.5</v>
      </c>
      <c r="BE381" s="38">
        <f t="shared" si="121"/>
        <v>-1</v>
      </c>
      <c r="BF381" s="13" cm="1">
        <f t="array" ref="BF381">SUMPRODUCT((1/COUNTIFS($A$3:$A381,$A$3:$A381,$H$3:$H381,$H$3:$H381,$I$3:$I381,$I$3:$I381)))</f>
        <v>113.99999999999999</v>
      </c>
      <c r="BG381" s="13">
        <v>32</v>
      </c>
      <c r="BH381" s="12">
        <f t="shared" si="104"/>
        <v>0.28070175438596495</v>
      </c>
    </row>
    <row r="382" spans="1:60" x14ac:dyDescent="0.2">
      <c r="A382" s="37">
        <v>46116</v>
      </c>
      <c r="B382" s="37"/>
      <c r="C382" s="38">
        <v>11.58</v>
      </c>
      <c r="D382" s="13" t="s">
        <v>55</v>
      </c>
      <c r="E382" s="13" t="s">
        <v>1156</v>
      </c>
      <c r="F382" s="13"/>
      <c r="H382" t="s">
        <v>138</v>
      </c>
      <c r="I382" s="13">
        <v>9</v>
      </c>
      <c r="J382" s="13">
        <v>1</v>
      </c>
      <c r="K382" t="s">
        <v>269</v>
      </c>
      <c r="L382" s="38">
        <v>0.5</v>
      </c>
      <c r="M382" s="38">
        <v>5.4</v>
      </c>
      <c r="N382" s="38">
        <v>5.7</v>
      </c>
      <c r="O382" s="13" t="s">
        <v>15</v>
      </c>
      <c r="P382" s="13"/>
      <c r="Q382" s="13" t="s">
        <v>4</v>
      </c>
      <c r="R382" s="38">
        <v>5.3240000000000007</v>
      </c>
      <c r="S382" s="13" t="s">
        <v>60</v>
      </c>
      <c r="T382" s="39" t="str">
        <f t="shared" si="105"/>
        <v>0.00</v>
      </c>
      <c r="U382" s="39">
        <f t="shared" si="122"/>
        <v>-0.5</v>
      </c>
      <c r="V382" s="39">
        <f t="shared" si="123"/>
        <v>66.667399999999986</v>
      </c>
      <c r="W382" s="39">
        <f t="shared" si="124"/>
        <v>327</v>
      </c>
      <c r="X382" s="40">
        <f t="shared" si="125"/>
        <v>0.20387584097859324</v>
      </c>
      <c r="Y382" s="41">
        <f t="shared" si="126"/>
        <v>0.66667399999999988</v>
      </c>
      <c r="Z382" s="42">
        <f t="shared" si="127"/>
        <v>6666.7399999999989</v>
      </c>
      <c r="AA382" s="13" t="s">
        <v>58</v>
      </c>
      <c r="AT382" s="38">
        <v>5.0999999999999996</v>
      </c>
      <c r="AU382" s="38">
        <v>5</v>
      </c>
      <c r="AV382" s="10">
        <f t="shared" si="128"/>
        <v>2.35</v>
      </c>
      <c r="AW382" s="10">
        <f t="shared" si="129"/>
        <v>5.3240000000000007</v>
      </c>
      <c r="AZ382" t="str">
        <f t="shared" si="103"/>
        <v>Yes</v>
      </c>
      <c r="BB382" s="38">
        <f t="shared" si="119"/>
        <v>-0.5</v>
      </c>
      <c r="BC382" s="38">
        <f t="shared" si="102"/>
        <v>10.75</v>
      </c>
      <c r="BD382" s="38">
        <f t="shared" si="120"/>
        <v>9.89</v>
      </c>
      <c r="BE382" s="38">
        <f t="shared" si="121"/>
        <v>-0.5</v>
      </c>
      <c r="BF382" s="13" cm="1">
        <f t="array" ref="BF382">SUMPRODUCT((1/COUNTIFS($A$3:$A382,$A$3:$A382,$H$3:$H382,$H$3:$H382,$I$3:$I382,$I$3:$I382)))</f>
        <v>114.99999999999999</v>
      </c>
      <c r="BG382" s="13">
        <v>32</v>
      </c>
      <c r="BH382" s="12">
        <f t="shared" si="104"/>
        <v>0.27826086956521745</v>
      </c>
    </row>
    <row r="383" spans="1:60" x14ac:dyDescent="0.2">
      <c r="A383" s="37">
        <v>46116</v>
      </c>
      <c r="B383" s="37"/>
      <c r="C383" s="38">
        <v>11.58</v>
      </c>
      <c r="D383" s="13" t="s">
        <v>55</v>
      </c>
      <c r="E383" s="13" t="s">
        <v>1156</v>
      </c>
      <c r="F383" s="13"/>
      <c r="H383" t="s">
        <v>138</v>
      </c>
      <c r="I383" s="13">
        <v>9</v>
      </c>
      <c r="J383" s="13">
        <v>10</v>
      </c>
      <c r="K383" s="43" t="s">
        <v>153</v>
      </c>
      <c r="L383" s="38">
        <v>0.5</v>
      </c>
      <c r="M383" s="38">
        <v>19</v>
      </c>
      <c r="N383" s="38">
        <v>24.5</v>
      </c>
      <c r="O383" s="13" t="s">
        <v>15</v>
      </c>
      <c r="P383" s="13"/>
      <c r="Q383" s="13" t="s">
        <v>4</v>
      </c>
      <c r="R383" s="38">
        <v>22.62</v>
      </c>
      <c r="S383" s="13">
        <v>1</v>
      </c>
      <c r="T383" s="39">
        <f t="shared" si="105"/>
        <v>11.31</v>
      </c>
      <c r="U383" s="39">
        <f t="shared" si="122"/>
        <v>10.89</v>
      </c>
      <c r="V383" s="39">
        <f t="shared" si="123"/>
        <v>77.557399999999987</v>
      </c>
      <c r="W383" s="39">
        <f t="shared" si="124"/>
        <v>327.5</v>
      </c>
      <c r="X383" s="40">
        <f t="shared" si="125"/>
        <v>0.23681648854961829</v>
      </c>
      <c r="Y383" s="41">
        <f t="shared" si="126"/>
        <v>0.77557399999999987</v>
      </c>
      <c r="Z383" s="42">
        <f t="shared" si="127"/>
        <v>7755.7399999999989</v>
      </c>
      <c r="AA383" s="13" t="s">
        <v>72</v>
      </c>
      <c r="AT383" s="38">
        <v>22.7</v>
      </c>
      <c r="AU383" s="38">
        <v>20</v>
      </c>
      <c r="AV383" s="10">
        <f t="shared" si="128"/>
        <v>11.75</v>
      </c>
      <c r="AW383" s="10">
        <f t="shared" si="129"/>
        <v>22.62</v>
      </c>
      <c r="AZ383" t="str">
        <f t="shared" si="103"/>
        <v>Yes</v>
      </c>
      <c r="BB383" s="38">
        <f t="shared" si="119"/>
        <v>11.75</v>
      </c>
      <c r="BC383" s="38">
        <f t="shared" si="102"/>
        <v>10.75</v>
      </c>
      <c r="BD383" s="38">
        <f t="shared" si="120"/>
        <v>9.89</v>
      </c>
      <c r="BE383" s="38">
        <f t="shared" si="121"/>
        <v>10.89</v>
      </c>
      <c r="BF383" s="13" cm="1">
        <f t="array" ref="BF383">SUMPRODUCT((1/COUNTIFS($A$3:$A383,$A$3:$A383,$H$3:$H383,$H$3:$H383,$I$3:$I383,$I$3:$I383)))</f>
        <v>114.99999999999999</v>
      </c>
      <c r="BG383" s="13">
        <v>33</v>
      </c>
      <c r="BH383" s="12">
        <f t="shared" si="104"/>
        <v>0.28695652173913044</v>
      </c>
    </row>
    <row r="384" spans="1:60" x14ac:dyDescent="0.2">
      <c r="A384" s="37">
        <v>46116</v>
      </c>
      <c r="B384" s="37"/>
      <c r="C384" s="38">
        <v>11.58</v>
      </c>
      <c r="D384" s="13" t="s">
        <v>55</v>
      </c>
      <c r="E384" s="13" t="s">
        <v>1156</v>
      </c>
      <c r="F384" s="13"/>
      <c r="H384" t="s">
        <v>138</v>
      </c>
      <c r="I384" s="13">
        <v>9</v>
      </c>
      <c r="J384" s="13">
        <v>12</v>
      </c>
      <c r="K384" s="45" t="s">
        <v>606</v>
      </c>
      <c r="L384" s="38">
        <v>0.5</v>
      </c>
      <c r="M384" s="38">
        <v>10.5</v>
      </c>
      <c r="N384" s="38">
        <v>14.29</v>
      </c>
      <c r="O384" s="13" t="s">
        <v>15</v>
      </c>
      <c r="P384" s="13"/>
      <c r="Q384" s="13" t="s">
        <v>4</v>
      </c>
      <c r="R384" s="38">
        <v>13.226799999999999</v>
      </c>
      <c r="S384" s="13">
        <v>3</v>
      </c>
      <c r="T384" s="39" t="str">
        <f t="shared" si="105"/>
        <v>0.00</v>
      </c>
      <c r="U384" s="39">
        <f t="shared" si="122"/>
        <v>-0.5</v>
      </c>
      <c r="V384" s="39">
        <f t="shared" si="123"/>
        <v>77.057399999999987</v>
      </c>
      <c r="W384" s="39">
        <f t="shared" si="124"/>
        <v>328</v>
      </c>
      <c r="X384" s="40">
        <f t="shared" si="125"/>
        <v>0.23493109756097558</v>
      </c>
      <c r="Y384" s="41">
        <f t="shared" si="126"/>
        <v>0.77057399999999987</v>
      </c>
      <c r="Z384" s="42">
        <f t="shared" si="127"/>
        <v>7705.7399999999989</v>
      </c>
      <c r="AA384" s="13" t="s">
        <v>58</v>
      </c>
      <c r="AT384" s="38">
        <v>10.3</v>
      </c>
      <c r="AU384" s="38">
        <v>10</v>
      </c>
      <c r="AV384" s="10">
        <f t="shared" si="128"/>
        <v>6.6449999999999996</v>
      </c>
      <c r="AW384" s="10">
        <f t="shared" si="129"/>
        <v>13.226799999999999</v>
      </c>
      <c r="AZ384" t="str">
        <f t="shared" si="103"/>
        <v>Yes</v>
      </c>
      <c r="BB384" s="38">
        <f t="shared" si="119"/>
        <v>-0.5</v>
      </c>
      <c r="BC384" s="38">
        <f t="shared" si="102"/>
        <v>10.75</v>
      </c>
      <c r="BD384" s="38">
        <f t="shared" si="120"/>
        <v>9.89</v>
      </c>
      <c r="BE384" s="38">
        <f t="shared" si="121"/>
        <v>-0.5</v>
      </c>
      <c r="BF384" s="13" cm="1">
        <f t="array" ref="BF384">SUMPRODUCT((1/COUNTIFS($A$3:$A384,$A$3:$A384,$H$3:$H384,$H$3:$H384,$I$3:$I384,$I$3:$I384)))</f>
        <v>114.99999999999997</v>
      </c>
      <c r="BG384" s="13">
        <v>33</v>
      </c>
      <c r="BH384" s="12">
        <f t="shared" si="104"/>
        <v>0.2869565217391305</v>
      </c>
    </row>
    <row r="385" spans="1:60" x14ac:dyDescent="0.2">
      <c r="A385" s="37">
        <v>46116</v>
      </c>
      <c r="B385" s="37"/>
      <c r="C385" s="38">
        <v>12.34</v>
      </c>
      <c r="D385" s="13" t="s">
        <v>55</v>
      </c>
      <c r="E385" s="13" t="s">
        <v>1156</v>
      </c>
      <c r="F385" s="13"/>
      <c r="H385" t="s">
        <v>138</v>
      </c>
      <c r="I385" s="13">
        <v>10</v>
      </c>
      <c r="J385" s="13">
        <v>6</v>
      </c>
      <c r="K385" t="s">
        <v>436</v>
      </c>
      <c r="L385" s="38">
        <v>1</v>
      </c>
      <c r="M385" s="38">
        <v>10.58</v>
      </c>
      <c r="N385" s="38">
        <v>15.77</v>
      </c>
      <c r="O385" s="13" t="s">
        <v>15</v>
      </c>
      <c r="P385" s="13"/>
      <c r="Q385" s="13" t="s">
        <v>4</v>
      </c>
      <c r="R385" s="38">
        <v>14.5884</v>
      </c>
      <c r="S385" s="13" t="s">
        <v>60</v>
      </c>
      <c r="T385" s="39" t="str">
        <f t="shared" si="105"/>
        <v>0.00</v>
      </c>
      <c r="U385" s="39">
        <f t="shared" si="122"/>
        <v>-1</v>
      </c>
      <c r="V385" s="39">
        <f t="shared" si="123"/>
        <v>76.057399999999987</v>
      </c>
      <c r="W385" s="39">
        <f t="shared" si="124"/>
        <v>329</v>
      </c>
      <c r="X385" s="40">
        <f t="shared" si="125"/>
        <v>0.23117750759878417</v>
      </c>
      <c r="Y385" s="41">
        <f t="shared" si="126"/>
        <v>0.76057399999999986</v>
      </c>
      <c r="Z385" s="42">
        <f t="shared" si="127"/>
        <v>7605.7399999999989</v>
      </c>
      <c r="AA385" s="13" t="s">
        <v>58</v>
      </c>
      <c r="AT385" s="38">
        <v>8.4</v>
      </c>
      <c r="AU385" s="38">
        <v>8</v>
      </c>
      <c r="AV385" s="10">
        <f t="shared" si="128"/>
        <v>14.77</v>
      </c>
      <c r="AW385" s="10">
        <f t="shared" si="129"/>
        <v>14.5884</v>
      </c>
      <c r="AZ385" t="str">
        <f t="shared" si="103"/>
        <v>Yes</v>
      </c>
      <c r="BA385">
        <v>0.08</v>
      </c>
      <c r="BB385" s="38">
        <f t="shared" si="119"/>
        <v>-1</v>
      </c>
      <c r="BC385" s="38">
        <f t="shared" si="102"/>
        <v>-2.5</v>
      </c>
      <c r="BD385" s="38">
        <f t="shared" si="120"/>
        <v>-2.5</v>
      </c>
      <c r="BE385" s="38">
        <f t="shared" si="121"/>
        <v>-1</v>
      </c>
      <c r="BF385" s="13" cm="1">
        <f t="array" ref="BF385">SUMPRODUCT((1/COUNTIFS($A$3:$A385,$A$3:$A385,$H$3:$H385,$H$3:$H385,$I$3:$I385,$I$3:$I385)))</f>
        <v>115.99999999999997</v>
      </c>
      <c r="BG385" s="13">
        <v>33</v>
      </c>
      <c r="BH385" s="12">
        <f t="shared" si="104"/>
        <v>0.28448275862068972</v>
      </c>
    </row>
    <row r="386" spans="1:60" x14ac:dyDescent="0.2">
      <c r="A386" s="37">
        <v>46116</v>
      </c>
      <c r="B386" s="37"/>
      <c r="C386" s="38">
        <v>12.34</v>
      </c>
      <c r="D386" s="13" t="s">
        <v>55</v>
      </c>
      <c r="E386" s="13" t="s">
        <v>1156</v>
      </c>
      <c r="F386" s="13"/>
      <c r="H386" t="s">
        <v>138</v>
      </c>
      <c r="I386" s="13">
        <v>10</v>
      </c>
      <c r="J386" s="13">
        <v>9</v>
      </c>
      <c r="K386" s="44" t="s">
        <v>480</v>
      </c>
      <c r="L386" s="38">
        <v>0.5</v>
      </c>
      <c r="M386" s="38">
        <v>2.7600000000000002</v>
      </c>
      <c r="N386" s="38">
        <v>2.94</v>
      </c>
      <c r="O386" s="13" t="s">
        <v>15</v>
      </c>
      <c r="P386" s="13"/>
      <c r="Q386" s="13" t="s">
        <v>4</v>
      </c>
      <c r="R386" s="38">
        <v>2.7847999999999997</v>
      </c>
      <c r="S386" s="13">
        <v>2</v>
      </c>
      <c r="T386" s="39" t="str">
        <f t="shared" si="105"/>
        <v>0.00</v>
      </c>
      <c r="U386" s="39">
        <f t="shared" si="122"/>
        <v>-0.5</v>
      </c>
      <c r="V386" s="39">
        <f t="shared" si="123"/>
        <v>75.557399999999987</v>
      </c>
      <c r="W386" s="39">
        <f t="shared" si="124"/>
        <v>329.5</v>
      </c>
      <c r="X386" s="40">
        <f t="shared" si="125"/>
        <v>0.22930925644916536</v>
      </c>
      <c r="Y386" s="41">
        <f t="shared" si="126"/>
        <v>0.75557399999999986</v>
      </c>
      <c r="Z386" s="42">
        <f t="shared" si="127"/>
        <v>7555.7399999999989</v>
      </c>
      <c r="AA386" s="13" t="s">
        <v>58</v>
      </c>
      <c r="AT386" s="38">
        <v>2.6</v>
      </c>
      <c r="AU386" s="38">
        <v>2.8</v>
      </c>
      <c r="AV386" s="10">
        <f t="shared" si="128"/>
        <v>0.97</v>
      </c>
      <c r="AW386" s="10">
        <f t="shared" si="129"/>
        <v>2.7847999999999997</v>
      </c>
      <c r="AZ386" t="str">
        <f t="shared" si="103"/>
        <v>Yes</v>
      </c>
      <c r="BA386">
        <v>0.08</v>
      </c>
      <c r="BB386" s="38">
        <f t="shared" si="119"/>
        <v>-0.5</v>
      </c>
      <c r="BC386" s="38">
        <f t="shared" si="102"/>
        <v>-2.5</v>
      </c>
      <c r="BD386" s="38">
        <f t="shared" si="120"/>
        <v>-2.5</v>
      </c>
      <c r="BE386" s="38">
        <f t="shared" si="121"/>
        <v>-0.5</v>
      </c>
      <c r="BF386" s="13" cm="1">
        <f t="array" ref="BF386">SUMPRODUCT((1/COUNTIFS($A$3:$A386,$A$3:$A386,$H$3:$H386,$H$3:$H386,$I$3:$I386,$I$3:$I386)))</f>
        <v>115.99999999999997</v>
      </c>
      <c r="BG386" s="13">
        <v>33</v>
      </c>
      <c r="BH386" s="12">
        <f t="shared" si="104"/>
        <v>0.28448275862068972</v>
      </c>
    </row>
    <row r="387" spans="1:60" x14ac:dyDescent="0.2">
      <c r="A387" s="37">
        <v>46116</v>
      </c>
      <c r="B387" s="37"/>
      <c r="C387" s="38">
        <v>12.34</v>
      </c>
      <c r="D387" s="13" t="s">
        <v>55</v>
      </c>
      <c r="E387" s="13" t="s">
        <v>1156</v>
      </c>
      <c r="F387" s="13"/>
      <c r="H387" t="s">
        <v>138</v>
      </c>
      <c r="I387" s="13">
        <v>10</v>
      </c>
      <c r="J387" s="13">
        <v>13</v>
      </c>
      <c r="K387" t="s">
        <v>610</v>
      </c>
      <c r="L387" s="38">
        <v>1</v>
      </c>
      <c r="M387" s="38">
        <v>34.96</v>
      </c>
      <c r="N387" s="38">
        <v>39.1</v>
      </c>
      <c r="O387" s="13" t="s">
        <v>15</v>
      </c>
      <c r="P387" s="13"/>
      <c r="Q387" s="13" t="s">
        <v>4</v>
      </c>
      <c r="R387" s="38">
        <v>36.052</v>
      </c>
      <c r="S387" s="13" t="s">
        <v>60</v>
      </c>
      <c r="T387" s="39" t="str">
        <f t="shared" si="105"/>
        <v>0.00</v>
      </c>
      <c r="U387" s="39">
        <f t="shared" si="122"/>
        <v>-1</v>
      </c>
      <c r="V387" s="39">
        <f t="shared" si="123"/>
        <v>74.557399999999987</v>
      </c>
      <c r="W387" s="39">
        <f t="shared" si="124"/>
        <v>330.5</v>
      </c>
      <c r="X387" s="40">
        <f t="shared" si="125"/>
        <v>0.22558971255673219</v>
      </c>
      <c r="Y387" s="41">
        <f t="shared" si="126"/>
        <v>0.74557399999999985</v>
      </c>
      <c r="Z387" s="42">
        <f t="shared" si="127"/>
        <v>7455.7399999999989</v>
      </c>
      <c r="AA387" s="13" t="s">
        <v>58</v>
      </c>
      <c r="AT387" s="38">
        <v>31.9</v>
      </c>
      <c r="AU387" s="38">
        <v>31</v>
      </c>
      <c r="AV387" s="10">
        <f t="shared" si="128"/>
        <v>38.1</v>
      </c>
      <c r="AW387" s="10">
        <f t="shared" si="129"/>
        <v>36.052</v>
      </c>
      <c r="AZ387" t="str">
        <f t="shared" si="103"/>
        <v>Yes</v>
      </c>
      <c r="BA387">
        <v>0.08</v>
      </c>
      <c r="BB387" s="38">
        <f t="shared" si="119"/>
        <v>-1</v>
      </c>
      <c r="BC387" s="38">
        <f t="shared" ref="BC387:BC450" si="130">SUMIFS(
  $BB:$BB,
  $A:$A,$A387,
  $H:$H,$H387,
  $I:$I,$I387
)</f>
        <v>-2.5</v>
      </c>
      <c r="BD387" s="38">
        <f t="shared" si="120"/>
        <v>-2.5</v>
      </c>
      <c r="BE387" s="38">
        <f t="shared" si="121"/>
        <v>-1</v>
      </c>
      <c r="BF387" s="13" cm="1">
        <f t="array" ref="BF387">SUMPRODUCT((1/COUNTIFS($A$3:$A387,$A$3:$A387,$H$3:$H387,$H$3:$H387,$I$3:$I387,$I$3:$I387)))</f>
        <v>115.99999999999996</v>
      </c>
      <c r="BG387" s="13">
        <v>33</v>
      </c>
      <c r="BH387" s="12">
        <f t="shared" si="104"/>
        <v>0.28448275862068978</v>
      </c>
    </row>
    <row r="388" spans="1:60" x14ac:dyDescent="0.2">
      <c r="A388" s="37">
        <v>46123</v>
      </c>
      <c r="B388" s="37"/>
      <c r="C388" s="38">
        <v>10.16</v>
      </c>
      <c r="D388" s="13" t="s">
        <v>55</v>
      </c>
      <c r="E388" s="13" t="s">
        <v>1156</v>
      </c>
      <c r="F388" s="13"/>
      <c r="H388" t="s">
        <v>138</v>
      </c>
      <c r="I388" s="13">
        <v>1</v>
      </c>
      <c r="J388" s="13">
        <v>1</v>
      </c>
      <c r="K388" s="46" t="s">
        <v>451</v>
      </c>
      <c r="L388" s="38">
        <v>0.5</v>
      </c>
      <c r="M388" s="38">
        <v>20</v>
      </c>
      <c r="N388" s="38">
        <v>24.72</v>
      </c>
      <c r="O388" s="13" t="s">
        <v>15</v>
      </c>
      <c r="P388" s="13"/>
      <c r="Q388" s="13" t="s">
        <v>4</v>
      </c>
      <c r="R388" s="38">
        <v>22.822399999999998</v>
      </c>
      <c r="S388" s="13">
        <v>4</v>
      </c>
      <c r="T388" s="39" t="str">
        <f t="shared" si="105"/>
        <v>0.00</v>
      </c>
      <c r="U388" s="39">
        <f t="shared" ref="U388:U412" si="131">BE388</f>
        <v>-0.5</v>
      </c>
      <c r="V388" s="39">
        <f t="shared" ref="V388:V412" si="132">V387+U388</f>
        <v>74.057399999999987</v>
      </c>
      <c r="W388" s="39">
        <f t="shared" ref="W388:W412" si="133">W387+L388</f>
        <v>331</v>
      </c>
      <c r="X388" s="40">
        <f t="shared" ref="X388:X412" si="134">SUM(V388/W388)</f>
        <v>0.22373836858006038</v>
      </c>
      <c r="Y388" s="41">
        <f t="shared" ref="Y388:Y412" si="135">V388/100</f>
        <v>0.74057399999999984</v>
      </c>
      <c r="Z388" s="42">
        <f t="shared" ref="Z388:Z412" si="136">V388*100</f>
        <v>7405.7399999999989</v>
      </c>
      <c r="AA388" s="13" t="s">
        <v>58</v>
      </c>
      <c r="AT388" s="38">
        <v>19</v>
      </c>
      <c r="AU388" s="38">
        <v>21</v>
      </c>
      <c r="AV388" s="10">
        <f t="shared" ref="AV388:AV412" si="137">((N388*(L388))-(L388))</f>
        <v>11.86</v>
      </c>
      <c r="AW388" s="10">
        <f t="shared" ref="AW388:AW412" si="138">0.92*(N388-1)+1</f>
        <v>22.822399999999998</v>
      </c>
      <c r="AZ388" t="str">
        <f t="shared" ref="AZ388:AZ451" si="139">IF(N388&gt;=M388,"Yes","No")</f>
        <v>Yes</v>
      </c>
      <c r="BB388" s="38">
        <f t="shared" ref="BB388:BB409" si="140">IF(AA388="W",
   L388*(N388-1),
   -L388
)</f>
        <v>-0.5</v>
      </c>
      <c r="BC388" s="38">
        <f t="shared" si="130"/>
        <v>-1.5</v>
      </c>
      <c r="BD388" s="38">
        <f t="shared" ref="BD388:BD409" si="141">IF(BC388&gt;0, BC388*0.92, BC388)</f>
        <v>-1.5</v>
      </c>
      <c r="BE388" s="38">
        <f t="shared" ref="BE388:BE409" si="142">IF(
  BC388&gt;0,
  IF(
    AA388="W",
    BB388 - (BC388 - BD388),
    BB388
  ),
  BB388
)</f>
        <v>-0.5</v>
      </c>
      <c r="BF388" s="13" cm="1">
        <f t="array" ref="BF388">SUMPRODUCT((1/COUNTIFS($A$3:$A388,$A$3:$A388,$H$3:$H388,$H$3:$H388,$I$3:$I388,$I$3:$I388)))</f>
        <v>116.99999999999996</v>
      </c>
      <c r="BG388" s="13">
        <v>33</v>
      </c>
      <c r="BH388" s="12">
        <f t="shared" ref="BH388:BH451" si="143">BG388/BF388</f>
        <v>0.28205128205128216</v>
      </c>
    </row>
    <row r="389" spans="1:60" x14ac:dyDescent="0.2">
      <c r="A389" s="37">
        <v>46123</v>
      </c>
      <c r="B389" s="37"/>
      <c r="C389" s="38">
        <v>10.16</v>
      </c>
      <c r="D389" s="13" t="s">
        <v>55</v>
      </c>
      <c r="E389" s="13" t="s">
        <v>1156</v>
      </c>
      <c r="F389" s="13"/>
      <c r="H389" t="s">
        <v>138</v>
      </c>
      <c r="I389" s="13">
        <v>1</v>
      </c>
      <c r="J389" s="13">
        <v>5</v>
      </c>
      <c r="K389" t="s">
        <v>613</v>
      </c>
      <c r="L389" s="38">
        <v>0.5</v>
      </c>
      <c r="M389" s="38">
        <v>9</v>
      </c>
      <c r="N389" s="38">
        <v>9</v>
      </c>
      <c r="O389" s="13" t="s">
        <v>15</v>
      </c>
      <c r="P389" s="13"/>
      <c r="Q389" s="13" t="s">
        <v>4</v>
      </c>
      <c r="R389" s="38">
        <v>8.36</v>
      </c>
      <c r="S389" s="13" t="s">
        <v>60</v>
      </c>
      <c r="T389" s="39" t="str">
        <f t="shared" si="105"/>
        <v>0.00</v>
      </c>
      <c r="U389" s="39">
        <f t="shared" si="131"/>
        <v>-0.5</v>
      </c>
      <c r="V389" s="39">
        <f t="shared" si="132"/>
        <v>73.557399999999987</v>
      </c>
      <c r="W389" s="39">
        <f t="shared" si="133"/>
        <v>331.5</v>
      </c>
      <c r="X389" s="40">
        <f t="shared" si="134"/>
        <v>0.22189260935143285</v>
      </c>
      <c r="Y389" s="41">
        <f t="shared" si="135"/>
        <v>0.73557399999999984</v>
      </c>
      <c r="Z389" s="42">
        <f t="shared" si="136"/>
        <v>7355.7399999999989</v>
      </c>
      <c r="AA389" s="13" t="s">
        <v>58</v>
      </c>
      <c r="AT389" s="38">
        <v>8.5</v>
      </c>
      <c r="AU389" s="38">
        <v>8.5</v>
      </c>
      <c r="AV389" s="10">
        <f t="shared" si="137"/>
        <v>4</v>
      </c>
      <c r="AW389" s="10">
        <f t="shared" si="138"/>
        <v>8.36</v>
      </c>
      <c r="AZ389" t="str">
        <f t="shared" si="139"/>
        <v>Yes</v>
      </c>
      <c r="BB389" s="38">
        <f t="shared" si="140"/>
        <v>-0.5</v>
      </c>
      <c r="BC389" s="38">
        <f t="shared" si="130"/>
        <v>-1.5</v>
      </c>
      <c r="BD389" s="38">
        <f t="shared" si="141"/>
        <v>-1.5</v>
      </c>
      <c r="BE389" s="38">
        <f t="shared" si="142"/>
        <v>-0.5</v>
      </c>
      <c r="BF389" s="13" cm="1">
        <f t="array" ref="BF389">SUMPRODUCT((1/COUNTIFS($A$3:$A389,$A$3:$A389,$H$3:$H389,$H$3:$H389,$I$3:$I389,$I$3:$I389)))</f>
        <v>116.99999999999996</v>
      </c>
      <c r="BG389" s="13">
        <v>33</v>
      </c>
      <c r="BH389" s="12">
        <f t="shared" si="143"/>
        <v>0.28205128205128216</v>
      </c>
    </row>
    <row r="390" spans="1:60" x14ac:dyDescent="0.2">
      <c r="A390" s="37">
        <v>46123</v>
      </c>
      <c r="B390" s="37"/>
      <c r="C390" s="38">
        <v>10.16</v>
      </c>
      <c r="D390" s="13" t="s">
        <v>55</v>
      </c>
      <c r="E390" s="13" t="s">
        <v>1156</v>
      </c>
      <c r="F390" s="13"/>
      <c r="H390" t="s">
        <v>138</v>
      </c>
      <c r="I390" s="13">
        <v>1</v>
      </c>
      <c r="J390" s="13">
        <v>7</v>
      </c>
      <c r="K390" s="45" t="s">
        <v>580</v>
      </c>
      <c r="L390" s="38">
        <v>0.5</v>
      </c>
      <c r="M390" s="38">
        <v>8.8000000000000007</v>
      </c>
      <c r="N390" s="38">
        <v>12</v>
      </c>
      <c r="O390" s="13" t="s">
        <v>15</v>
      </c>
      <c r="P390" s="13"/>
      <c r="Q390" s="13" t="s">
        <v>4</v>
      </c>
      <c r="R390" s="38">
        <v>11.120000000000001</v>
      </c>
      <c r="S390" s="13">
        <v>3</v>
      </c>
      <c r="T390" s="39" t="str">
        <f t="shared" si="105"/>
        <v>0.00</v>
      </c>
      <c r="U390" s="39">
        <f t="shared" si="131"/>
        <v>-0.5</v>
      </c>
      <c r="V390" s="39">
        <f t="shared" si="132"/>
        <v>73.057399999999987</v>
      </c>
      <c r="W390" s="39">
        <f t="shared" si="133"/>
        <v>332</v>
      </c>
      <c r="X390" s="40">
        <f t="shared" si="134"/>
        <v>0.22005240963855419</v>
      </c>
      <c r="Y390" s="41">
        <f t="shared" si="135"/>
        <v>0.73057399999999983</v>
      </c>
      <c r="Z390" s="42">
        <f t="shared" si="136"/>
        <v>7305.7399999999989</v>
      </c>
      <c r="AA390" s="13" t="s">
        <v>58</v>
      </c>
      <c r="AT390" s="38">
        <v>10</v>
      </c>
      <c r="AU390" s="38">
        <v>10</v>
      </c>
      <c r="AV390" s="10">
        <f t="shared" si="137"/>
        <v>5.5</v>
      </c>
      <c r="AW390" s="10">
        <f t="shared" si="138"/>
        <v>11.120000000000001</v>
      </c>
      <c r="AZ390" t="str">
        <f t="shared" si="139"/>
        <v>Yes</v>
      </c>
      <c r="BB390" s="38">
        <f t="shared" si="140"/>
        <v>-0.5</v>
      </c>
      <c r="BC390" s="38">
        <f t="shared" si="130"/>
        <v>-1.5</v>
      </c>
      <c r="BD390" s="38">
        <f t="shared" si="141"/>
        <v>-1.5</v>
      </c>
      <c r="BE390" s="38">
        <f t="shared" si="142"/>
        <v>-0.5</v>
      </c>
      <c r="BF390" s="13" cm="1">
        <f t="array" ref="BF390">SUMPRODUCT((1/COUNTIFS($A$3:$A390,$A$3:$A390,$H$3:$H390,$H$3:$H390,$I$3:$I390,$I$3:$I390)))</f>
        <v>116.99999999999994</v>
      </c>
      <c r="BG390" s="13">
        <v>33</v>
      </c>
      <c r="BH390" s="12">
        <f t="shared" si="143"/>
        <v>0.28205128205128221</v>
      </c>
    </row>
    <row r="391" spans="1:60" x14ac:dyDescent="0.2">
      <c r="A391" s="37">
        <v>46123</v>
      </c>
      <c r="B391" s="37"/>
      <c r="C391" s="38">
        <v>10.24</v>
      </c>
      <c r="D391" s="13" t="s">
        <v>55</v>
      </c>
      <c r="E391" s="13" t="s">
        <v>1156</v>
      </c>
      <c r="F391" s="13"/>
      <c r="H391" t="s">
        <v>138</v>
      </c>
      <c r="I391" s="13">
        <v>2</v>
      </c>
      <c r="J391" s="13">
        <v>3</v>
      </c>
      <c r="K391" t="s">
        <v>615</v>
      </c>
      <c r="L391" s="38">
        <v>1</v>
      </c>
      <c r="M391" s="38">
        <v>25</v>
      </c>
      <c r="N391" s="38">
        <v>25</v>
      </c>
      <c r="O391" s="13" t="s">
        <v>15</v>
      </c>
      <c r="P391" s="13"/>
      <c r="Q391" s="13" t="s">
        <v>4</v>
      </c>
      <c r="R391" s="38">
        <v>23.080000000000002</v>
      </c>
      <c r="S391" s="13" t="s">
        <v>60</v>
      </c>
      <c r="T391" s="39" t="str">
        <f t="shared" si="105"/>
        <v>0.00</v>
      </c>
      <c r="U391" s="39">
        <f t="shared" si="131"/>
        <v>-1</v>
      </c>
      <c r="V391" s="39">
        <f t="shared" si="132"/>
        <v>72.057399999999987</v>
      </c>
      <c r="W391" s="39">
        <f t="shared" si="133"/>
        <v>333</v>
      </c>
      <c r="X391" s="40">
        <f t="shared" si="134"/>
        <v>0.21638858858858856</v>
      </c>
      <c r="Y391" s="41">
        <f t="shared" si="135"/>
        <v>0.72057399999999983</v>
      </c>
      <c r="Z391" s="42">
        <f t="shared" si="136"/>
        <v>7205.7399999999989</v>
      </c>
      <c r="AA391" s="13" t="s">
        <v>58</v>
      </c>
      <c r="AT391" s="38">
        <v>20</v>
      </c>
      <c r="AU391" s="38">
        <v>19</v>
      </c>
      <c r="AV391" s="10">
        <f t="shared" si="137"/>
        <v>24</v>
      </c>
      <c r="AW391" s="10">
        <f t="shared" si="138"/>
        <v>23.080000000000002</v>
      </c>
      <c r="AZ391" t="str">
        <f t="shared" si="139"/>
        <v>Yes</v>
      </c>
      <c r="BB391" s="38">
        <f t="shared" si="140"/>
        <v>-1</v>
      </c>
      <c r="BC391" s="38">
        <f t="shared" si="130"/>
        <v>-0.18000000000000016</v>
      </c>
      <c r="BD391" s="38">
        <f t="shared" si="141"/>
        <v>-0.18000000000000016</v>
      </c>
      <c r="BE391" s="38">
        <f t="shared" si="142"/>
        <v>-1</v>
      </c>
      <c r="BF391" s="13" cm="1">
        <f t="array" ref="BF391">SUMPRODUCT((1/COUNTIFS($A$3:$A391,$A$3:$A391,$H$3:$H391,$H$3:$H391,$I$3:$I391,$I$3:$I391)))</f>
        <v>117.99999999999994</v>
      </c>
      <c r="BG391" s="13">
        <v>33</v>
      </c>
      <c r="BH391" s="12">
        <f t="shared" si="143"/>
        <v>0.27966101694915269</v>
      </c>
    </row>
    <row r="392" spans="1:60" x14ac:dyDescent="0.2">
      <c r="A392" s="37">
        <v>46123</v>
      </c>
      <c r="B392" s="37"/>
      <c r="C392" s="38">
        <v>10.24</v>
      </c>
      <c r="D392" s="13" t="s">
        <v>55</v>
      </c>
      <c r="E392" s="13" t="s">
        <v>1156</v>
      </c>
      <c r="F392" s="13"/>
      <c r="H392" t="s">
        <v>138</v>
      </c>
      <c r="I392" s="13">
        <v>2</v>
      </c>
      <c r="J392" s="13">
        <v>7</v>
      </c>
      <c r="K392" t="s">
        <v>616</v>
      </c>
      <c r="L392" s="38">
        <v>1</v>
      </c>
      <c r="M392" s="38">
        <v>9.8000000000000007</v>
      </c>
      <c r="N392" s="38">
        <v>12.24</v>
      </c>
      <c r="O392" s="13" t="s">
        <v>15</v>
      </c>
      <c r="P392" s="13"/>
      <c r="Q392" s="13" t="s">
        <v>4</v>
      </c>
      <c r="R392" s="38">
        <v>11.3408</v>
      </c>
      <c r="S392" s="13" t="s">
        <v>60</v>
      </c>
      <c r="T392" s="39" t="str">
        <f t="shared" si="105"/>
        <v>0.00</v>
      </c>
      <c r="U392" s="39">
        <f t="shared" si="131"/>
        <v>-1</v>
      </c>
      <c r="V392" s="39">
        <f t="shared" si="132"/>
        <v>71.057399999999987</v>
      </c>
      <c r="W392" s="39">
        <f t="shared" si="133"/>
        <v>334</v>
      </c>
      <c r="X392" s="40">
        <f t="shared" si="134"/>
        <v>0.21274670658682632</v>
      </c>
      <c r="Y392" s="41">
        <f t="shared" si="135"/>
        <v>0.71057399999999982</v>
      </c>
      <c r="Z392" s="42">
        <f t="shared" si="136"/>
        <v>7105.7399999999989</v>
      </c>
      <c r="AA392" s="13" t="s">
        <v>58</v>
      </c>
      <c r="AT392" s="38">
        <v>11.1</v>
      </c>
      <c r="AU392" s="38">
        <v>11</v>
      </c>
      <c r="AV392" s="10">
        <f t="shared" si="137"/>
        <v>11.24</v>
      </c>
      <c r="AW392" s="10">
        <f t="shared" si="138"/>
        <v>11.3408</v>
      </c>
      <c r="AZ392" t="str">
        <f t="shared" si="139"/>
        <v>Yes</v>
      </c>
      <c r="BB392" s="38">
        <f t="shared" si="140"/>
        <v>-1</v>
      </c>
      <c r="BC392" s="38">
        <f t="shared" si="130"/>
        <v>-0.18000000000000016</v>
      </c>
      <c r="BD392" s="38">
        <f t="shared" si="141"/>
        <v>-0.18000000000000016</v>
      </c>
      <c r="BE392" s="38">
        <f t="shared" si="142"/>
        <v>-1</v>
      </c>
      <c r="BF392" s="13" cm="1">
        <f t="array" ref="BF392">SUMPRODUCT((1/COUNTIFS($A$3:$A392,$A$3:$A392,$H$3:$H392,$H$3:$H392,$I$3:$I392,$I$3:$I392)))</f>
        <v>117.99999999999994</v>
      </c>
      <c r="BG392" s="13">
        <v>33</v>
      </c>
      <c r="BH392" s="12">
        <f t="shared" si="143"/>
        <v>0.27966101694915269</v>
      </c>
    </row>
    <row r="393" spans="1:60" x14ac:dyDescent="0.2">
      <c r="A393" s="37">
        <v>46123</v>
      </c>
      <c r="B393" s="37"/>
      <c r="C393" s="38">
        <v>10.24</v>
      </c>
      <c r="D393" s="13" t="s">
        <v>55</v>
      </c>
      <c r="E393" s="13" t="s">
        <v>1156</v>
      </c>
      <c r="F393" s="13"/>
      <c r="H393" t="s">
        <v>138</v>
      </c>
      <c r="I393" s="13">
        <v>2</v>
      </c>
      <c r="J393" s="13">
        <v>12</v>
      </c>
      <c r="K393" s="43" t="s">
        <v>618</v>
      </c>
      <c r="L393" s="38">
        <v>0.5</v>
      </c>
      <c r="M393" s="38">
        <v>3.5</v>
      </c>
      <c r="N393" s="38">
        <v>4.6399999999999997</v>
      </c>
      <c r="O393" s="13" t="s">
        <v>15</v>
      </c>
      <c r="P393" s="13"/>
      <c r="Q393" s="13" t="s">
        <v>4</v>
      </c>
      <c r="R393" s="38">
        <v>4.3487999999999998</v>
      </c>
      <c r="S393" s="13">
        <v>1</v>
      </c>
      <c r="T393" s="39">
        <f t="shared" si="105"/>
        <v>2.17</v>
      </c>
      <c r="U393" s="39">
        <f t="shared" si="131"/>
        <v>1.8199999999999998</v>
      </c>
      <c r="V393" s="39">
        <f t="shared" si="132"/>
        <v>72.87739999999998</v>
      </c>
      <c r="W393" s="39">
        <f t="shared" si="133"/>
        <v>334.5</v>
      </c>
      <c r="X393" s="40">
        <f t="shared" si="134"/>
        <v>0.21786965620328844</v>
      </c>
      <c r="Y393" s="41">
        <f t="shared" si="135"/>
        <v>0.72877399999999981</v>
      </c>
      <c r="Z393" s="42">
        <f t="shared" si="136"/>
        <v>7287.739999999998</v>
      </c>
      <c r="AA393" s="13" t="s">
        <v>72</v>
      </c>
      <c r="AT393" s="38">
        <v>4</v>
      </c>
      <c r="AU393" s="38">
        <v>4.2</v>
      </c>
      <c r="AV393" s="10">
        <f t="shared" si="137"/>
        <v>1.8199999999999998</v>
      </c>
      <c r="AW393" s="10">
        <f t="shared" si="138"/>
        <v>4.3487999999999998</v>
      </c>
      <c r="AZ393" t="str">
        <f t="shared" si="139"/>
        <v>Yes</v>
      </c>
      <c r="BB393" s="38">
        <f t="shared" si="140"/>
        <v>1.8199999999999998</v>
      </c>
      <c r="BC393" s="38">
        <f t="shared" si="130"/>
        <v>-0.18000000000000016</v>
      </c>
      <c r="BD393" s="38">
        <f t="shared" si="141"/>
        <v>-0.18000000000000016</v>
      </c>
      <c r="BE393" s="38">
        <f t="shared" si="142"/>
        <v>1.8199999999999998</v>
      </c>
      <c r="BF393" s="13" cm="1">
        <f t="array" ref="BF393">SUMPRODUCT((1/COUNTIFS($A$3:$A393,$A$3:$A393,$H$3:$H393,$H$3:$H393,$I$3:$I393,$I$3:$I393)))</f>
        <v>117.99999999999993</v>
      </c>
      <c r="BG393" s="13">
        <v>34</v>
      </c>
      <c r="BH393" s="12">
        <f t="shared" si="143"/>
        <v>0.28813559322033916</v>
      </c>
    </row>
    <row r="394" spans="1:60" x14ac:dyDescent="0.2">
      <c r="A394" s="37">
        <v>46123</v>
      </c>
      <c r="B394" s="37"/>
      <c r="C394" s="38">
        <v>10.34</v>
      </c>
      <c r="D394" s="13" t="s">
        <v>55</v>
      </c>
      <c r="E394" s="13" t="s">
        <v>1156</v>
      </c>
      <c r="F394" s="13"/>
      <c r="H394" t="s">
        <v>138</v>
      </c>
      <c r="I394" s="13">
        <v>4</v>
      </c>
      <c r="J394" s="13">
        <v>2</v>
      </c>
      <c r="K394" t="s">
        <v>620</v>
      </c>
      <c r="L394" s="38">
        <v>1</v>
      </c>
      <c r="M394" s="38">
        <v>30</v>
      </c>
      <c r="N394" s="38">
        <v>38</v>
      </c>
      <c r="O394" s="13" t="s">
        <v>15</v>
      </c>
      <c r="P394" s="13"/>
      <c r="Q394" s="13" t="s">
        <v>4</v>
      </c>
      <c r="R394" s="38">
        <v>35.04</v>
      </c>
      <c r="S394" s="13" t="s">
        <v>60</v>
      </c>
      <c r="T394" s="39" t="str">
        <f t="shared" ref="T394:T459" si="144">IF(($AA394="W"),ROUND(($L394*$R394),2),"0.00")</f>
        <v>0.00</v>
      </c>
      <c r="U394" s="39">
        <f t="shared" si="131"/>
        <v>-1</v>
      </c>
      <c r="V394" s="39">
        <f t="shared" si="132"/>
        <v>71.87739999999998</v>
      </c>
      <c r="W394" s="39">
        <f t="shared" si="133"/>
        <v>335.5</v>
      </c>
      <c r="X394" s="40">
        <f t="shared" si="134"/>
        <v>0.21423964232488818</v>
      </c>
      <c r="Y394" s="41">
        <f t="shared" si="135"/>
        <v>0.7187739999999998</v>
      </c>
      <c r="Z394" s="42">
        <f t="shared" si="136"/>
        <v>7187.739999999998</v>
      </c>
      <c r="AA394" s="13" t="s">
        <v>58</v>
      </c>
      <c r="AT394" s="38">
        <v>27.2</v>
      </c>
      <c r="AU394" s="38">
        <v>26</v>
      </c>
      <c r="AV394" s="10">
        <f t="shared" si="137"/>
        <v>37</v>
      </c>
      <c r="AW394" s="10">
        <f t="shared" si="138"/>
        <v>35.04</v>
      </c>
      <c r="AZ394" t="str">
        <f t="shared" si="139"/>
        <v>Yes</v>
      </c>
      <c r="BB394" s="38">
        <f t="shared" si="140"/>
        <v>-1</v>
      </c>
      <c r="BC394" s="38">
        <f t="shared" si="130"/>
        <v>-2.5</v>
      </c>
      <c r="BD394" s="38">
        <f t="shared" si="141"/>
        <v>-2.5</v>
      </c>
      <c r="BE394" s="38">
        <f t="shared" si="142"/>
        <v>-1</v>
      </c>
      <c r="BF394" s="13" cm="1">
        <f t="array" ref="BF394">SUMPRODUCT((1/COUNTIFS($A$3:$A394,$A$3:$A394,$H$3:$H394,$H$3:$H394,$I$3:$I394,$I$3:$I394)))</f>
        <v>118.99999999999993</v>
      </c>
      <c r="BG394" s="13">
        <v>34</v>
      </c>
      <c r="BH394" s="12">
        <f t="shared" si="143"/>
        <v>0.28571428571428586</v>
      </c>
    </row>
    <row r="395" spans="1:60" x14ac:dyDescent="0.2">
      <c r="A395" s="37">
        <v>46123</v>
      </c>
      <c r="B395" s="37"/>
      <c r="C395" s="38">
        <v>10.34</v>
      </c>
      <c r="D395" s="13" t="s">
        <v>55</v>
      </c>
      <c r="E395" s="13" t="s">
        <v>1156</v>
      </c>
      <c r="F395" s="13"/>
      <c r="H395" t="s">
        <v>138</v>
      </c>
      <c r="I395" s="13">
        <v>4</v>
      </c>
      <c r="J395" s="13">
        <v>5</v>
      </c>
      <c r="K395" s="46" t="s">
        <v>623</v>
      </c>
      <c r="L395" s="38">
        <v>0.5</v>
      </c>
      <c r="M395" s="38">
        <v>24</v>
      </c>
      <c r="N395" s="38">
        <v>33.31</v>
      </c>
      <c r="O395" s="13" t="s">
        <v>15</v>
      </c>
      <c r="P395" s="13"/>
      <c r="Q395" s="13" t="s">
        <v>4</v>
      </c>
      <c r="R395" s="38">
        <v>30.725200000000005</v>
      </c>
      <c r="S395" s="13">
        <v>4</v>
      </c>
      <c r="T395" s="39" t="str">
        <f t="shared" si="144"/>
        <v>0.00</v>
      </c>
      <c r="U395" s="39">
        <f t="shared" si="131"/>
        <v>-0.5</v>
      </c>
      <c r="V395" s="39">
        <f t="shared" si="132"/>
        <v>71.37739999999998</v>
      </c>
      <c r="W395" s="39">
        <f t="shared" si="133"/>
        <v>336</v>
      </c>
      <c r="X395" s="40">
        <f t="shared" si="134"/>
        <v>0.21243273809523805</v>
      </c>
      <c r="Y395" s="41">
        <f t="shared" si="135"/>
        <v>0.7137739999999998</v>
      </c>
      <c r="Z395" s="42">
        <f t="shared" si="136"/>
        <v>7137.739999999998</v>
      </c>
      <c r="AA395" s="13" t="s">
        <v>58</v>
      </c>
      <c r="AT395" s="38">
        <v>27.4</v>
      </c>
      <c r="AU395" s="38">
        <v>21</v>
      </c>
      <c r="AV395" s="10">
        <f t="shared" si="137"/>
        <v>16.155000000000001</v>
      </c>
      <c r="AW395" s="10">
        <f t="shared" si="138"/>
        <v>30.725200000000005</v>
      </c>
      <c r="AZ395" t="str">
        <f t="shared" si="139"/>
        <v>Yes</v>
      </c>
      <c r="BB395" s="38">
        <f t="shared" si="140"/>
        <v>-0.5</v>
      </c>
      <c r="BC395" s="38">
        <f t="shared" si="130"/>
        <v>-2.5</v>
      </c>
      <c r="BD395" s="38">
        <f t="shared" si="141"/>
        <v>-2.5</v>
      </c>
      <c r="BE395" s="38">
        <f t="shared" si="142"/>
        <v>-0.5</v>
      </c>
      <c r="BF395" s="13" cm="1">
        <f t="array" ref="BF395">SUMPRODUCT((1/COUNTIFS($A$3:$A395,$A$3:$A395,$H$3:$H395,$H$3:$H395,$I$3:$I395,$I$3:$I395)))</f>
        <v>118.99999999999993</v>
      </c>
      <c r="BG395" s="13">
        <v>34</v>
      </c>
      <c r="BH395" s="12">
        <f t="shared" si="143"/>
        <v>0.28571428571428586</v>
      </c>
    </row>
    <row r="396" spans="1:60" x14ac:dyDescent="0.2">
      <c r="A396" s="37">
        <v>46123</v>
      </c>
      <c r="B396" s="37"/>
      <c r="C396" s="38">
        <v>10.34</v>
      </c>
      <c r="D396" s="13" t="s">
        <v>55</v>
      </c>
      <c r="E396" s="13" t="s">
        <v>1156</v>
      </c>
      <c r="F396" s="13"/>
      <c r="H396" t="s">
        <v>138</v>
      </c>
      <c r="I396" s="13">
        <v>4</v>
      </c>
      <c r="J396" s="13">
        <v>9</v>
      </c>
      <c r="K396" t="s">
        <v>624</v>
      </c>
      <c r="L396" s="38">
        <v>1</v>
      </c>
      <c r="M396" s="38">
        <v>10.5</v>
      </c>
      <c r="N396" s="38">
        <v>12.45</v>
      </c>
      <c r="O396" s="13" t="s">
        <v>15</v>
      </c>
      <c r="P396" s="13"/>
      <c r="Q396" s="13" t="s">
        <v>4</v>
      </c>
      <c r="R396" s="38">
        <v>11.533999999999999</v>
      </c>
      <c r="S396" s="13" t="s">
        <v>60</v>
      </c>
      <c r="T396" s="39" t="str">
        <f t="shared" si="144"/>
        <v>0.00</v>
      </c>
      <c r="U396" s="39">
        <f t="shared" si="131"/>
        <v>-1</v>
      </c>
      <c r="V396" s="39">
        <f t="shared" si="132"/>
        <v>70.37739999999998</v>
      </c>
      <c r="W396" s="39">
        <f t="shared" si="133"/>
        <v>337</v>
      </c>
      <c r="X396" s="40">
        <f t="shared" si="134"/>
        <v>0.2088350148367952</v>
      </c>
      <c r="Y396" s="41">
        <f t="shared" si="135"/>
        <v>0.70377399999999979</v>
      </c>
      <c r="Z396" s="42">
        <f t="shared" si="136"/>
        <v>7037.739999999998</v>
      </c>
      <c r="AA396" s="13" t="s">
        <v>58</v>
      </c>
      <c r="AT396" s="38">
        <v>10.3</v>
      </c>
      <c r="AU396" s="38">
        <v>9.5</v>
      </c>
      <c r="AV396" s="10">
        <f t="shared" si="137"/>
        <v>11.45</v>
      </c>
      <c r="AW396" s="10">
        <f t="shared" si="138"/>
        <v>11.533999999999999</v>
      </c>
      <c r="AZ396" t="str">
        <f t="shared" si="139"/>
        <v>Yes</v>
      </c>
      <c r="BB396" s="38">
        <f t="shared" si="140"/>
        <v>-1</v>
      </c>
      <c r="BC396" s="38">
        <f t="shared" si="130"/>
        <v>-2.5</v>
      </c>
      <c r="BD396" s="38">
        <f t="shared" si="141"/>
        <v>-2.5</v>
      </c>
      <c r="BE396" s="38">
        <f t="shared" si="142"/>
        <v>-1</v>
      </c>
      <c r="BF396" s="13" cm="1">
        <f t="array" ref="BF396">SUMPRODUCT((1/COUNTIFS($A$3:$A396,$A$3:$A396,$H$3:$H396,$H$3:$H396,$I$3:$I396,$I$3:$I396)))</f>
        <v>118.99999999999991</v>
      </c>
      <c r="BG396" s="13">
        <v>34</v>
      </c>
      <c r="BH396" s="12">
        <f t="shared" si="143"/>
        <v>0.28571428571428592</v>
      </c>
    </row>
    <row r="397" spans="1:60" x14ac:dyDescent="0.2">
      <c r="A397" s="37">
        <v>46123</v>
      </c>
      <c r="B397" s="37"/>
      <c r="C397" s="38">
        <v>10.44</v>
      </c>
      <c r="D397" s="13" t="s">
        <v>55</v>
      </c>
      <c r="E397" s="13" t="s">
        <v>1156</v>
      </c>
      <c r="F397" s="13"/>
      <c r="H397" t="s">
        <v>138</v>
      </c>
      <c r="I397" s="13">
        <v>5</v>
      </c>
      <c r="J397" s="13">
        <v>2</v>
      </c>
      <c r="K397" t="s">
        <v>233</v>
      </c>
      <c r="L397" s="38">
        <v>0.5</v>
      </c>
      <c r="M397" s="38">
        <v>5.2</v>
      </c>
      <c r="N397" s="38">
        <v>5.77</v>
      </c>
      <c r="O397" s="13" t="s">
        <v>15</v>
      </c>
      <c r="P397" s="13"/>
      <c r="Q397" s="13" t="s">
        <v>4</v>
      </c>
      <c r="R397" s="38">
        <v>5.3883999999999999</v>
      </c>
      <c r="S397" s="13" t="s">
        <v>60</v>
      </c>
      <c r="T397" s="39" t="str">
        <f t="shared" si="144"/>
        <v>0.00</v>
      </c>
      <c r="U397" s="39">
        <f t="shared" si="131"/>
        <v>-0.5</v>
      </c>
      <c r="V397" s="39">
        <f t="shared" si="132"/>
        <v>69.87739999999998</v>
      </c>
      <c r="W397" s="39">
        <f t="shared" si="133"/>
        <v>337.5</v>
      </c>
      <c r="X397" s="40">
        <f t="shared" si="134"/>
        <v>0.20704414814814809</v>
      </c>
      <c r="Y397" s="41">
        <f t="shared" si="135"/>
        <v>0.69877399999999978</v>
      </c>
      <c r="Z397" s="42">
        <f t="shared" si="136"/>
        <v>6987.739999999998</v>
      </c>
      <c r="AA397" s="13" t="s">
        <v>58</v>
      </c>
      <c r="AT397" s="38">
        <v>6.2</v>
      </c>
      <c r="AU397" s="38">
        <v>5</v>
      </c>
      <c r="AV397" s="10">
        <f t="shared" si="137"/>
        <v>2.3849999999999998</v>
      </c>
      <c r="AW397" s="10">
        <f t="shared" si="138"/>
        <v>5.3883999999999999</v>
      </c>
      <c r="AZ397" t="str">
        <f t="shared" si="139"/>
        <v>Yes</v>
      </c>
      <c r="BB397" s="38">
        <f t="shared" si="140"/>
        <v>-0.5</v>
      </c>
      <c r="BC397" s="38">
        <f t="shared" si="130"/>
        <v>-3.5</v>
      </c>
      <c r="BD397" s="38">
        <f t="shared" si="141"/>
        <v>-3.5</v>
      </c>
      <c r="BE397" s="38">
        <f t="shared" si="142"/>
        <v>-0.5</v>
      </c>
      <c r="BF397" s="13" cm="1">
        <f t="array" ref="BF397">SUMPRODUCT((1/COUNTIFS($A$3:$A397,$A$3:$A397,$H$3:$H397,$H$3:$H397,$I$3:$I397,$I$3:$I397)))</f>
        <v>119.99999999999991</v>
      </c>
      <c r="BG397" s="13">
        <v>34</v>
      </c>
      <c r="BH397" s="12">
        <f t="shared" si="143"/>
        <v>0.28333333333333355</v>
      </c>
    </row>
    <row r="398" spans="1:60" x14ac:dyDescent="0.2">
      <c r="A398" s="37">
        <v>46123</v>
      </c>
      <c r="B398" s="37"/>
      <c r="C398" s="38">
        <v>10.44</v>
      </c>
      <c r="D398" s="13" t="s">
        <v>55</v>
      </c>
      <c r="E398" s="13" t="s">
        <v>1156</v>
      </c>
      <c r="F398" s="13"/>
      <c r="H398" t="s">
        <v>138</v>
      </c>
      <c r="I398" s="13">
        <v>5</v>
      </c>
      <c r="J398" s="13">
        <v>4</v>
      </c>
      <c r="K398" t="s">
        <v>247</v>
      </c>
      <c r="L398" s="38">
        <v>1</v>
      </c>
      <c r="M398" s="38">
        <v>32</v>
      </c>
      <c r="N398" s="38">
        <v>32</v>
      </c>
      <c r="O398" s="13" t="s">
        <v>15</v>
      </c>
      <c r="P398" s="13"/>
      <c r="Q398" s="13" t="s">
        <v>4</v>
      </c>
      <c r="R398" s="38">
        <v>29.52</v>
      </c>
      <c r="S398" s="13" t="s">
        <v>60</v>
      </c>
      <c r="T398" s="39" t="str">
        <f t="shared" si="144"/>
        <v>0.00</v>
      </c>
      <c r="U398" s="39">
        <f t="shared" si="131"/>
        <v>-1</v>
      </c>
      <c r="V398" s="39">
        <f t="shared" si="132"/>
        <v>68.87739999999998</v>
      </c>
      <c r="W398" s="39">
        <f t="shared" si="133"/>
        <v>338.5</v>
      </c>
      <c r="X398" s="40">
        <f t="shared" si="134"/>
        <v>0.20347828655834557</v>
      </c>
      <c r="Y398" s="41">
        <f t="shared" si="135"/>
        <v>0.68877399999999978</v>
      </c>
      <c r="Z398" s="42">
        <f t="shared" si="136"/>
        <v>6887.739999999998</v>
      </c>
      <c r="AA398" s="13" t="s">
        <v>58</v>
      </c>
      <c r="AT398" s="38">
        <v>23.7</v>
      </c>
      <c r="AU398" s="38">
        <v>21</v>
      </c>
      <c r="AV398" s="10">
        <f t="shared" si="137"/>
        <v>31</v>
      </c>
      <c r="AW398" s="10">
        <f t="shared" si="138"/>
        <v>29.52</v>
      </c>
      <c r="AZ398" t="str">
        <f t="shared" si="139"/>
        <v>Yes</v>
      </c>
      <c r="BB398" s="38">
        <f t="shared" si="140"/>
        <v>-1</v>
      </c>
      <c r="BC398" s="38">
        <f t="shared" si="130"/>
        <v>-3.5</v>
      </c>
      <c r="BD398" s="38">
        <f t="shared" si="141"/>
        <v>-3.5</v>
      </c>
      <c r="BE398" s="38">
        <f t="shared" si="142"/>
        <v>-1</v>
      </c>
      <c r="BF398" s="13" cm="1">
        <f t="array" ref="BF398">SUMPRODUCT((1/COUNTIFS($A$3:$A398,$A$3:$A398,$H$3:$H398,$H$3:$H398,$I$3:$I398,$I$3:$I398)))</f>
        <v>119.99999999999991</v>
      </c>
      <c r="BG398" s="13">
        <v>34</v>
      </c>
      <c r="BH398" s="12">
        <f t="shared" si="143"/>
        <v>0.28333333333333355</v>
      </c>
    </row>
    <row r="399" spans="1:60" x14ac:dyDescent="0.2">
      <c r="A399" s="37">
        <v>46123</v>
      </c>
      <c r="B399" s="37"/>
      <c r="C399" s="38">
        <v>10.44</v>
      </c>
      <c r="D399" s="13" t="s">
        <v>55</v>
      </c>
      <c r="E399" s="13" t="s">
        <v>1156</v>
      </c>
      <c r="F399" s="13"/>
      <c r="H399" t="s">
        <v>138</v>
      </c>
      <c r="I399" s="13">
        <v>5</v>
      </c>
      <c r="J399" s="13">
        <v>7</v>
      </c>
      <c r="K399" t="s">
        <v>545</v>
      </c>
      <c r="L399" s="38">
        <v>1</v>
      </c>
      <c r="M399" s="38">
        <v>23</v>
      </c>
      <c r="N399" s="38">
        <v>28.32</v>
      </c>
      <c r="O399" s="13" t="s">
        <v>15</v>
      </c>
      <c r="P399" s="13"/>
      <c r="Q399" s="13" t="s">
        <v>4</v>
      </c>
      <c r="R399" s="38">
        <v>26.134400000000003</v>
      </c>
      <c r="S399" s="13" t="s">
        <v>60</v>
      </c>
      <c r="T399" s="39" t="str">
        <f t="shared" si="144"/>
        <v>0.00</v>
      </c>
      <c r="U399" s="39">
        <f t="shared" si="131"/>
        <v>-1</v>
      </c>
      <c r="V399" s="39">
        <f t="shared" si="132"/>
        <v>67.87739999999998</v>
      </c>
      <c r="W399" s="39">
        <f t="shared" si="133"/>
        <v>339.5</v>
      </c>
      <c r="X399" s="40">
        <f t="shared" si="134"/>
        <v>0.1999334315169366</v>
      </c>
      <c r="Y399" s="41">
        <f t="shared" si="135"/>
        <v>0.67877399999999977</v>
      </c>
      <c r="Z399" s="42">
        <f t="shared" si="136"/>
        <v>6787.739999999998</v>
      </c>
      <c r="AA399" s="13" t="s">
        <v>58</v>
      </c>
      <c r="AT399" s="38">
        <v>21</v>
      </c>
      <c r="AU399" s="38">
        <v>26</v>
      </c>
      <c r="AV399" s="10">
        <f t="shared" si="137"/>
        <v>27.32</v>
      </c>
      <c r="AW399" s="10">
        <f t="shared" si="138"/>
        <v>26.134400000000003</v>
      </c>
      <c r="AZ399" t="str">
        <f t="shared" si="139"/>
        <v>Yes</v>
      </c>
      <c r="BB399" s="38">
        <f t="shared" si="140"/>
        <v>-1</v>
      </c>
      <c r="BC399" s="38">
        <f t="shared" si="130"/>
        <v>-3.5</v>
      </c>
      <c r="BD399" s="38">
        <f t="shared" si="141"/>
        <v>-3.5</v>
      </c>
      <c r="BE399" s="38">
        <f t="shared" si="142"/>
        <v>-1</v>
      </c>
      <c r="BF399" s="13" cm="1">
        <f t="array" ref="BF399">SUMPRODUCT((1/COUNTIFS($A$3:$A399,$A$3:$A399,$H$3:$H399,$H$3:$H399,$I$3:$I399,$I$3:$I399)))</f>
        <v>119.9999999999999</v>
      </c>
      <c r="BG399" s="13">
        <v>34</v>
      </c>
      <c r="BH399" s="12">
        <f t="shared" si="143"/>
        <v>0.28333333333333355</v>
      </c>
    </row>
    <row r="400" spans="1:60" x14ac:dyDescent="0.2">
      <c r="A400" s="37">
        <v>46123</v>
      </c>
      <c r="B400" s="37"/>
      <c r="C400" s="38">
        <v>10.44</v>
      </c>
      <c r="D400" s="13" t="s">
        <v>55</v>
      </c>
      <c r="E400" s="13" t="s">
        <v>1156</v>
      </c>
      <c r="F400" s="13"/>
      <c r="H400" t="s">
        <v>138</v>
      </c>
      <c r="I400" s="13">
        <v>5</v>
      </c>
      <c r="J400" s="13">
        <v>8</v>
      </c>
      <c r="K400" s="46" t="s">
        <v>628</v>
      </c>
      <c r="L400" s="38">
        <v>1</v>
      </c>
      <c r="M400" s="38">
        <v>26</v>
      </c>
      <c r="N400" s="38">
        <v>34</v>
      </c>
      <c r="O400" s="13" t="s">
        <v>15</v>
      </c>
      <c r="P400" s="13"/>
      <c r="Q400" s="13" t="s">
        <v>4</v>
      </c>
      <c r="R400" s="38">
        <v>31.360000000000003</v>
      </c>
      <c r="S400" s="13">
        <v>4</v>
      </c>
      <c r="T400" s="39" t="str">
        <f t="shared" si="144"/>
        <v>0.00</v>
      </c>
      <c r="U400" s="39">
        <f t="shared" si="131"/>
        <v>-1</v>
      </c>
      <c r="V400" s="39">
        <f t="shared" si="132"/>
        <v>66.87739999999998</v>
      </c>
      <c r="W400" s="39">
        <f t="shared" si="133"/>
        <v>340.5</v>
      </c>
      <c r="X400" s="40">
        <f t="shared" si="134"/>
        <v>0.19640939794419965</v>
      </c>
      <c r="Y400" s="41">
        <f t="shared" si="135"/>
        <v>0.66877399999999976</v>
      </c>
      <c r="Z400" s="42">
        <f t="shared" si="136"/>
        <v>6687.739999999998</v>
      </c>
      <c r="AA400" s="13" t="s">
        <v>58</v>
      </c>
      <c r="AT400" s="38">
        <v>25.5</v>
      </c>
      <c r="AU400" s="38">
        <v>21</v>
      </c>
      <c r="AV400" s="10">
        <f t="shared" si="137"/>
        <v>33</v>
      </c>
      <c r="AW400" s="10">
        <f t="shared" si="138"/>
        <v>31.360000000000003</v>
      </c>
      <c r="AZ400" t="str">
        <f t="shared" si="139"/>
        <v>Yes</v>
      </c>
      <c r="BB400" s="38">
        <f t="shared" si="140"/>
        <v>-1</v>
      </c>
      <c r="BC400" s="38">
        <f t="shared" si="130"/>
        <v>-3.5</v>
      </c>
      <c r="BD400" s="38">
        <f t="shared" si="141"/>
        <v>-3.5</v>
      </c>
      <c r="BE400" s="38">
        <f t="shared" si="142"/>
        <v>-1</v>
      </c>
      <c r="BF400" s="13" cm="1">
        <f t="array" ref="BF400">SUMPRODUCT((1/COUNTIFS($A$3:$A400,$A$3:$A400,$H$3:$H400,$H$3:$H400,$I$3:$I400,$I$3:$I400)))</f>
        <v>119.99999999999991</v>
      </c>
      <c r="BG400" s="13">
        <v>34</v>
      </c>
      <c r="BH400" s="12">
        <f t="shared" si="143"/>
        <v>0.28333333333333355</v>
      </c>
    </row>
    <row r="401" spans="1:60" x14ac:dyDescent="0.2">
      <c r="A401" s="37">
        <v>46123</v>
      </c>
      <c r="B401" s="37"/>
      <c r="C401" s="38">
        <v>10.56</v>
      </c>
      <c r="D401" s="13" t="s">
        <v>55</v>
      </c>
      <c r="E401" s="13" t="s">
        <v>1156</v>
      </c>
      <c r="F401" s="13"/>
      <c r="H401" t="s">
        <v>138</v>
      </c>
      <c r="I401" s="13">
        <v>6</v>
      </c>
      <c r="J401" s="13">
        <v>2</v>
      </c>
      <c r="K401" s="45" t="s">
        <v>630</v>
      </c>
      <c r="L401" s="38">
        <v>0.5</v>
      </c>
      <c r="M401" s="38">
        <v>8.6</v>
      </c>
      <c r="N401" s="38">
        <v>9.92</v>
      </c>
      <c r="O401" s="13" t="s">
        <v>15</v>
      </c>
      <c r="P401" s="13"/>
      <c r="Q401" s="13" t="s">
        <v>4</v>
      </c>
      <c r="R401" s="38">
        <v>9.2064000000000004</v>
      </c>
      <c r="S401" s="13">
        <v>3</v>
      </c>
      <c r="T401" s="39" t="str">
        <f t="shared" si="144"/>
        <v>0.00</v>
      </c>
      <c r="U401" s="39">
        <f t="shared" si="131"/>
        <v>-0.5</v>
      </c>
      <c r="V401" s="39">
        <f t="shared" si="132"/>
        <v>66.37739999999998</v>
      </c>
      <c r="W401" s="39">
        <f t="shared" si="133"/>
        <v>341</v>
      </c>
      <c r="X401" s="40">
        <f t="shared" si="134"/>
        <v>0.19465513196480932</v>
      </c>
      <c r="Y401" s="41">
        <f t="shared" si="135"/>
        <v>0.66377399999999975</v>
      </c>
      <c r="Z401" s="42">
        <f t="shared" si="136"/>
        <v>6637.739999999998</v>
      </c>
      <c r="AA401" s="13" t="s">
        <v>58</v>
      </c>
      <c r="AT401" s="38">
        <v>7.2</v>
      </c>
      <c r="AU401" s="38">
        <v>6</v>
      </c>
      <c r="AV401" s="10">
        <f t="shared" si="137"/>
        <v>4.46</v>
      </c>
      <c r="AW401" s="10">
        <f t="shared" si="138"/>
        <v>9.2064000000000004</v>
      </c>
      <c r="AZ401" t="str">
        <f t="shared" si="139"/>
        <v>Yes</v>
      </c>
      <c r="BB401" s="38">
        <f t="shared" si="140"/>
        <v>-0.5</v>
      </c>
      <c r="BC401" s="38">
        <f t="shared" si="130"/>
        <v>-2</v>
      </c>
      <c r="BD401" s="38">
        <f t="shared" si="141"/>
        <v>-2</v>
      </c>
      <c r="BE401" s="38">
        <f t="shared" si="142"/>
        <v>-0.5</v>
      </c>
      <c r="BF401" s="13" cm="1">
        <f t="array" ref="BF401">SUMPRODUCT((1/COUNTIFS($A$3:$A401,$A$3:$A401,$H$3:$H401,$H$3:$H401,$I$3:$I401,$I$3:$I401)))</f>
        <v>120.99999999999991</v>
      </c>
      <c r="BG401" s="13">
        <v>34</v>
      </c>
      <c r="BH401" s="12">
        <f t="shared" si="143"/>
        <v>0.28099173553719026</v>
      </c>
    </row>
    <row r="402" spans="1:60" x14ac:dyDescent="0.2">
      <c r="A402" s="37">
        <v>46123</v>
      </c>
      <c r="B402" s="37"/>
      <c r="C402" s="38">
        <v>10.56</v>
      </c>
      <c r="D402" s="13" t="s">
        <v>55</v>
      </c>
      <c r="E402" s="13" t="s">
        <v>1156</v>
      </c>
      <c r="F402" s="13"/>
      <c r="H402" t="s">
        <v>138</v>
      </c>
      <c r="I402" s="13">
        <v>6</v>
      </c>
      <c r="J402" s="13">
        <v>4</v>
      </c>
      <c r="K402" t="s">
        <v>632</v>
      </c>
      <c r="L402" s="38">
        <v>1</v>
      </c>
      <c r="M402" s="38">
        <v>7.8</v>
      </c>
      <c r="N402" s="38">
        <v>11</v>
      </c>
      <c r="O402" s="13" t="s">
        <v>15</v>
      </c>
      <c r="P402" s="13"/>
      <c r="Q402" s="13" t="s">
        <v>4</v>
      </c>
      <c r="R402" s="38">
        <v>10.200000000000001</v>
      </c>
      <c r="S402" s="13" t="s">
        <v>60</v>
      </c>
      <c r="T402" s="39" t="str">
        <f t="shared" si="144"/>
        <v>0.00</v>
      </c>
      <c r="U402" s="39">
        <f t="shared" si="131"/>
        <v>-1</v>
      </c>
      <c r="V402" s="39">
        <f t="shared" si="132"/>
        <v>65.37739999999998</v>
      </c>
      <c r="W402" s="39">
        <f t="shared" si="133"/>
        <v>342</v>
      </c>
      <c r="X402" s="40">
        <f t="shared" si="134"/>
        <v>0.19116198830409351</v>
      </c>
      <c r="Y402" s="41">
        <f t="shared" si="135"/>
        <v>0.65377399999999986</v>
      </c>
      <c r="Z402" s="42">
        <f t="shared" si="136"/>
        <v>6537.739999999998</v>
      </c>
      <c r="AA402" s="13" t="s">
        <v>58</v>
      </c>
      <c r="AT402" s="38">
        <v>10</v>
      </c>
      <c r="AU402" s="38">
        <v>10</v>
      </c>
      <c r="AV402" s="10">
        <f t="shared" si="137"/>
        <v>10</v>
      </c>
      <c r="AW402" s="10">
        <f t="shared" si="138"/>
        <v>10.200000000000001</v>
      </c>
      <c r="AZ402" t="str">
        <f t="shared" si="139"/>
        <v>Yes</v>
      </c>
      <c r="BB402" s="38">
        <f t="shared" si="140"/>
        <v>-1</v>
      </c>
      <c r="BC402" s="38">
        <f t="shared" si="130"/>
        <v>-2</v>
      </c>
      <c r="BD402" s="38">
        <f t="shared" si="141"/>
        <v>-2</v>
      </c>
      <c r="BE402" s="38">
        <f t="shared" si="142"/>
        <v>-1</v>
      </c>
      <c r="BF402" s="13" cm="1">
        <f t="array" ref="BF402">SUMPRODUCT((1/COUNTIFS($A$3:$A402,$A$3:$A402,$H$3:$H402,$H$3:$H402,$I$3:$I402,$I$3:$I402)))</f>
        <v>120.99999999999991</v>
      </c>
      <c r="BG402" s="13">
        <v>34</v>
      </c>
      <c r="BH402" s="12">
        <f t="shared" si="143"/>
        <v>0.28099173553719026</v>
      </c>
    </row>
    <row r="403" spans="1:60" x14ac:dyDescent="0.2">
      <c r="A403" s="37">
        <v>46123</v>
      </c>
      <c r="B403" s="37"/>
      <c r="C403" s="38">
        <v>10.56</v>
      </c>
      <c r="D403" s="13" t="s">
        <v>55</v>
      </c>
      <c r="E403" s="13" t="s">
        <v>1156</v>
      </c>
      <c r="F403" s="13"/>
      <c r="H403" t="s">
        <v>138</v>
      </c>
      <c r="I403" s="13">
        <v>6</v>
      </c>
      <c r="J403" s="13">
        <v>6</v>
      </c>
      <c r="K403" t="s">
        <v>550</v>
      </c>
      <c r="L403" s="38">
        <v>0.5</v>
      </c>
      <c r="M403" s="38">
        <v>9.8000000000000007</v>
      </c>
      <c r="N403" s="38">
        <v>11.27</v>
      </c>
      <c r="O403" s="13" t="s">
        <v>15</v>
      </c>
      <c r="P403" s="13"/>
      <c r="Q403" s="13" t="s">
        <v>4</v>
      </c>
      <c r="R403" s="38">
        <v>10.448399999999999</v>
      </c>
      <c r="S403" s="13" t="s">
        <v>60</v>
      </c>
      <c r="T403" s="39" t="str">
        <f t="shared" si="144"/>
        <v>0.00</v>
      </c>
      <c r="U403" s="39">
        <f t="shared" si="131"/>
        <v>-0.5</v>
      </c>
      <c r="V403" s="39">
        <f t="shared" si="132"/>
        <v>64.87739999999998</v>
      </c>
      <c r="W403" s="39">
        <f t="shared" si="133"/>
        <v>342.5</v>
      </c>
      <c r="X403" s="40">
        <f t="shared" si="134"/>
        <v>0.18942306569343059</v>
      </c>
      <c r="Y403" s="41">
        <f t="shared" si="135"/>
        <v>0.64877399999999985</v>
      </c>
      <c r="Z403" s="42">
        <f t="shared" si="136"/>
        <v>6487.739999999998</v>
      </c>
      <c r="AA403" s="13" t="s">
        <v>58</v>
      </c>
      <c r="AT403" s="38">
        <v>10.6</v>
      </c>
      <c r="AU403" s="38">
        <v>10</v>
      </c>
      <c r="AV403" s="10">
        <f t="shared" si="137"/>
        <v>5.1349999999999998</v>
      </c>
      <c r="AW403" s="10">
        <f t="shared" si="138"/>
        <v>10.448399999999999</v>
      </c>
      <c r="AZ403" t="str">
        <f t="shared" si="139"/>
        <v>Yes</v>
      </c>
      <c r="BB403" s="38">
        <f t="shared" si="140"/>
        <v>-0.5</v>
      </c>
      <c r="BC403" s="38">
        <f t="shared" si="130"/>
        <v>-2</v>
      </c>
      <c r="BD403" s="38">
        <f t="shared" si="141"/>
        <v>-2</v>
      </c>
      <c r="BE403" s="38">
        <f t="shared" si="142"/>
        <v>-0.5</v>
      </c>
      <c r="BF403" s="13" cm="1">
        <f t="array" ref="BF403">SUMPRODUCT((1/COUNTIFS($A$3:$A403,$A$3:$A403,$H$3:$H403,$H$3:$H403,$I$3:$I403,$I$3:$I403)))</f>
        <v>120.9999999999999</v>
      </c>
      <c r="BG403" s="13">
        <v>34</v>
      </c>
      <c r="BH403" s="12">
        <f t="shared" si="143"/>
        <v>0.28099173553719031</v>
      </c>
    </row>
    <row r="404" spans="1:60" x14ac:dyDescent="0.2">
      <c r="A404" s="37">
        <v>46123</v>
      </c>
      <c r="B404" s="37"/>
      <c r="C404" s="38">
        <v>11.05</v>
      </c>
      <c r="D404" s="13" t="s">
        <v>55</v>
      </c>
      <c r="E404" s="13" t="s">
        <v>1156</v>
      </c>
      <c r="F404" s="13"/>
      <c r="H404" t="s">
        <v>138</v>
      </c>
      <c r="I404" s="13">
        <v>7</v>
      </c>
      <c r="J404" s="13">
        <v>1</v>
      </c>
      <c r="K404" s="43" t="s">
        <v>224</v>
      </c>
      <c r="L404" s="38">
        <v>0.5</v>
      </c>
      <c r="M404" s="38">
        <v>4.6559999999999997</v>
      </c>
      <c r="N404" s="38">
        <v>5.63</v>
      </c>
      <c r="O404" s="13" t="s">
        <v>15</v>
      </c>
      <c r="P404" s="13"/>
      <c r="Q404" s="13" t="s">
        <v>4</v>
      </c>
      <c r="R404" s="38">
        <v>5.2595999999999998</v>
      </c>
      <c r="S404" s="13">
        <v>1</v>
      </c>
      <c r="T404" s="39">
        <f t="shared" si="144"/>
        <v>2.63</v>
      </c>
      <c r="U404" s="39">
        <f t="shared" si="131"/>
        <v>2.2898000000000001</v>
      </c>
      <c r="V404" s="39">
        <f t="shared" si="132"/>
        <v>67.16719999999998</v>
      </c>
      <c r="W404" s="39">
        <f t="shared" si="133"/>
        <v>343</v>
      </c>
      <c r="X404" s="40">
        <f t="shared" si="134"/>
        <v>0.19582274052478127</v>
      </c>
      <c r="Y404" s="41">
        <f t="shared" si="135"/>
        <v>0.67167199999999982</v>
      </c>
      <c r="Z404" s="42">
        <f t="shared" si="136"/>
        <v>6716.7199999999975</v>
      </c>
      <c r="AA404" s="13" t="s">
        <v>72</v>
      </c>
      <c r="AT404" s="38">
        <v>5</v>
      </c>
      <c r="AU404" s="38">
        <v>5</v>
      </c>
      <c r="AV404" s="10">
        <f t="shared" si="137"/>
        <v>2.3149999999999999</v>
      </c>
      <c r="AW404" s="10">
        <f t="shared" si="138"/>
        <v>5.2595999999999998</v>
      </c>
      <c r="AZ404" t="str">
        <f t="shared" si="139"/>
        <v>Yes</v>
      </c>
      <c r="BA404">
        <v>0.03</v>
      </c>
      <c r="BB404" s="38">
        <f t="shared" si="140"/>
        <v>2.3149999999999999</v>
      </c>
      <c r="BC404" s="38">
        <f t="shared" si="130"/>
        <v>0.31499999999999995</v>
      </c>
      <c r="BD404" s="38">
        <f t="shared" si="141"/>
        <v>0.28979999999999995</v>
      </c>
      <c r="BE404" s="38">
        <f t="shared" si="142"/>
        <v>2.2898000000000001</v>
      </c>
      <c r="BF404" s="13" cm="1">
        <f t="array" ref="BF404">SUMPRODUCT((1/COUNTIFS($A$3:$A404,$A$3:$A404,$H$3:$H404,$H$3:$H404,$I$3:$I404,$I$3:$I404)))</f>
        <v>121.9999999999999</v>
      </c>
      <c r="BG404" s="13">
        <v>35</v>
      </c>
      <c r="BH404" s="12">
        <f t="shared" si="143"/>
        <v>0.28688524590163955</v>
      </c>
    </row>
    <row r="405" spans="1:60" x14ac:dyDescent="0.2">
      <c r="A405" s="37">
        <v>46123</v>
      </c>
      <c r="B405" s="37"/>
      <c r="C405" s="38">
        <v>11.05</v>
      </c>
      <c r="D405" s="13" t="s">
        <v>55</v>
      </c>
      <c r="E405" s="13" t="s">
        <v>1156</v>
      </c>
      <c r="F405" s="13"/>
      <c r="H405" t="s">
        <v>138</v>
      </c>
      <c r="I405" s="13">
        <v>7</v>
      </c>
      <c r="J405" s="13">
        <v>2</v>
      </c>
      <c r="K405" t="s">
        <v>544</v>
      </c>
      <c r="L405" s="38">
        <v>0.5</v>
      </c>
      <c r="M405" s="38">
        <v>11.64</v>
      </c>
      <c r="N405" s="38">
        <v>13.27</v>
      </c>
      <c r="O405" s="13" t="s">
        <v>15</v>
      </c>
      <c r="P405" s="13"/>
      <c r="Q405" s="13" t="s">
        <v>4</v>
      </c>
      <c r="R405" s="38">
        <v>12.288399999999999</v>
      </c>
      <c r="S405" s="13" t="s">
        <v>60</v>
      </c>
      <c r="T405" s="39" t="str">
        <f t="shared" si="144"/>
        <v>0.00</v>
      </c>
      <c r="U405" s="39">
        <f t="shared" si="131"/>
        <v>-0.5</v>
      </c>
      <c r="V405" s="39">
        <f t="shared" si="132"/>
        <v>66.66719999999998</v>
      </c>
      <c r="W405" s="39">
        <f t="shared" si="133"/>
        <v>343.5</v>
      </c>
      <c r="X405" s="40">
        <f t="shared" si="134"/>
        <v>0.19408209606986893</v>
      </c>
      <c r="Y405" s="41">
        <f t="shared" si="135"/>
        <v>0.66667199999999982</v>
      </c>
      <c r="Z405" s="42">
        <f t="shared" si="136"/>
        <v>6666.7199999999975</v>
      </c>
      <c r="AA405" s="13" t="s">
        <v>58</v>
      </c>
      <c r="AT405" s="38">
        <v>11</v>
      </c>
      <c r="AU405" s="38">
        <v>12</v>
      </c>
      <c r="AV405" s="10">
        <f t="shared" si="137"/>
        <v>6.1349999999999998</v>
      </c>
      <c r="AW405" s="10">
        <f t="shared" si="138"/>
        <v>12.288399999999999</v>
      </c>
      <c r="AZ405" t="str">
        <f t="shared" si="139"/>
        <v>Yes</v>
      </c>
      <c r="BA405">
        <v>0.03</v>
      </c>
      <c r="BB405" s="38">
        <f t="shared" si="140"/>
        <v>-0.5</v>
      </c>
      <c r="BC405" s="38">
        <f t="shared" si="130"/>
        <v>0.31499999999999995</v>
      </c>
      <c r="BD405" s="38">
        <f t="shared" si="141"/>
        <v>0.28979999999999995</v>
      </c>
      <c r="BE405" s="38">
        <f t="shared" si="142"/>
        <v>-0.5</v>
      </c>
      <c r="BF405" s="13" cm="1">
        <f t="array" ref="BF405">SUMPRODUCT((1/COUNTIFS($A$3:$A405,$A$3:$A405,$H$3:$H405,$H$3:$H405,$I$3:$I405,$I$3:$I405)))</f>
        <v>121.9999999999999</v>
      </c>
      <c r="BG405" s="13">
        <v>35</v>
      </c>
      <c r="BH405" s="12">
        <f t="shared" si="143"/>
        <v>0.28688524590163955</v>
      </c>
    </row>
    <row r="406" spans="1:60" x14ac:dyDescent="0.2">
      <c r="A406" s="37">
        <v>46123</v>
      </c>
      <c r="B406" s="37"/>
      <c r="C406" s="38">
        <v>11.05</v>
      </c>
      <c r="D406" s="13" t="s">
        <v>55</v>
      </c>
      <c r="E406" s="13" t="s">
        <v>1156</v>
      </c>
      <c r="F406" s="13"/>
      <c r="H406" t="s">
        <v>138</v>
      </c>
      <c r="I406" s="13">
        <v>7</v>
      </c>
      <c r="J406" s="13">
        <v>3</v>
      </c>
      <c r="K406" t="s">
        <v>582</v>
      </c>
      <c r="L406" s="38">
        <v>0.5</v>
      </c>
      <c r="M406" s="38">
        <v>32.979999999999997</v>
      </c>
      <c r="N406" s="38">
        <v>44.64</v>
      </c>
      <c r="O406" s="13" t="s">
        <v>15</v>
      </c>
      <c r="P406" s="13"/>
      <c r="Q406" s="13" t="s">
        <v>4</v>
      </c>
      <c r="R406" s="38">
        <v>41.148800000000001</v>
      </c>
      <c r="S406" s="13" t="s">
        <v>60</v>
      </c>
      <c r="T406" s="39" t="str">
        <f t="shared" si="144"/>
        <v>0.00</v>
      </c>
      <c r="U406" s="39">
        <f t="shared" si="131"/>
        <v>-0.5</v>
      </c>
      <c r="V406" s="39">
        <f t="shared" si="132"/>
        <v>66.16719999999998</v>
      </c>
      <c r="W406" s="39">
        <f t="shared" si="133"/>
        <v>344</v>
      </c>
      <c r="X406" s="40">
        <f t="shared" si="134"/>
        <v>0.19234651162790692</v>
      </c>
      <c r="Y406" s="41">
        <f t="shared" si="135"/>
        <v>0.66167199999999982</v>
      </c>
      <c r="Z406" s="42">
        <f t="shared" si="136"/>
        <v>6616.7199999999975</v>
      </c>
      <c r="AA406" s="13" t="s">
        <v>58</v>
      </c>
      <c r="AT406" s="38">
        <v>34.299999999999997</v>
      </c>
      <c r="AU406" s="38">
        <v>31</v>
      </c>
      <c r="AV406" s="10">
        <f t="shared" si="137"/>
        <v>21.82</v>
      </c>
      <c r="AW406" s="10">
        <f t="shared" si="138"/>
        <v>41.148800000000001</v>
      </c>
      <c r="AZ406" t="str">
        <f t="shared" si="139"/>
        <v>Yes</v>
      </c>
      <c r="BA406">
        <v>0.03</v>
      </c>
      <c r="BB406" s="38">
        <f t="shared" si="140"/>
        <v>-0.5</v>
      </c>
      <c r="BC406" s="38">
        <f t="shared" si="130"/>
        <v>0.31499999999999995</v>
      </c>
      <c r="BD406" s="38">
        <f t="shared" si="141"/>
        <v>0.28979999999999995</v>
      </c>
      <c r="BE406" s="38">
        <f t="shared" si="142"/>
        <v>-0.5</v>
      </c>
      <c r="BF406" s="13" cm="1">
        <f t="array" ref="BF406">SUMPRODUCT((1/COUNTIFS($A$3:$A406,$A$3:$A406,$H$3:$H406,$H$3:$H406,$I$3:$I406,$I$3:$I406)))</f>
        <v>121.99999999999989</v>
      </c>
      <c r="BG406" s="13">
        <v>35</v>
      </c>
      <c r="BH406" s="12">
        <f t="shared" si="143"/>
        <v>0.28688524590163961</v>
      </c>
    </row>
    <row r="407" spans="1:60" x14ac:dyDescent="0.2">
      <c r="A407" s="37">
        <v>46123</v>
      </c>
      <c r="B407" s="37"/>
      <c r="C407" s="38">
        <v>11.05</v>
      </c>
      <c r="D407" s="13" t="s">
        <v>55</v>
      </c>
      <c r="E407" s="13" t="s">
        <v>1156</v>
      </c>
      <c r="F407" s="13"/>
      <c r="H407" t="s">
        <v>138</v>
      </c>
      <c r="I407" s="13">
        <v>7</v>
      </c>
      <c r="J407" s="13">
        <v>5</v>
      </c>
      <c r="K407" t="s">
        <v>109</v>
      </c>
      <c r="L407" s="38">
        <v>0.5</v>
      </c>
      <c r="M407" s="38">
        <v>17.46</v>
      </c>
      <c r="N407" s="38">
        <v>25.68</v>
      </c>
      <c r="O407" s="13" t="s">
        <v>15</v>
      </c>
      <c r="P407" s="13"/>
      <c r="Q407" s="13" t="s">
        <v>4</v>
      </c>
      <c r="R407" s="38">
        <v>23.7056</v>
      </c>
      <c r="S407" s="13" t="s">
        <v>60</v>
      </c>
      <c r="T407" s="39" t="str">
        <f t="shared" si="144"/>
        <v>0.00</v>
      </c>
      <c r="U407" s="39">
        <f t="shared" si="131"/>
        <v>-0.5</v>
      </c>
      <c r="V407" s="39">
        <f t="shared" si="132"/>
        <v>65.66719999999998</v>
      </c>
      <c r="W407" s="39">
        <f t="shared" si="133"/>
        <v>344.5</v>
      </c>
      <c r="X407" s="40">
        <f t="shared" si="134"/>
        <v>0.19061596516690851</v>
      </c>
      <c r="Y407" s="41">
        <f t="shared" si="135"/>
        <v>0.65667199999999981</v>
      </c>
      <c r="Z407" s="42">
        <f t="shared" si="136"/>
        <v>6566.7199999999975</v>
      </c>
      <c r="AA407" s="13" t="s">
        <v>58</v>
      </c>
      <c r="AT407" s="38">
        <v>25.5</v>
      </c>
      <c r="AU407" s="38">
        <v>21</v>
      </c>
      <c r="AV407" s="10">
        <f t="shared" si="137"/>
        <v>12.34</v>
      </c>
      <c r="AW407" s="10">
        <f t="shared" si="138"/>
        <v>23.7056</v>
      </c>
      <c r="AZ407" t="str">
        <f t="shared" si="139"/>
        <v>Yes</v>
      </c>
      <c r="BA407">
        <v>0.03</v>
      </c>
      <c r="BB407" s="38">
        <f t="shared" si="140"/>
        <v>-0.5</v>
      </c>
      <c r="BC407" s="38">
        <f t="shared" si="130"/>
        <v>0.31499999999999995</v>
      </c>
      <c r="BD407" s="38">
        <f t="shared" si="141"/>
        <v>0.28979999999999995</v>
      </c>
      <c r="BE407" s="38">
        <f t="shared" si="142"/>
        <v>-0.5</v>
      </c>
      <c r="BF407" s="13" cm="1">
        <f t="array" ref="BF407">SUMPRODUCT((1/COUNTIFS($A$3:$A407,$A$3:$A407,$H$3:$H407,$H$3:$H407,$I$3:$I407,$I$3:$I407)))</f>
        <v>121.9999999999999</v>
      </c>
      <c r="BG407" s="13">
        <v>35</v>
      </c>
      <c r="BH407" s="12">
        <f t="shared" si="143"/>
        <v>0.28688524590163955</v>
      </c>
    </row>
    <row r="408" spans="1:60" x14ac:dyDescent="0.2">
      <c r="A408" s="37">
        <v>46123</v>
      </c>
      <c r="B408" s="37"/>
      <c r="C408" s="38">
        <v>11.05</v>
      </c>
      <c r="D408" s="13" t="s">
        <v>55</v>
      </c>
      <c r="E408" s="13" t="s">
        <v>1156</v>
      </c>
      <c r="F408" s="13"/>
      <c r="H408" t="s">
        <v>138</v>
      </c>
      <c r="I408" s="13">
        <v>7</v>
      </c>
      <c r="J408" s="13">
        <v>10</v>
      </c>
      <c r="K408" t="s">
        <v>636</v>
      </c>
      <c r="L408" s="38">
        <v>0.5</v>
      </c>
      <c r="M408" s="38">
        <v>29.099999999999998</v>
      </c>
      <c r="N408" s="38">
        <v>29.32</v>
      </c>
      <c r="O408" s="13" t="s">
        <v>15</v>
      </c>
      <c r="P408" s="13"/>
      <c r="Q408" s="13" t="s">
        <v>4</v>
      </c>
      <c r="R408" s="38">
        <v>27.054400000000001</v>
      </c>
      <c r="S408" s="13" t="s">
        <v>60</v>
      </c>
      <c r="T408" s="39" t="str">
        <f t="shared" si="144"/>
        <v>0.00</v>
      </c>
      <c r="U408" s="39">
        <f t="shared" si="131"/>
        <v>-0.5</v>
      </c>
      <c r="V408" s="39">
        <f t="shared" si="132"/>
        <v>65.16719999999998</v>
      </c>
      <c r="W408" s="39">
        <f t="shared" si="133"/>
        <v>345</v>
      </c>
      <c r="X408" s="40">
        <f t="shared" si="134"/>
        <v>0.18889043478260864</v>
      </c>
      <c r="Y408" s="41">
        <f t="shared" si="135"/>
        <v>0.65167199999999981</v>
      </c>
      <c r="Z408" s="42">
        <f t="shared" si="136"/>
        <v>6516.7199999999975</v>
      </c>
      <c r="AA408" s="13" t="s">
        <v>58</v>
      </c>
      <c r="AT408" s="38">
        <v>26.4</v>
      </c>
      <c r="AU408" s="38">
        <v>31</v>
      </c>
      <c r="AV408" s="10">
        <f t="shared" si="137"/>
        <v>14.16</v>
      </c>
      <c r="AW408" s="10">
        <f t="shared" si="138"/>
        <v>27.054400000000001</v>
      </c>
      <c r="AZ408" t="str">
        <f t="shared" si="139"/>
        <v>Yes</v>
      </c>
      <c r="BA408">
        <v>0.03</v>
      </c>
      <c r="BB408" s="38">
        <f t="shared" si="140"/>
        <v>-0.5</v>
      </c>
      <c r="BC408" s="38">
        <f t="shared" si="130"/>
        <v>0.31499999999999995</v>
      </c>
      <c r="BD408" s="38">
        <f t="shared" si="141"/>
        <v>0.28979999999999995</v>
      </c>
      <c r="BE408" s="38">
        <f t="shared" si="142"/>
        <v>-0.5</v>
      </c>
      <c r="BF408" s="13" cm="1">
        <f t="array" ref="BF408">SUMPRODUCT((1/COUNTIFS($A$3:$A408,$A$3:$A408,$H$3:$H408,$H$3:$H408,$I$3:$I408,$I$3:$I408)))</f>
        <v>121.99999999999991</v>
      </c>
      <c r="BG408" s="13">
        <v>35</v>
      </c>
      <c r="BH408" s="12">
        <f t="shared" si="143"/>
        <v>0.28688524590163955</v>
      </c>
    </row>
    <row r="409" spans="1:60" x14ac:dyDescent="0.2">
      <c r="A409" s="37">
        <v>46123</v>
      </c>
      <c r="B409" s="37"/>
      <c r="C409" s="38">
        <v>11.2</v>
      </c>
      <c r="D409" s="13" t="s">
        <v>55</v>
      </c>
      <c r="E409" s="13" t="s">
        <v>1156</v>
      </c>
      <c r="F409" s="13"/>
      <c r="H409" t="s">
        <v>138</v>
      </c>
      <c r="I409" s="13">
        <v>8</v>
      </c>
      <c r="J409" s="13">
        <v>13</v>
      </c>
      <c r="K409" s="46" t="s">
        <v>250</v>
      </c>
      <c r="L409" s="38">
        <v>1</v>
      </c>
      <c r="M409" s="38">
        <v>6.37</v>
      </c>
      <c r="N409" s="38">
        <v>11.72</v>
      </c>
      <c r="O409" s="13" t="s">
        <v>15</v>
      </c>
      <c r="P409" s="13"/>
      <c r="Q409" s="13" t="s">
        <v>4</v>
      </c>
      <c r="R409" s="38">
        <v>10.862400000000001</v>
      </c>
      <c r="S409" s="13">
        <v>4</v>
      </c>
      <c r="T409" s="39" t="str">
        <f t="shared" si="144"/>
        <v>0.00</v>
      </c>
      <c r="U409" s="39">
        <f t="shared" si="131"/>
        <v>-1</v>
      </c>
      <c r="V409" s="39">
        <f t="shared" si="132"/>
        <v>64.16719999999998</v>
      </c>
      <c r="W409" s="39">
        <f t="shared" si="133"/>
        <v>346</v>
      </c>
      <c r="X409" s="40">
        <f t="shared" si="134"/>
        <v>0.18545433526011554</v>
      </c>
      <c r="Y409" s="41">
        <f t="shared" si="135"/>
        <v>0.6416719999999998</v>
      </c>
      <c r="Z409" s="42">
        <f t="shared" si="136"/>
        <v>6416.7199999999975</v>
      </c>
      <c r="AA409" s="13" t="s">
        <v>58</v>
      </c>
      <c r="AT409" s="38">
        <v>10.6</v>
      </c>
      <c r="AU409" s="38">
        <v>11</v>
      </c>
      <c r="AV409" s="10">
        <f t="shared" si="137"/>
        <v>10.72</v>
      </c>
      <c r="AW409" s="10">
        <f t="shared" si="138"/>
        <v>10.862400000000001</v>
      </c>
      <c r="AZ409" t="str">
        <f t="shared" si="139"/>
        <v>Yes</v>
      </c>
      <c r="BA409">
        <v>0.09</v>
      </c>
      <c r="BB409" s="38">
        <f t="shared" si="140"/>
        <v>-1</v>
      </c>
      <c r="BC409" s="38">
        <f t="shared" si="130"/>
        <v>-1.5</v>
      </c>
      <c r="BD409" s="38">
        <f t="shared" si="141"/>
        <v>-1.5</v>
      </c>
      <c r="BE409" s="38">
        <f t="shared" si="142"/>
        <v>-1</v>
      </c>
      <c r="BF409" s="13" cm="1">
        <f t="array" ref="BF409">SUMPRODUCT((1/COUNTIFS($A$3:$A409,$A$3:$A409,$H$3:$H409,$H$3:$H409,$I$3:$I409,$I$3:$I409)))</f>
        <v>122.99999999999991</v>
      </c>
      <c r="BG409" s="13">
        <v>35</v>
      </c>
      <c r="BH409" s="12">
        <f t="shared" si="143"/>
        <v>0.2845528455284555</v>
      </c>
    </row>
    <row r="410" spans="1:60" x14ac:dyDescent="0.2">
      <c r="A410" s="37">
        <v>46123</v>
      </c>
      <c r="B410" s="37"/>
      <c r="C410" s="38">
        <v>11.2</v>
      </c>
      <c r="D410" s="13" t="s">
        <v>55</v>
      </c>
      <c r="E410" s="13" t="s">
        <v>1156</v>
      </c>
      <c r="F410" s="13"/>
      <c r="H410" t="s">
        <v>138</v>
      </c>
      <c r="I410" s="13">
        <v>8</v>
      </c>
      <c r="J410" s="13">
        <v>14</v>
      </c>
      <c r="K410" s="45" t="s">
        <v>637</v>
      </c>
      <c r="L410" s="38">
        <v>0.5</v>
      </c>
      <c r="M410" s="38">
        <v>16.835000000000001</v>
      </c>
      <c r="N410" s="38">
        <v>19.61</v>
      </c>
      <c r="O410" s="13" t="s">
        <v>15</v>
      </c>
      <c r="P410" s="13"/>
      <c r="Q410" s="13" t="s">
        <v>4</v>
      </c>
      <c r="R410" s="38">
        <v>18.121200000000002</v>
      </c>
      <c r="S410" s="13">
        <v>3</v>
      </c>
      <c r="T410" s="39" t="str">
        <f t="shared" si="144"/>
        <v>0.00</v>
      </c>
      <c r="U410" s="39">
        <f t="shared" si="131"/>
        <v>-0.5</v>
      </c>
      <c r="V410" s="39">
        <f t="shared" si="132"/>
        <v>63.66719999999998</v>
      </c>
      <c r="W410" s="39">
        <f t="shared" si="133"/>
        <v>346.5</v>
      </c>
      <c r="X410" s="40">
        <f t="shared" si="134"/>
        <v>0.18374372294372288</v>
      </c>
      <c r="Y410" s="41">
        <f t="shared" si="135"/>
        <v>0.63667199999999979</v>
      </c>
      <c r="Z410" s="42">
        <f t="shared" si="136"/>
        <v>6366.7199999999975</v>
      </c>
      <c r="AA410" s="13" t="s">
        <v>58</v>
      </c>
      <c r="AT410" s="38">
        <v>17</v>
      </c>
      <c r="AU410" s="38">
        <v>17</v>
      </c>
      <c r="AV410" s="10">
        <f t="shared" si="137"/>
        <v>9.3049999999999997</v>
      </c>
      <c r="AW410" s="10">
        <f t="shared" si="138"/>
        <v>18.121200000000002</v>
      </c>
      <c r="AZ410" t="str">
        <f t="shared" si="139"/>
        <v>Yes</v>
      </c>
      <c r="BB410" s="38">
        <f t="shared" ref="BB410:BB442" si="145">IF(AA410="W",
   L410*(N410-1),
   -L410
)</f>
        <v>-0.5</v>
      </c>
      <c r="BC410" s="38">
        <f t="shared" si="130"/>
        <v>-1.5</v>
      </c>
      <c r="BD410" s="38">
        <f t="shared" ref="BD410:BD442" si="146">IF(BC410&gt;0, BC410*0.92, BC410)</f>
        <v>-1.5</v>
      </c>
      <c r="BE410" s="38">
        <f t="shared" ref="BE410:BE442" si="147">IF(
  BC410&gt;0,
  IF(
    AA410="W",
    BB410 - (BC410 - BD410),
    BB410
  ),
  BB410
)</f>
        <v>-0.5</v>
      </c>
      <c r="BF410" s="13" cm="1">
        <f t="array" ref="BF410">SUMPRODUCT((1/COUNTIFS($A$3:$A410,$A$3:$A410,$H$3:$H410,$H$3:$H410,$I$3:$I410,$I$3:$I410)))</f>
        <v>122.99999999999991</v>
      </c>
      <c r="BG410" s="13">
        <v>35</v>
      </c>
      <c r="BH410" s="12">
        <f t="shared" si="143"/>
        <v>0.2845528455284555</v>
      </c>
    </row>
    <row r="411" spans="1:60" x14ac:dyDescent="0.2">
      <c r="A411" s="37">
        <v>46123</v>
      </c>
      <c r="B411" s="37"/>
      <c r="C411" s="38">
        <v>11.29</v>
      </c>
      <c r="D411" s="13" t="s">
        <v>55</v>
      </c>
      <c r="E411" s="13" t="s">
        <v>1156</v>
      </c>
      <c r="F411" s="13"/>
      <c r="H411" t="s">
        <v>138</v>
      </c>
      <c r="I411" s="13">
        <v>9</v>
      </c>
      <c r="J411" s="13">
        <v>6</v>
      </c>
      <c r="K411" s="43" t="s">
        <v>640</v>
      </c>
      <c r="L411" s="38">
        <v>0.5</v>
      </c>
      <c r="M411" s="38">
        <v>2</v>
      </c>
      <c r="N411" s="38">
        <v>2.58</v>
      </c>
      <c r="O411" s="13" t="s">
        <v>15</v>
      </c>
      <c r="P411" s="13"/>
      <c r="Q411" s="13" t="s">
        <v>4</v>
      </c>
      <c r="R411" s="38">
        <v>2.4536000000000002</v>
      </c>
      <c r="S411" s="13">
        <v>1</v>
      </c>
      <c r="T411" s="39">
        <f t="shared" si="144"/>
        <v>1.23</v>
      </c>
      <c r="U411" s="39">
        <f t="shared" si="131"/>
        <v>0.72680000000000011</v>
      </c>
      <c r="V411" s="39">
        <f t="shared" si="132"/>
        <v>64.393999999999977</v>
      </c>
      <c r="W411" s="39">
        <f t="shared" si="133"/>
        <v>347</v>
      </c>
      <c r="X411" s="40">
        <f t="shared" si="134"/>
        <v>0.18557348703170023</v>
      </c>
      <c r="Y411" s="41">
        <f t="shared" si="135"/>
        <v>0.64393999999999973</v>
      </c>
      <c r="Z411" s="42">
        <f t="shared" si="136"/>
        <v>6439.3999999999978</v>
      </c>
      <c r="AA411" s="13" t="s">
        <v>72</v>
      </c>
      <c r="AT411" s="38">
        <v>2.35</v>
      </c>
      <c r="AU411" s="38">
        <v>2.35</v>
      </c>
      <c r="AV411" s="10">
        <f t="shared" si="137"/>
        <v>0.79</v>
      </c>
      <c r="AW411" s="10">
        <f t="shared" si="138"/>
        <v>2.4536000000000002</v>
      </c>
      <c r="AZ411" t="str">
        <f t="shared" si="139"/>
        <v>Yes</v>
      </c>
      <c r="BB411" s="38">
        <f t="shared" si="145"/>
        <v>0.79</v>
      </c>
      <c r="BC411" s="38">
        <f t="shared" si="130"/>
        <v>0.79</v>
      </c>
      <c r="BD411" s="38">
        <f t="shared" si="146"/>
        <v>0.72680000000000011</v>
      </c>
      <c r="BE411" s="38">
        <f t="shared" si="147"/>
        <v>0.72680000000000011</v>
      </c>
      <c r="BF411" s="13" cm="1">
        <f t="array" ref="BF411">SUMPRODUCT((1/COUNTIFS($A$3:$A411,$A$3:$A411,$H$3:$H411,$H$3:$H411,$I$3:$I411,$I$3:$I411)))</f>
        <v>123.99999999999991</v>
      </c>
      <c r="BG411" s="13">
        <v>36</v>
      </c>
      <c r="BH411" s="12">
        <f t="shared" si="143"/>
        <v>0.29032258064516148</v>
      </c>
    </row>
    <row r="412" spans="1:60" x14ac:dyDescent="0.2">
      <c r="A412" s="37">
        <v>46123</v>
      </c>
      <c r="B412" s="37"/>
      <c r="C412" s="38">
        <v>11.34</v>
      </c>
      <c r="D412" s="13" t="s">
        <v>55</v>
      </c>
      <c r="E412" s="13" t="s">
        <v>1156</v>
      </c>
      <c r="F412" s="13"/>
      <c r="H412" t="s">
        <v>138</v>
      </c>
      <c r="I412" s="13">
        <v>10</v>
      </c>
      <c r="J412" s="13">
        <v>17</v>
      </c>
      <c r="K412" t="s">
        <v>644</v>
      </c>
      <c r="L412" s="38">
        <v>0.5</v>
      </c>
      <c r="M412" s="38">
        <v>4.9979999999999993</v>
      </c>
      <c r="N412" s="38">
        <v>7.4</v>
      </c>
      <c r="O412" s="13" t="s">
        <v>15</v>
      </c>
      <c r="P412" s="13"/>
      <c r="Q412" s="13" t="s">
        <v>4</v>
      </c>
      <c r="R412" s="38">
        <v>6.8880000000000008</v>
      </c>
      <c r="S412" s="13" t="s">
        <v>60</v>
      </c>
      <c r="T412" s="39" t="str">
        <f t="shared" si="144"/>
        <v>0.00</v>
      </c>
      <c r="U412" s="39">
        <f t="shared" si="131"/>
        <v>-0.5</v>
      </c>
      <c r="V412" s="39">
        <f t="shared" si="132"/>
        <v>63.893999999999977</v>
      </c>
      <c r="W412" s="39">
        <f t="shared" si="133"/>
        <v>347.5</v>
      </c>
      <c r="X412" s="40">
        <f t="shared" si="134"/>
        <v>0.18386762589928052</v>
      </c>
      <c r="Y412" s="41">
        <f t="shared" si="135"/>
        <v>0.63893999999999973</v>
      </c>
      <c r="Z412" s="42">
        <f t="shared" si="136"/>
        <v>6389.3999999999978</v>
      </c>
      <c r="AA412" s="13" t="s">
        <v>58</v>
      </c>
      <c r="AT412" s="38">
        <v>6.4</v>
      </c>
      <c r="AU412" s="38">
        <v>6</v>
      </c>
      <c r="AV412" s="10">
        <f t="shared" si="137"/>
        <v>3.2</v>
      </c>
      <c r="AW412" s="10">
        <f t="shared" si="138"/>
        <v>6.8880000000000008</v>
      </c>
      <c r="AZ412" t="str">
        <f t="shared" si="139"/>
        <v>Yes</v>
      </c>
      <c r="BB412" s="38">
        <f t="shared" si="145"/>
        <v>-0.5</v>
      </c>
      <c r="BC412" s="38">
        <f t="shared" si="130"/>
        <v>-0.5</v>
      </c>
      <c r="BD412" s="38">
        <f t="shared" si="146"/>
        <v>-0.5</v>
      </c>
      <c r="BE412" s="38">
        <f t="shared" si="147"/>
        <v>-0.5</v>
      </c>
      <c r="BF412" s="13" cm="1">
        <f t="array" ref="BF412">SUMPRODUCT((1/COUNTIFS($A$3:$A412,$A$3:$A412,$H$3:$H412,$H$3:$H412,$I$3:$I412,$I$3:$I412)))</f>
        <v>124.99999999999991</v>
      </c>
      <c r="BG412" s="13">
        <v>36</v>
      </c>
      <c r="BH412" s="12">
        <f t="shared" si="143"/>
        <v>0.2880000000000002</v>
      </c>
    </row>
    <row r="413" spans="1:60" x14ac:dyDescent="0.2">
      <c r="A413" s="37">
        <v>46130</v>
      </c>
      <c r="B413" s="37"/>
      <c r="C413" s="38">
        <v>10.039999999999999</v>
      </c>
      <c r="D413" s="13" t="s">
        <v>55</v>
      </c>
      <c r="E413" s="13" t="s">
        <v>1156</v>
      </c>
      <c r="F413" s="13"/>
      <c r="H413" t="s">
        <v>683</v>
      </c>
      <c r="I413" s="13">
        <v>2</v>
      </c>
      <c r="J413" s="13">
        <v>2</v>
      </c>
      <c r="K413" t="s">
        <v>645</v>
      </c>
      <c r="L413" s="38">
        <v>1</v>
      </c>
      <c r="M413" s="38">
        <v>8</v>
      </c>
      <c r="N413" s="38">
        <v>13</v>
      </c>
      <c r="O413" s="13" t="s">
        <v>15</v>
      </c>
      <c r="P413" s="13"/>
      <c r="Q413" s="13" t="s">
        <v>4</v>
      </c>
      <c r="R413" s="38">
        <v>12.040000000000001</v>
      </c>
      <c r="S413" s="13" t="s">
        <v>60</v>
      </c>
      <c r="T413" s="39" t="str">
        <f t="shared" si="144"/>
        <v>0.00</v>
      </c>
      <c r="U413" s="39">
        <f t="shared" ref="U413:U442" si="148">BE413</f>
        <v>-1</v>
      </c>
      <c r="V413" s="39">
        <f t="shared" ref="V413:V442" si="149">V412+U413</f>
        <v>62.893999999999977</v>
      </c>
      <c r="W413" s="39">
        <f t="shared" ref="W413:W442" si="150">W412+L413</f>
        <v>348.5</v>
      </c>
      <c r="X413" s="40">
        <f t="shared" ref="X413:X442" si="151">SUM(V413/W413)</f>
        <v>0.18047058823529405</v>
      </c>
      <c r="Y413" s="41">
        <f t="shared" ref="Y413:Y442" si="152">V413/100</f>
        <v>0.62893999999999972</v>
      </c>
      <c r="Z413" s="42">
        <f t="shared" ref="Z413:Z442" si="153">V413*100</f>
        <v>6289.3999999999978</v>
      </c>
      <c r="AA413" s="13" t="s">
        <v>58</v>
      </c>
      <c r="AT413" s="38">
        <v>10.7</v>
      </c>
      <c r="AU413" s="38">
        <v>10</v>
      </c>
      <c r="AV413" s="10">
        <f t="shared" ref="AV413:AV442" si="154">((N413*(L413))-(L413))</f>
        <v>12</v>
      </c>
      <c r="AW413" s="10">
        <f t="shared" ref="AW413:AW442" si="155">0.92*(N413-1)+1</f>
        <v>12.040000000000001</v>
      </c>
      <c r="AZ413" t="str">
        <f t="shared" si="139"/>
        <v>Yes</v>
      </c>
      <c r="BB413" s="38">
        <f t="shared" si="145"/>
        <v>-1</v>
      </c>
      <c r="BC413" s="38">
        <f t="shared" si="130"/>
        <v>-1</v>
      </c>
      <c r="BD413" s="38">
        <f t="shared" si="146"/>
        <v>-1</v>
      </c>
      <c r="BE413" s="38">
        <f t="shared" si="147"/>
        <v>-1</v>
      </c>
      <c r="BF413" s="13" cm="1">
        <f t="array" ref="BF413">SUMPRODUCT((1/COUNTIFS($A$3:$A413,$A$3:$A413,$H$3:$H413,$H$3:$H413,$I$3:$I413,$I$3:$I413)))</f>
        <v>125.99999999999991</v>
      </c>
      <c r="BG413" s="13">
        <v>36</v>
      </c>
      <c r="BH413" s="12">
        <f t="shared" si="143"/>
        <v>0.28571428571428592</v>
      </c>
    </row>
    <row r="414" spans="1:60" x14ac:dyDescent="0.2">
      <c r="A414" s="37">
        <v>46130</v>
      </c>
      <c r="B414" s="37"/>
      <c r="C414" s="38">
        <v>10.16</v>
      </c>
      <c r="D414" s="13" t="s">
        <v>55</v>
      </c>
      <c r="E414" s="13" t="s">
        <v>1156</v>
      </c>
      <c r="F414" s="13"/>
      <c r="H414" t="s">
        <v>683</v>
      </c>
      <c r="I414" s="13">
        <v>3</v>
      </c>
      <c r="J414" s="13">
        <v>2</v>
      </c>
      <c r="K414" t="s">
        <v>646</v>
      </c>
      <c r="L414" s="38">
        <v>1</v>
      </c>
      <c r="M414" s="38">
        <v>8.8000000000000007</v>
      </c>
      <c r="N414" s="38">
        <v>14</v>
      </c>
      <c r="O414" s="13" t="s">
        <v>15</v>
      </c>
      <c r="P414" s="13"/>
      <c r="Q414" s="13" t="s">
        <v>4</v>
      </c>
      <c r="R414" s="38">
        <v>12.96</v>
      </c>
      <c r="S414" s="13" t="s">
        <v>60</v>
      </c>
      <c r="T414" s="39" t="str">
        <f t="shared" si="144"/>
        <v>0.00</v>
      </c>
      <c r="U414" s="39">
        <f t="shared" si="148"/>
        <v>-1</v>
      </c>
      <c r="V414" s="39">
        <f t="shared" si="149"/>
        <v>61.893999999999977</v>
      </c>
      <c r="W414" s="39">
        <f t="shared" si="150"/>
        <v>349.5</v>
      </c>
      <c r="X414" s="40">
        <f t="shared" si="151"/>
        <v>0.17709298998569378</v>
      </c>
      <c r="Y414" s="41">
        <f t="shared" si="152"/>
        <v>0.61893999999999982</v>
      </c>
      <c r="Z414" s="42">
        <f t="shared" si="153"/>
        <v>6189.3999999999978</v>
      </c>
      <c r="AA414" s="13" t="s">
        <v>58</v>
      </c>
      <c r="AT414" s="38">
        <v>11.5</v>
      </c>
      <c r="AU414" s="38">
        <v>11</v>
      </c>
      <c r="AV414" s="10">
        <f t="shared" si="154"/>
        <v>13</v>
      </c>
      <c r="AW414" s="10">
        <f t="shared" si="155"/>
        <v>12.96</v>
      </c>
      <c r="AZ414" t="str">
        <f t="shared" si="139"/>
        <v>Yes</v>
      </c>
      <c r="BB414" s="38">
        <f t="shared" si="145"/>
        <v>-1</v>
      </c>
      <c r="BC414" s="38">
        <f t="shared" si="130"/>
        <v>2.7800000000000002</v>
      </c>
      <c r="BD414" s="38">
        <f t="shared" si="146"/>
        <v>2.5576000000000003</v>
      </c>
      <c r="BE414" s="38">
        <f t="shared" si="147"/>
        <v>-1</v>
      </c>
      <c r="BF414" s="13" cm="1">
        <f t="array" ref="BF414">SUMPRODUCT((1/COUNTIFS($A$3:$A414,$A$3:$A414,$H$3:$H414,$H$3:$H414,$I$3:$I414,$I$3:$I414)))</f>
        <v>126.99999999999991</v>
      </c>
      <c r="BG414" s="13">
        <v>36</v>
      </c>
      <c r="BH414" s="12">
        <f t="shared" si="143"/>
        <v>0.28346456692913402</v>
      </c>
    </row>
    <row r="415" spans="1:60" x14ac:dyDescent="0.2">
      <c r="A415" s="37">
        <v>46130</v>
      </c>
      <c r="B415" s="37"/>
      <c r="C415" s="38">
        <v>10.16</v>
      </c>
      <c r="D415" s="13" t="s">
        <v>55</v>
      </c>
      <c r="E415" s="13" t="s">
        <v>1156</v>
      </c>
      <c r="F415" s="13"/>
      <c r="H415" t="s">
        <v>683</v>
      </c>
      <c r="I415" s="13">
        <v>3</v>
      </c>
      <c r="J415" s="13">
        <v>3</v>
      </c>
      <c r="K415" s="46" t="s">
        <v>659</v>
      </c>
      <c r="L415" s="38">
        <v>1</v>
      </c>
      <c r="M415" s="38">
        <v>11</v>
      </c>
      <c r="N415" s="38">
        <v>14</v>
      </c>
      <c r="O415" s="13" t="s">
        <v>15</v>
      </c>
      <c r="P415" s="13"/>
      <c r="Q415" s="13" t="s">
        <v>4</v>
      </c>
      <c r="R415" s="38">
        <v>12.96</v>
      </c>
      <c r="S415" s="13">
        <v>4</v>
      </c>
      <c r="T415" s="39" t="str">
        <f t="shared" si="144"/>
        <v>0.00</v>
      </c>
      <c r="U415" s="39">
        <f t="shared" si="148"/>
        <v>-1</v>
      </c>
      <c r="V415" s="39">
        <f t="shared" si="149"/>
        <v>60.893999999999977</v>
      </c>
      <c r="W415" s="39">
        <f t="shared" si="150"/>
        <v>350.5</v>
      </c>
      <c r="X415" s="40">
        <f t="shared" si="151"/>
        <v>0.1737346647646219</v>
      </c>
      <c r="Y415" s="41">
        <f t="shared" si="152"/>
        <v>0.60893999999999981</v>
      </c>
      <c r="Z415" s="42">
        <f t="shared" si="153"/>
        <v>6089.3999999999978</v>
      </c>
      <c r="AA415" s="13" t="s">
        <v>58</v>
      </c>
      <c r="AT415" s="38">
        <v>11</v>
      </c>
      <c r="AU415" s="38">
        <v>11</v>
      </c>
      <c r="AV415" s="10">
        <f t="shared" si="154"/>
        <v>13</v>
      </c>
      <c r="AW415" s="10">
        <f t="shared" si="155"/>
        <v>12.96</v>
      </c>
      <c r="AZ415" t="str">
        <f t="shared" si="139"/>
        <v>Yes</v>
      </c>
      <c r="BB415" s="38">
        <f t="shared" si="145"/>
        <v>-1</v>
      </c>
      <c r="BC415" s="38">
        <f t="shared" si="130"/>
        <v>2.7800000000000002</v>
      </c>
      <c r="BD415" s="38">
        <f t="shared" si="146"/>
        <v>2.5576000000000003</v>
      </c>
      <c r="BE415" s="38">
        <f t="shared" si="147"/>
        <v>-1</v>
      </c>
      <c r="BF415" s="13" cm="1">
        <f t="array" ref="BF415">SUMPRODUCT((1/COUNTIFS($A$3:$A415,$A$3:$A415,$H$3:$H415,$H$3:$H415,$I$3:$I415,$I$3:$I415)))</f>
        <v>126.99999999999991</v>
      </c>
      <c r="BG415" s="13">
        <v>36</v>
      </c>
      <c r="BH415" s="12">
        <f t="shared" si="143"/>
        <v>0.28346456692913402</v>
      </c>
    </row>
    <row r="416" spans="1:60" x14ac:dyDescent="0.2">
      <c r="A416" s="37">
        <v>46130</v>
      </c>
      <c r="B416" s="37"/>
      <c r="C416" s="38">
        <v>10.16</v>
      </c>
      <c r="D416" s="13" t="s">
        <v>55</v>
      </c>
      <c r="E416" s="13" t="s">
        <v>1156</v>
      </c>
      <c r="F416" s="13"/>
      <c r="H416" t="s">
        <v>683</v>
      </c>
      <c r="I416" s="13">
        <v>3</v>
      </c>
      <c r="J416" s="13">
        <v>4</v>
      </c>
      <c r="K416" t="s">
        <v>392</v>
      </c>
      <c r="L416" s="38">
        <v>0.5</v>
      </c>
      <c r="M416" s="38">
        <v>21</v>
      </c>
      <c r="N416" s="38">
        <v>34</v>
      </c>
      <c r="O416" s="13" t="s">
        <v>15</v>
      </c>
      <c r="P416" s="13"/>
      <c r="Q416" s="13" t="s">
        <v>4</v>
      </c>
      <c r="R416" s="38">
        <v>31.360000000000003</v>
      </c>
      <c r="S416" s="13" t="s">
        <v>60</v>
      </c>
      <c r="T416" s="39" t="str">
        <f t="shared" si="144"/>
        <v>0.00</v>
      </c>
      <c r="U416" s="39">
        <f t="shared" si="148"/>
        <v>-0.5</v>
      </c>
      <c r="V416" s="39">
        <f t="shared" si="149"/>
        <v>60.393999999999977</v>
      </c>
      <c r="W416" s="39">
        <f t="shared" si="150"/>
        <v>351</v>
      </c>
      <c r="X416" s="40">
        <f t="shared" si="151"/>
        <v>0.172062678062678</v>
      </c>
      <c r="Y416" s="41">
        <f t="shared" si="152"/>
        <v>0.60393999999999981</v>
      </c>
      <c r="Z416" s="42">
        <f t="shared" si="153"/>
        <v>6039.3999999999978</v>
      </c>
      <c r="AA416" s="13" t="s">
        <v>58</v>
      </c>
      <c r="AT416" s="38">
        <v>21</v>
      </c>
      <c r="AU416" s="38">
        <v>21</v>
      </c>
      <c r="AV416" s="10">
        <f t="shared" si="154"/>
        <v>16.5</v>
      </c>
      <c r="AW416" s="10">
        <f t="shared" si="155"/>
        <v>31.360000000000003</v>
      </c>
      <c r="AZ416" t="str">
        <f t="shared" si="139"/>
        <v>Yes</v>
      </c>
      <c r="BB416" s="38">
        <f t="shared" si="145"/>
        <v>-0.5</v>
      </c>
      <c r="BC416" s="38">
        <f t="shared" si="130"/>
        <v>2.7800000000000002</v>
      </c>
      <c r="BD416" s="38">
        <f t="shared" si="146"/>
        <v>2.5576000000000003</v>
      </c>
      <c r="BE416" s="38">
        <f t="shared" si="147"/>
        <v>-0.5</v>
      </c>
      <c r="BF416" s="13" cm="1">
        <f t="array" ref="BF416">SUMPRODUCT((1/COUNTIFS($A$3:$A416,$A$3:$A416,$H$3:$H416,$H$3:$H416,$I$3:$I416,$I$3:$I416)))</f>
        <v>126.9999999999999</v>
      </c>
      <c r="BG416" s="13">
        <v>36</v>
      </c>
      <c r="BH416" s="12">
        <f t="shared" si="143"/>
        <v>0.28346456692913408</v>
      </c>
    </row>
    <row r="417" spans="1:60" x14ac:dyDescent="0.2">
      <c r="A417" s="37">
        <v>46130</v>
      </c>
      <c r="B417" s="37"/>
      <c r="C417" s="38">
        <v>10.16</v>
      </c>
      <c r="D417" s="13" t="s">
        <v>55</v>
      </c>
      <c r="E417" s="13" t="s">
        <v>1156</v>
      </c>
      <c r="F417" s="13"/>
      <c r="H417" t="s">
        <v>683</v>
      </c>
      <c r="I417" s="13">
        <v>3</v>
      </c>
      <c r="J417" s="13">
        <v>6</v>
      </c>
      <c r="K417" s="43" t="s">
        <v>660</v>
      </c>
      <c r="L417" s="38">
        <v>1</v>
      </c>
      <c r="M417" s="38">
        <v>7.2</v>
      </c>
      <c r="N417" s="38">
        <v>7.78</v>
      </c>
      <c r="O417" s="13" t="s">
        <v>15</v>
      </c>
      <c r="P417" s="13"/>
      <c r="Q417" s="13" t="s">
        <v>4</v>
      </c>
      <c r="R417" s="38">
        <v>7.2376000000000005</v>
      </c>
      <c r="S417" s="13">
        <v>1</v>
      </c>
      <c r="T417" s="39">
        <f t="shared" si="144"/>
        <v>7.24</v>
      </c>
      <c r="U417" s="39">
        <f t="shared" si="148"/>
        <v>6.5576000000000008</v>
      </c>
      <c r="V417" s="39">
        <f t="shared" si="149"/>
        <v>66.951599999999985</v>
      </c>
      <c r="W417" s="39">
        <f t="shared" si="150"/>
        <v>352</v>
      </c>
      <c r="X417" s="40">
        <f t="shared" si="151"/>
        <v>0.19020340909090905</v>
      </c>
      <c r="Y417" s="41">
        <f t="shared" si="152"/>
        <v>0.66951599999999989</v>
      </c>
      <c r="Z417" s="42">
        <f t="shared" si="153"/>
        <v>6695.159999999998</v>
      </c>
      <c r="AA417" s="13" t="s">
        <v>72</v>
      </c>
      <c r="AT417" s="38">
        <v>7</v>
      </c>
      <c r="AU417" s="38">
        <v>7</v>
      </c>
      <c r="AV417" s="10">
        <f t="shared" si="154"/>
        <v>6.78</v>
      </c>
      <c r="AW417" s="10">
        <f t="shared" si="155"/>
        <v>7.2376000000000005</v>
      </c>
      <c r="AZ417" t="str">
        <f t="shared" si="139"/>
        <v>Yes</v>
      </c>
      <c r="BB417" s="38">
        <f t="shared" si="145"/>
        <v>6.78</v>
      </c>
      <c r="BC417" s="38">
        <f t="shared" si="130"/>
        <v>2.7800000000000002</v>
      </c>
      <c r="BD417" s="38">
        <f t="shared" si="146"/>
        <v>2.5576000000000003</v>
      </c>
      <c r="BE417" s="38">
        <f t="shared" si="147"/>
        <v>6.5576000000000008</v>
      </c>
      <c r="BF417" s="13" cm="1">
        <f t="array" ref="BF417">SUMPRODUCT((1/COUNTIFS($A$3:$A417,$A$3:$A417,$H$3:$H417,$H$3:$H417,$I$3:$I417,$I$3:$I417)))</f>
        <v>126.99999999999991</v>
      </c>
      <c r="BG417" s="13">
        <v>37</v>
      </c>
      <c r="BH417" s="12">
        <f t="shared" si="143"/>
        <v>0.29133858267716556</v>
      </c>
    </row>
    <row r="418" spans="1:60" x14ac:dyDescent="0.2">
      <c r="A418" s="37">
        <v>46130</v>
      </c>
      <c r="B418" s="37"/>
      <c r="C418" s="38">
        <v>10.16</v>
      </c>
      <c r="D418" s="13" t="s">
        <v>55</v>
      </c>
      <c r="E418" s="13" t="s">
        <v>1156</v>
      </c>
      <c r="F418" s="13"/>
      <c r="H418" t="s">
        <v>683</v>
      </c>
      <c r="I418" s="13">
        <v>3</v>
      </c>
      <c r="J418" s="13">
        <v>9</v>
      </c>
      <c r="K418" t="s">
        <v>661</v>
      </c>
      <c r="L418" s="38">
        <v>0.5</v>
      </c>
      <c r="M418" s="38">
        <v>22</v>
      </c>
      <c r="N418" s="38">
        <v>28</v>
      </c>
      <c r="O418" s="13" t="s">
        <v>15</v>
      </c>
      <c r="P418" s="13"/>
      <c r="Q418" s="13" t="s">
        <v>4</v>
      </c>
      <c r="R418" s="38">
        <v>25.84</v>
      </c>
      <c r="S418" s="13" t="s">
        <v>60</v>
      </c>
      <c r="T418" s="39" t="str">
        <f t="shared" si="144"/>
        <v>0.00</v>
      </c>
      <c r="U418" s="39">
        <f t="shared" si="148"/>
        <v>-0.5</v>
      </c>
      <c r="V418" s="39">
        <f t="shared" si="149"/>
        <v>66.451599999999985</v>
      </c>
      <c r="W418" s="39">
        <f t="shared" si="150"/>
        <v>352.5</v>
      </c>
      <c r="X418" s="40">
        <f t="shared" si="151"/>
        <v>0.1885151773049645</v>
      </c>
      <c r="Y418" s="41">
        <f t="shared" si="152"/>
        <v>0.66451599999999988</v>
      </c>
      <c r="Z418" s="42">
        <f t="shared" si="153"/>
        <v>6645.159999999998</v>
      </c>
      <c r="AA418" s="13" t="s">
        <v>58</v>
      </c>
      <c r="AT418" s="38">
        <v>18.899999999999999</v>
      </c>
      <c r="AU418" s="38">
        <v>19</v>
      </c>
      <c r="AV418" s="10">
        <f t="shared" si="154"/>
        <v>13.5</v>
      </c>
      <c r="AW418" s="10">
        <f t="shared" si="155"/>
        <v>25.84</v>
      </c>
      <c r="AZ418" t="str">
        <f t="shared" si="139"/>
        <v>Yes</v>
      </c>
      <c r="BB418" s="38">
        <f t="shared" si="145"/>
        <v>-0.5</v>
      </c>
      <c r="BC418" s="38">
        <f t="shared" si="130"/>
        <v>2.7800000000000002</v>
      </c>
      <c r="BD418" s="38">
        <f t="shared" si="146"/>
        <v>2.5576000000000003</v>
      </c>
      <c r="BE418" s="38">
        <f t="shared" si="147"/>
        <v>-0.5</v>
      </c>
      <c r="BF418" s="13" cm="1">
        <f t="array" ref="BF418">SUMPRODUCT((1/COUNTIFS($A$3:$A418,$A$3:$A418,$H$3:$H418,$H$3:$H418,$I$3:$I418,$I$3:$I418)))</f>
        <v>126.99999999999993</v>
      </c>
      <c r="BG418" s="13">
        <v>37</v>
      </c>
      <c r="BH418" s="12">
        <f t="shared" si="143"/>
        <v>0.2913385826771655</v>
      </c>
    </row>
    <row r="419" spans="1:60" x14ac:dyDescent="0.2">
      <c r="A419" s="37">
        <v>46130</v>
      </c>
      <c r="B419" s="37"/>
      <c r="C419" s="38">
        <v>10.16</v>
      </c>
      <c r="D419" s="13" t="s">
        <v>55</v>
      </c>
      <c r="E419" s="13" t="s">
        <v>1156</v>
      </c>
      <c r="F419" s="13"/>
      <c r="H419" t="s">
        <v>683</v>
      </c>
      <c r="I419" s="13">
        <v>3</v>
      </c>
      <c r="J419" s="13">
        <v>11</v>
      </c>
      <c r="K419" t="s">
        <v>662</v>
      </c>
      <c r="L419" s="38">
        <v>1</v>
      </c>
      <c r="M419" s="38">
        <v>34</v>
      </c>
      <c r="N419" s="38">
        <v>60</v>
      </c>
      <c r="O419" s="13" t="s">
        <v>15</v>
      </c>
      <c r="P419" s="13"/>
      <c r="Q419" s="13" t="s">
        <v>4</v>
      </c>
      <c r="R419" s="38">
        <v>55.28</v>
      </c>
      <c r="S419" s="13" t="s">
        <v>60</v>
      </c>
      <c r="T419" s="39" t="str">
        <f t="shared" si="144"/>
        <v>0.00</v>
      </c>
      <c r="U419" s="39">
        <f t="shared" si="148"/>
        <v>-1</v>
      </c>
      <c r="V419" s="39">
        <f t="shared" si="149"/>
        <v>65.451599999999985</v>
      </c>
      <c r="W419" s="39">
        <f t="shared" si="150"/>
        <v>353.5</v>
      </c>
      <c r="X419" s="40">
        <f t="shared" si="151"/>
        <v>0.1851530410183875</v>
      </c>
      <c r="Y419" s="41">
        <f t="shared" si="152"/>
        <v>0.65451599999999988</v>
      </c>
      <c r="Z419" s="42">
        <f t="shared" si="153"/>
        <v>6545.159999999998</v>
      </c>
      <c r="AA419" s="13" t="s">
        <v>58</v>
      </c>
      <c r="AT419" s="38">
        <v>41.7</v>
      </c>
      <c r="AU419" s="38">
        <v>41</v>
      </c>
      <c r="AV419" s="10">
        <f t="shared" si="154"/>
        <v>59</v>
      </c>
      <c r="AW419" s="10">
        <f t="shared" si="155"/>
        <v>55.28</v>
      </c>
      <c r="AZ419" t="str">
        <f t="shared" si="139"/>
        <v>Yes</v>
      </c>
      <c r="BB419" s="38">
        <f t="shared" si="145"/>
        <v>-1</v>
      </c>
      <c r="BC419" s="38">
        <f t="shared" si="130"/>
        <v>2.7800000000000002</v>
      </c>
      <c r="BD419" s="38">
        <f t="shared" si="146"/>
        <v>2.5576000000000003</v>
      </c>
      <c r="BE419" s="38">
        <f t="shared" si="147"/>
        <v>-1</v>
      </c>
      <c r="BF419" s="13" cm="1">
        <f t="array" ref="BF419">SUMPRODUCT((1/COUNTIFS($A$3:$A419,$A$3:$A419,$H$3:$H419,$H$3:$H419,$I$3:$I419,$I$3:$I419)))</f>
        <v>126.99999999999994</v>
      </c>
      <c r="BG419" s="13">
        <v>37</v>
      </c>
      <c r="BH419" s="12">
        <f t="shared" si="143"/>
        <v>0.2913385826771655</v>
      </c>
    </row>
    <row r="420" spans="1:60" x14ac:dyDescent="0.2">
      <c r="A420" s="37">
        <v>46130</v>
      </c>
      <c r="B420" s="37"/>
      <c r="C420" s="38">
        <v>10.27</v>
      </c>
      <c r="D420" s="13" t="s">
        <v>55</v>
      </c>
      <c r="E420" s="13" t="s">
        <v>1156</v>
      </c>
      <c r="F420" s="13"/>
      <c r="H420" t="s">
        <v>683</v>
      </c>
      <c r="I420" s="13">
        <v>4</v>
      </c>
      <c r="J420" s="13">
        <v>1</v>
      </c>
      <c r="K420" s="43" t="s">
        <v>532</v>
      </c>
      <c r="L420" s="38">
        <v>0.5</v>
      </c>
      <c r="M420" s="38">
        <v>6.6</v>
      </c>
      <c r="N420" s="38">
        <v>7.2</v>
      </c>
      <c r="O420" s="13" t="s">
        <v>15</v>
      </c>
      <c r="P420" s="13"/>
      <c r="Q420" s="13" t="s">
        <v>4</v>
      </c>
      <c r="R420" s="38">
        <v>6.7040000000000006</v>
      </c>
      <c r="S420" s="13">
        <v>1</v>
      </c>
      <c r="T420" s="39">
        <f t="shared" si="144"/>
        <v>3.35</v>
      </c>
      <c r="U420" s="39">
        <f t="shared" si="148"/>
        <v>3.0120000000000005</v>
      </c>
      <c r="V420" s="39">
        <f t="shared" si="149"/>
        <v>68.463599999999985</v>
      </c>
      <c r="W420" s="39">
        <f t="shared" si="150"/>
        <v>354</v>
      </c>
      <c r="X420" s="40">
        <f t="shared" si="151"/>
        <v>0.19339999999999996</v>
      </c>
      <c r="Y420" s="41">
        <f t="shared" si="152"/>
        <v>0.6846359999999998</v>
      </c>
      <c r="Z420" s="42">
        <f t="shared" si="153"/>
        <v>6846.3599999999988</v>
      </c>
      <c r="AA420" s="13" t="s">
        <v>72</v>
      </c>
      <c r="AT420" s="38">
        <v>7.4</v>
      </c>
      <c r="AU420" s="38">
        <v>7.5</v>
      </c>
      <c r="AV420" s="10">
        <f t="shared" si="154"/>
        <v>3.1</v>
      </c>
      <c r="AW420" s="10">
        <f t="shared" si="155"/>
        <v>6.7040000000000006</v>
      </c>
      <c r="AZ420" t="str">
        <f t="shared" si="139"/>
        <v>Yes</v>
      </c>
      <c r="BB420" s="38">
        <f t="shared" si="145"/>
        <v>3.1</v>
      </c>
      <c r="BC420" s="38">
        <f t="shared" si="130"/>
        <v>1.1000000000000001</v>
      </c>
      <c r="BD420" s="38">
        <f t="shared" si="146"/>
        <v>1.0120000000000002</v>
      </c>
      <c r="BE420" s="38">
        <f t="shared" si="147"/>
        <v>3.0120000000000005</v>
      </c>
      <c r="BF420" s="13" cm="1">
        <f t="array" ref="BF420">SUMPRODUCT((1/COUNTIFS($A$3:$A420,$A$3:$A420,$H$3:$H420,$H$3:$H420,$I$3:$I420,$I$3:$I420)))</f>
        <v>127.99999999999994</v>
      </c>
      <c r="BG420" s="13">
        <v>38</v>
      </c>
      <c r="BH420" s="12">
        <f t="shared" si="143"/>
        <v>0.29687500000000011</v>
      </c>
    </row>
    <row r="421" spans="1:60" x14ac:dyDescent="0.2">
      <c r="A421" s="37">
        <v>46130</v>
      </c>
      <c r="B421" s="37"/>
      <c r="C421" s="38">
        <v>10.27</v>
      </c>
      <c r="D421" s="13" t="s">
        <v>55</v>
      </c>
      <c r="E421" s="13" t="s">
        <v>1156</v>
      </c>
      <c r="F421" s="13"/>
      <c r="H421" t="s">
        <v>683</v>
      </c>
      <c r="I421" s="13">
        <v>4</v>
      </c>
      <c r="J421" s="13">
        <v>4</v>
      </c>
      <c r="K421" t="s">
        <v>650</v>
      </c>
      <c r="L421" s="38">
        <v>1</v>
      </c>
      <c r="M421" s="38">
        <v>12.5</v>
      </c>
      <c r="N421" s="38">
        <v>14.17</v>
      </c>
      <c r="O421" s="13" t="s">
        <v>15</v>
      </c>
      <c r="P421" s="13"/>
      <c r="Q421" s="13" t="s">
        <v>4</v>
      </c>
      <c r="R421" s="38">
        <v>13.116400000000001</v>
      </c>
      <c r="S421" s="13" t="s">
        <v>60</v>
      </c>
      <c r="T421" s="39" t="str">
        <f t="shared" si="144"/>
        <v>0.00</v>
      </c>
      <c r="U421" s="39">
        <f t="shared" si="148"/>
        <v>-1</v>
      </c>
      <c r="V421" s="39">
        <f t="shared" si="149"/>
        <v>67.463599999999985</v>
      </c>
      <c r="W421" s="39">
        <f t="shared" si="150"/>
        <v>355</v>
      </c>
      <c r="X421" s="40">
        <f t="shared" si="151"/>
        <v>0.19003830985915487</v>
      </c>
      <c r="Y421" s="41">
        <f t="shared" si="152"/>
        <v>0.6746359999999999</v>
      </c>
      <c r="Z421" s="42">
        <f t="shared" si="153"/>
        <v>6746.3599999999988</v>
      </c>
      <c r="AA421" s="13" t="s">
        <v>58</v>
      </c>
      <c r="AT421" s="38">
        <v>11.7</v>
      </c>
      <c r="AU421" s="38">
        <v>10</v>
      </c>
      <c r="AV421" s="10">
        <f t="shared" si="154"/>
        <v>13.17</v>
      </c>
      <c r="AW421" s="10">
        <f t="shared" si="155"/>
        <v>13.116400000000001</v>
      </c>
      <c r="AZ421" t="str">
        <f t="shared" si="139"/>
        <v>Yes</v>
      </c>
      <c r="BB421" s="38">
        <f t="shared" si="145"/>
        <v>-1</v>
      </c>
      <c r="BC421" s="38">
        <f t="shared" si="130"/>
        <v>1.1000000000000001</v>
      </c>
      <c r="BD421" s="38">
        <f t="shared" si="146"/>
        <v>1.0120000000000002</v>
      </c>
      <c r="BE421" s="38">
        <f t="shared" si="147"/>
        <v>-1</v>
      </c>
      <c r="BF421" s="13" cm="1">
        <f t="array" ref="BF421">SUMPRODUCT((1/COUNTIFS($A$3:$A421,$A$3:$A421,$H$3:$H421,$H$3:$H421,$I$3:$I421,$I$3:$I421)))</f>
        <v>127.99999999999994</v>
      </c>
      <c r="BG421" s="13">
        <v>38</v>
      </c>
      <c r="BH421" s="12">
        <f t="shared" si="143"/>
        <v>0.29687500000000011</v>
      </c>
    </row>
    <row r="422" spans="1:60" x14ac:dyDescent="0.2">
      <c r="A422" s="37">
        <v>46130</v>
      </c>
      <c r="B422" s="37"/>
      <c r="C422" s="38">
        <v>10.27</v>
      </c>
      <c r="D422" s="13" t="s">
        <v>55</v>
      </c>
      <c r="E422" s="13" t="s">
        <v>1156</v>
      </c>
      <c r="F422" s="13"/>
      <c r="H422" t="s">
        <v>683</v>
      </c>
      <c r="I422" s="13">
        <v>4</v>
      </c>
      <c r="J422" s="13">
        <v>9</v>
      </c>
      <c r="K422" t="s">
        <v>252</v>
      </c>
      <c r="L422" s="38">
        <v>1</v>
      </c>
      <c r="M422" s="38">
        <v>18.5</v>
      </c>
      <c r="N422" s="38">
        <v>19.28</v>
      </c>
      <c r="O422" s="13" t="s">
        <v>15</v>
      </c>
      <c r="P422" s="13"/>
      <c r="Q422" s="13" t="s">
        <v>4</v>
      </c>
      <c r="R422" s="38">
        <v>17.817600000000002</v>
      </c>
      <c r="S422" s="13" t="s">
        <v>60</v>
      </c>
      <c r="T422" s="39" t="str">
        <f t="shared" si="144"/>
        <v>0.00</v>
      </c>
      <c r="U422" s="39">
        <f t="shared" si="148"/>
        <v>-1</v>
      </c>
      <c r="V422" s="39">
        <f t="shared" si="149"/>
        <v>66.463599999999985</v>
      </c>
      <c r="W422" s="39">
        <f t="shared" si="150"/>
        <v>356</v>
      </c>
      <c r="X422" s="40">
        <f t="shared" si="151"/>
        <v>0.18669550561797749</v>
      </c>
      <c r="Y422" s="41">
        <f t="shared" si="152"/>
        <v>0.66463599999999989</v>
      </c>
      <c r="Z422" s="42">
        <f t="shared" si="153"/>
        <v>6646.3599999999988</v>
      </c>
      <c r="AA422" s="13" t="s">
        <v>58</v>
      </c>
      <c r="AT422" s="38">
        <v>17.3</v>
      </c>
      <c r="AU422" s="38">
        <v>16</v>
      </c>
      <c r="AV422" s="10">
        <f t="shared" si="154"/>
        <v>18.28</v>
      </c>
      <c r="AW422" s="10">
        <f t="shared" si="155"/>
        <v>17.817600000000002</v>
      </c>
      <c r="AZ422" t="str">
        <f t="shared" si="139"/>
        <v>Yes</v>
      </c>
      <c r="BB422" s="38">
        <f t="shared" si="145"/>
        <v>-1</v>
      </c>
      <c r="BC422" s="38">
        <f t="shared" si="130"/>
        <v>1.1000000000000001</v>
      </c>
      <c r="BD422" s="38">
        <f t="shared" si="146"/>
        <v>1.0120000000000002</v>
      </c>
      <c r="BE422" s="38">
        <f t="shared" si="147"/>
        <v>-1</v>
      </c>
      <c r="BF422" s="13" cm="1">
        <f t="array" ref="BF422">SUMPRODUCT((1/COUNTIFS($A$3:$A422,$A$3:$A422,$H$3:$H422,$H$3:$H422,$I$3:$I422,$I$3:$I422)))</f>
        <v>127.99999999999993</v>
      </c>
      <c r="BG422" s="13">
        <v>38</v>
      </c>
      <c r="BH422" s="12">
        <f t="shared" si="143"/>
        <v>0.29687500000000017</v>
      </c>
    </row>
    <row r="423" spans="1:60" x14ac:dyDescent="0.2">
      <c r="A423" s="37">
        <v>46130</v>
      </c>
      <c r="B423" s="37"/>
      <c r="C423" s="38">
        <v>10.35</v>
      </c>
      <c r="D423" s="13" t="s">
        <v>55</v>
      </c>
      <c r="E423" s="13" t="s">
        <v>1156</v>
      </c>
      <c r="F423" s="13"/>
      <c r="H423" t="s">
        <v>683</v>
      </c>
      <c r="I423" s="13">
        <v>5</v>
      </c>
      <c r="J423" s="13">
        <v>2</v>
      </c>
      <c r="K423" s="45" t="s">
        <v>665</v>
      </c>
      <c r="L423" s="38">
        <v>1</v>
      </c>
      <c r="M423" s="38">
        <v>44</v>
      </c>
      <c r="N423" s="38">
        <v>50</v>
      </c>
      <c r="O423" s="13" t="s">
        <v>15</v>
      </c>
      <c r="P423" s="13"/>
      <c r="Q423" s="13" t="s">
        <v>4</v>
      </c>
      <c r="R423" s="38">
        <v>46.080000000000005</v>
      </c>
      <c r="S423" s="13">
        <v>3</v>
      </c>
      <c r="T423" s="39" t="str">
        <f t="shared" si="144"/>
        <v>0.00</v>
      </c>
      <c r="U423" s="39">
        <f t="shared" si="148"/>
        <v>-1</v>
      </c>
      <c r="V423" s="39">
        <f t="shared" si="149"/>
        <v>65.463599999999985</v>
      </c>
      <c r="W423" s="39">
        <f t="shared" si="150"/>
        <v>357</v>
      </c>
      <c r="X423" s="40">
        <f t="shared" si="151"/>
        <v>0.18337142857142852</v>
      </c>
      <c r="Y423" s="41">
        <f t="shared" si="152"/>
        <v>0.65463599999999988</v>
      </c>
      <c r="Z423" s="42">
        <f t="shared" si="153"/>
        <v>6546.3599999999988</v>
      </c>
      <c r="AA423" s="13" t="s">
        <v>58</v>
      </c>
      <c r="AT423" s="38">
        <v>35</v>
      </c>
      <c r="AU423" s="38">
        <v>31</v>
      </c>
      <c r="AV423" s="10">
        <f t="shared" si="154"/>
        <v>49</v>
      </c>
      <c r="AW423" s="10">
        <f t="shared" si="155"/>
        <v>46.080000000000005</v>
      </c>
      <c r="AZ423" t="str">
        <f t="shared" si="139"/>
        <v>Yes</v>
      </c>
      <c r="BB423" s="38">
        <f t="shared" si="145"/>
        <v>-1</v>
      </c>
      <c r="BC423" s="38">
        <f t="shared" si="130"/>
        <v>-2.5</v>
      </c>
      <c r="BD423" s="38">
        <f t="shared" si="146"/>
        <v>-2.5</v>
      </c>
      <c r="BE423" s="38">
        <f t="shared" si="147"/>
        <v>-1</v>
      </c>
      <c r="BF423" s="13" cm="1">
        <f t="array" ref="BF423">SUMPRODUCT((1/COUNTIFS($A$3:$A423,$A$3:$A423,$H$3:$H423,$H$3:$H423,$I$3:$I423,$I$3:$I423)))</f>
        <v>128.99999999999994</v>
      </c>
      <c r="BG423" s="13">
        <v>38</v>
      </c>
      <c r="BH423" s="12">
        <f t="shared" si="143"/>
        <v>0.29457364341085285</v>
      </c>
    </row>
    <row r="424" spans="1:60" x14ac:dyDescent="0.2">
      <c r="A424" s="37">
        <v>46130</v>
      </c>
      <c r="B424" s="37"/>
      <c r="C424" s="38">
        <v>10.35</v>
      </c>
      <c r="D424" s="13" t="s">
        <v>55</v>
      </c>
      <c r="E424" s="13" t="s">
        <v>1156</v>
      </c>
      <c r="F424" s="13"/>
      <c r="H424" t="s">
        <v>683</v>
      </c>
      <c r="I424" s="13">
        <v>5</v>
      </c>
      <c r="J424" s="13">
        <v>3</v>
      </c>
      <c r="K424" s="44" t="s">
        <v>666</v>
      </c>
      <c r="L424" s="38">
        <v>0.5</v>
      </c>
      <c r="M424" s="38">
        <v>8.8000000000000007</v>
      </c>
      <c r="N424" s="38">
        <v>8.8000000000000007</v>
      </c>
      <c r="O424" s="13" t="s">
        <v>15</v>
      </c>
      <c r="P424" s="13"/>
      <c r="Q424" s="13" t="s">
        <v>4</v>
      </c>
      <c r="R424" s="38">
        <v>8.1760000000000019</v>
      </c>
      <c r="S424" s="13">
        <v>2</v>
      </c>
      <c r="T424" s="39" t="str">
        <f t="shared" si="144"/>
        <v>0.00</v>
      </c>
      <c r="U424" s="39">
        <f t="shared" si="148"/>
        <v>-0.5</v>
      </c>
      <c r="V424" s="39">
        <f t="shared" si="149"/>
        <v>64.963599999999985</v>
      </c>
      <c r="W424" s="39">
        <f t="shared" si="150"/>
        <v>357.5</v>
      </c>
      <c r="X424" s="40">
        <f t="shared" si="151"/>
        <v>0.18171636363636359</v>
      </c>
      <c r="Y424" s="41">
        <f t="shared" si="152"/>
        <v>0.64963599999999988</v>
      </c>
      <c r="Z424" s="42">
        <f t="shared" si="153"/>
        <v>6496.3599999999988</v>
      </c>
      <c r="AA424" s="13" t="s">
        <v>58</v>
      </c>
      <c r="AT424" s="38">
        <v>8.3000000000000007</v>
      </c>
      <c r="AU424" s="38">
        <v>8.5</v>
      </c>
      <c r="AV424" s="10">
        <f t="shared" si="154"/>
        <v>3.9000000000000004</v>
      </c>
      <c r="AW424" s="10">
        <f t="shared" si="155"/>
        <v>8.1760000000000019</v>
      </c>
      <c r="AZ424" t="str">
        <f t="shared" si="139"/>
        <v>Yes</v>
      </c>
      <c r="BB424" s="38">
        <f t="shared" si="145"/>
        <v>-0.5</v>
      </c>
      <c r="BC424" s="38">
        <f t="shared" si="130"/>
        <v>-2.5</v>
      </c>
      <c r="BD424" s="38">
        <f t="shared" si="146"/>
        <v>-2.5</v>
      </c>
      <c r="BE424" s="38">
        <f t="shared" si="147"/>
        <v>-0.5</v>
      </c>
      <c r="BF424" s="13" cm="1">
        <f t="array" ref="BF424">SUMPRODUCT((1/COUNTIFS($A$3:$A424,$A$3:$A424,$H$3:$H424,$H$3:$H424,$I$3:$I424,$I$3:$I424)))</f>
        <v>128.99999999999994</v>
      </c>
      <c r="BG424" s="13">
        <v>38</v>
      </c>
      <c r="BH424" s="12">
        <f t="shared" si="143"/>
        <v>0.29457364341085285</v>
      </c>
    </row>
    <row r="425" spans="1:60" x14ac:dyDescent="0.2">
      <c r="A425" s="37">
        <v>46130</v>
      </c>
      <c r="B425" s="37"/>
      <c r="C425" s="38">
        <v>10.35</v>
      </c>
      <c r="D425" s="13" t="s">
        <v>55</v>
      </c>
      <c r="E425" s="13" t="s">
        <v>1156</v>
      </c>
      <c r="F425" s="13"/>
      <c r="H425" t="s">
        <v>683</v>
      </c>
      <c r="I425" s="13">
        <v>5</v>
      </c>
      <c r="J425" s="13">
        <v>8</v>
      </c>
      <c r="K425" t="s">
        <v>651</v>
      </c>
      <c r="L425" s="38">
        <v>1</v>
      </c>
      <c r="M425" s="38">
        <v>12</v>
      </c>
      <c r="N425" s="38">
        <v>16.600000000000001</v>
      </c>
      <c r="O425" s="13" t="s">
        <v>15</v>
      </c>
      <c r="P425" s="13"/>
      <c r="Q425" s="13" t="s">
        <v>4</v>
      </c>
      <c r="R425" s="38">
        <v>15.352000000000002</v>
      </c>
      <c r="S425" s="13" t="s">
        <v>60</v>
      </c>
      <c r="T425" s="39" t="str">
        <f t="shared" si="144"/>
        <v>0.00</v>
      </c>
      <c r="U425" s="39">
        <f t="shared" si="148"/>
        <v>-1</v>
      </c>
      <c r="V425" s="39">
        <f t="shared" si="149"/>
        <v>63.963599999999985</v>
      </c>
      <c r="W425" s="39">
        <f t="shared" si="150"/>
        <v>358.5</v>
      </c>
      <c r="X425" s="40">
        <f t="shared" si="151"/>
        <v>0.17842008368200832</v>
      </c>
      <c r="Y425" s="41">
        <f t="shared" si="152"/>
        <v>0.63963599999999987</v>
      </c>
      <c r="Z425" s="42">
        <f t="shared" si="153"/>
        <v>6396.3599999999988</v>
      </c>
      <c r="AA425" s="13" t="s">
        <v>58</v>
      </c>
      <c r="AT425" s="38">
        <v>11.9</v>
      </c>
      <c r="AU425" s="38">
        <v>13</v>
      </c>
      <c r="AV425" s="10">
        <f t="shared" si="154"/>
        <v>15.600000000000001</v>
      </c>
      <c r="AW425" s="10">
        <f t="shared" si="155"/>
        <v>15.352000000000002</v>
      </c>
      <c r="AZ425" t="str">
        <f t="shared" si="139"/>
        <v>Yes</v>
      </c>
      <c r="BB425" s="38">
        <f t="shared" si="145"/>
        <v>-1</v>
      </c>
      <c r="BC425" s="38">
        <f t="shared" si="130"/>
        <v>-2.5</v>
      </c>
      <c r="BD425" s="38">
        <f t="shared" si="146"/>
        <v>-2.5</v>
      </c>
      <c r="BE425" s="38">
        <f t="shared" si="147"/>
        <v>-1</v>
      </c>
      <c r="BF425" s="13" cm="1">
        <f t="array" ref="BF425">SUMPRODUCT((1/COUNTIFS($A$3:$A425,$A$3:$A425,$H$3:$H425,$H$3:$H425,$I$3:$I425,$I$3:$I425)))</f>
        <v>128.99999999999994</v>
      </c>
      <c r="BG425" s="13">
        <v>38</v>
      </c>
      <c r="BH425" s="12">
        <f t="shared" si="143"/>
        <v>0.29457364341085285</v>
      </c>
    </row>
    <row r="426" spans="1:60" x14ac:dyDescent="0.2">
      <c r="A426" s="37">
        <v>46130</v>
      </c>
      <c r="B426" s="37"/>
      <c r="C426" s="38">
        <v>10.46</v>
      </c>
      <c r="D426" s="13" t="s">
        <v>55</v>
      </c>
      <c r="E426" s="13" t="s">
        <v>1156</v>
      </c>
      <c r="F426" s="13"/>
      <c r="H426" t="s">
        <v>683</v>
      </c>
      <c r="I426" s="13">
        <v>6</v>
      </c>
      <c r="J426" s="13">
        <v>2</v>
      </c>
      <c r="K426" s="44" t="s">
        <v>652</v>
      </c>
      <c r="L426" s="38">
        <v>1</v>
      </c>
      <c r="M426" s="38">
        <v>27</v>
      </c>
      <c r="N426" s="38">
        <v>42</v>
      </c>
      <c r="O426" s="13" t="s">
        <v>15</v>
      </c>
      <c r="P426" s="13"/>
      <c r="Q426" s="13" t="s">
        <v>4</v>
      </c>
      <c r="R426" s="38">
        <v>38.72</v>
      </c>
      <c r="S426" s="13">
        <v>2</v>
      </c>
      <c r="T426" s="39" t="str">
        <f t="shared" si="144"/>
        <v>0.00</v>
      </c>
      <c r="U426" s="39">
        <f t="shared" si="148"/>
        <v>-1</v>
      </c>
      <c r="V426" s="39">
        <f t="shared" si="149"/>
        <v>62.963599999999985</v>
      </c>
      <c r="W426" s="39">
        <f t="shared" si="150"/>
        <v>359.5</v>
      </c>
      <c r="X426" s="40">
        <f t="shared" si="151"/>
        <v>0.17514214186369953</v>
      </c>
      <c r="Y426" s="41">
        <f t="shared" si="152"/>
        <v>0.62963599999999986</v>
      </c>
      <c r="Z426" s="42">
        <f t="shared" si="153"/>
        <v>6296.3599999999988</v>
      </c>
      <c r="AA426" s="13" t="s">
        <v>58</v>
      </c>
      <c r="AT426" s="38">
        <v>32.1</v>
      </c>
      <c r="AU426" s="38">
        <v>26</v>
      </c>
      <c r="AV426" s="10">
        <f t="shared" si="154"/>
        <v>41</v>
      </c>
      <c r="AW426" s="10">
        <f t="shared" si="155"/>
        <v>38.72</v>
      </c>
      <c r="AZ426" t="str">
        <f t="shared" si="139"/>
        <v>Yes</v>
      </c>
      <c r="BB426" s="38">
        <f t="shared" si="145"/>
        <v>-1</v>
      </c>
      <c r="BC426" s="38">
        <f t="shared" si="130"/>
        <v>-2</v>
      </c>
      <c r="BD426" s="38">
        <f t="shared" si="146"/>
        <v>-2</v>
      </c>
      <c r="BE426" s="38">
        <f t="shared" si="147"/>
        <v>-1</v>
      </c>
      <c r="BF426" s="13" cm="1">
        <f t="array" ref="BF426">SUMPRODUCT((1/COUNTIFS($A$3:$A426,$A$3:$A426,$H$3:$H426,$H$3:$H426,$I$3:$I426,$I$3:$I426)))</f>
        <v>129.99999999999994</v>
      </c>
      <c r="BG426" s="13">
        <v>38</v>
      </c>
      <c r="BH426" s="12">
        <f t="shared" si="143"/>
        <v>0.29230769230769243</v>
      </c>
    </row>
    <row r="427" spans="1:60" x14ac:dyDescent="0.2">
      <c r="A427" s="37">
        <v>46130</v>
      </c>
      <c r="B427" s="37"/>
      <c r="C427" s="38">
        <v>10.46</v>
      </c>
      <c r="D427" s="13" t="s">
        <v>55</v>
      </c>
      <c r="E427" s="13" t="s">
        <v>1156</v>
      </c>
      <c r="F427" s="13"/>
      <c r="H427" t="s">
        <v>683</v>
      </c>
      <c r="I427" s="13">
        <v>6</v>
      </c>
      <c r="J427" s="13">
        <v>5</v>
      </c>
      <c r="K427" s="46" t="s">
        <v>540</v>
      </c>
      <c r="L427" s="38">
        <v>0.5</v>
      </c>
      <c r="M427" s="38">
        <v>8.8000000000000007</v>
      </c>
      <c r="N427" s="38">
        <v>12.5</v>
      </c>
      <c r="O427" s="13" t="s">
        <v>15</v>
      </c>
      <c r="P427" s="13"/>
      <c r="Q427" s="13" t="s">
        <v>4</v>
      </c>
      <c r="R427" s="38">
        <v>11.58</v>
      </c>
      <c r="S427" s="13">
        <v>4</v>
      </c>
      <c r="T427" s="39" t="str">
        <f t="shared" si="144"/>
        <v>0.00</v>
      </c>
      <c r="U427" s="39">
        <f t="shared" si="148"/>
        <v>-0.5</v>
      </c>
      <c r="V427" s="39">
        <f t="shared" si="149"/>
        <v>62.463599999999985</v>
      </c>
      <c r="W427" s="39">
        <f t="shared" si="150"/>
        <v>360</v>
      </c>
      <c r="X427" s="40">
        <f t="shared" si="151"/>
        <v>0.17350999999999997</v>
      </c>
      <c r="Y427" s="41">
        <f t="shared" si="152"/>
        <v>0.62463599999999986</v>
      </c>
      <c r="Z427" s="42">
        <f t="shared" si="153"/>
        <v>6246.3599999999988</v>
      </c>
      <c r="AA427" s="13" t="s">
        <v>58</v>
      </c>
      <c r="AT427" s="38">
        <v>11.1</v>
      </c>
      <c r="AU427" s="38">
        <v>9.5</v>
      </c>
      <c r="AV427" s="10">
        <f t="shared" si="154"/>
        <v>5.75</v>
      </c>
      <c r="AW427" s="10">
        <f t="shared" si="155"/>
        <v>11.58</v>
      </c>
      <c r="AZ427" t="str">
        <f t="shared" si="139"/>
        <v>Yes</v>
      </c>
      <c r="BB427" s="38">
        <f t="shared" si="145"/>
        <v>-0.5</v>
      </c>
      <c r="BC427" s="38">
        <f t="shared" si="130"/>
        <v>-2</v>
      </c>
      <c r="BD427" s="38">
        <f t="shared" si="146"/>
        <v>-2</v>
      </c>
      <c r="BE427" s="38">
        <f t="shared" si="147"/>
        <v>-0.5</v>
      </c>
      <c r="BF427" s="13" cm="1">
        <f t="array" ref="BF427">SUMPRODUCT((1/COUNTIFS($A$3:$A427,$A$3:$A427,$H$3:$H427,$H$3:$H427,$I$3:$I427,$I$3:$I427)))</f>
        <v>129.99999999999994</v>
      </c>
      <c r="BG427" s="13">
        <v>38</v>
      </c>
      <c r="BH427" s="12">
        <f t="shared" si="143"/>
        <v>0.29230769230769243</v>
      </c>
    </row>
    <row r="428" spans="1:60" x14ac:dyDescent="0.2">
      <c r="A428" s="37">
        <v>46130</v>
      </c>
      <c r="B428" s="37"/>
      <c r="C428" s="38">
        <v>10.46</v>
      </c>
      <c r="D428" s="13" t="s">
        <v>55</v>
      </c>
      <c r="E428" s="13" t="s">
        <v>1156</v>
      </c>
      <c r="F428" s="13"/>
      <c r="H428" t="s">
        <v>683</v>
      </c>
      <c r="I428" s="13">
        <v>6</v>
      </c>
      <c r="J428" s="13">
        <v>6</v>
      </c>
      <c r="K428" s="45" t="s">
        <v>670</v>
      </c>
      <c r="L428" s="38">
        <v>0.5</v>
      </c>
      <c r="M428" s="38">
        <v>9.4</v>
      </c>
      <c r="N428" s="38">
        <v>17</v>
      </c>
      <c r="O428" s="13" t="s">
        <v>15</v>
      </c>
      <c r="P428" s="13"/>
      <c r="Q428" s="13" t="s">
        <v>4</v>
      </c>
      <c r="R428" s="38">
        <v>15.72</v>
      </c>
      <c r="S428" s="13">
        <v>3</v>
      </c>
      <c r="T428" s="39" t="str">
        <f t="shared" si="144"/>
        <v>0.00</v>
      </c>
      <c r="U428" s="39">
        <f t="shared" si="148"/>
        <v>-0.5</v>
      </c>
      <c r="V428" s="39">
        <f t="shared" si="149"/>
        <v>61.963599999999985</v>
      </c>
      <c r="W428" s="39">
        <f t="shared" si="150"/>
        <v>360.5</v>
      </c>
      <c r="X428" s="40">
        <f t="shared" si="151"/>
        <v>0.17188238557558941</v>
      </c>
      <c r="Y428" s="41">
        <f t="shared" si="152"/>
        <v>0.61963599999999985</v>
      </c>
      <c r="Z428" s="42">
        <f t="shared" si="153"/>
        <v>6196.3599999999988</v>
      </c>
      <c r="AA428" s="13" t="s">
        <v>58</v>
      </c>
      <c r="AT428" s="38">
        <v>12</v>
      </c>
      <c r="AU428" s="38">
        <v>12</v>
      </c>
      <c r="AV428" s="10">
        <f t="shared" si="154"/>
        <v>8</v>
      </c>
      <c r="AW428" s="10">
        <f t="shared" si="155"/>
        <v>15.72</v>
      </c>
      <c r="AZ428" t="str">
        <f t="shared" si="139"/>
        <v>Yes</v>
      </c>
      <c r="BB428" s="38">
        <f t="shared" si="145"/>
        <v>-0.5</v>
      </c>
      <c r="BC428" s="38">
        <f t="shared" si="130"/>
        <v>-2</v>
      </c>
      <c r="BD428" s="38">
        <f t="shared" si="146"/>
        <v>-2</v>
      </c>
      <c r="BE428" s="38">
        <f t="shared" si="147"/>
        <v>-0.5</v>
      </c>
      <c r="BF428" s="13" cm="1">
        <f t="array" ref="BF428">SUMPRODUCT((1/COUNTIFS($A$3:$A428,$A$3:$A428,$H$3:$H428,$H$3:$H428,$I$3:$I428,$I$3:$I428)))</f>
        <v>129.99999999999997</v>
      </c>
      <c r="BG428" s="13">
        <v>38</v>
      </c>
      <c r="BH428" s="12">
        <f t="shared" si="143"/>
        <v>0.29230769230769238</v>
      </c>
    </row>
    <row r="429" spans="1:60" x14ac:dyDescent="0.2">
      <c r="A429" s="37">
        <v>46130</v>
      </c>
      <c r="B429" s="37"/>
      <c r="C429" s="38">
        <v>1.29</v>
      </c>
      <c r="D429" s="13" t="s">
        <v>55</v>
      </c>
      <c r="E429" s="13" t="s">
        <v>1156</v>
      </c>
      <c r="F429" s="13"/>
      <c r="H429" t="s">
        <v>683</v>
      </c>
      <c r="I429" s="13">
        <v>7</v>
      </c>
      <c r="J429" s="13">
        <v>1</v>
      </c>
      <c r="K429" t="s">
        <v>671</v>
      </c>
      <c r="L429" s="38">
        <v>0.5</v>
      </c>
      <c r="M429" s="38">
        <v>18</v>
      </c>
      <c r="N429" s="38">
        <v>18</v>
      </c>
      <c r="O429" s="13" t="s">
        <v>15</v>
      </c>
      <c r="P429" s="13"/>
      <c r="Q429" s="13" t="s">
        <v>4</v>
      </c>
      <c r="R429" s="38">
        <v>16.64</v>
      </c>
      <c r="S429" s="13" t="s">
        <v>60</v>
      </c>
      <c r="T429" s="39" t="str">
        <f t="shared" si="144"/>
        <v>0.00</v>
      </c>
      <c r="U429" s="39">
        <f t="shared" si="148"/>
        <v>-0.5</v>
      </c>
      <c r="V429" s="39">
        <f t="shared" si="149"/>
        <v>61.463599999999985</v>
      </c>
      <c r="W429" s="39">
        <f t="shared" si="150"/>
        <v>361</v>
      </c>
      <c r="X429" s="40">
        <f t="shared" si="151"/>
        <v>0.17025927977839331</v>
      </c>
      <c r="Y429" s="41">
        <f t="shared" si="152"/>
        <v>0.61463599999999985</v>
      </c>
      <c r="Z429" s="42">
        <f t="shared" si="153"/>
        <v>6146.3599999999988</v>
      </c>
      <c r="AA429" s="13" t="s">
        <v>58</v>
      </c>
      <c r="AT429" s="38">
        <v>13</v>
      </c>
      <c r="AU429" s="38">
        <v>14</v>
      </c>
      <c r="AV429" s="10">
        <f t="shared" si="154"/>
        <v>8.5</v>
      </c>
      <c r="AW429" s="10">
        <f t="shared" si="155"/>
        <v>16.64</v>
      </c>
      <c r="AZ429" t="str">
        <f t="shared" si="139"/>
        <v>Yes</v>
      </c>
      <c r="BB429" s="38">
        <f t="shared" si="145"/>
        <v>-0.5</v>
      </c>
      <c r="BC429" s="38">
        <f t="shared" si="130"/>
        <v>0.75</v>
      </c>
      <c r="BD429" s="38">
        <f t="shared" si="146"/>
        <v>0.69000000000000006</v>
      </c>
      <c r="BE429" s="38">
        <f t="shared" si="147"/>
        <v>-0.5</v>
      </c>
      <c r="BF429" s="13" cm="1">
        <f t="array" ref="BF429">SUMPRODUCT((1/COUNTIFS($A$3:$A429,$A$3:$A429,$H$3:$H429,$H$3:$H429,$I$3:$I429,$I$3:$I429)))</f>
        <v>130.99999999999997</v>
      </c>
      <c r="BG429" s="13">
        <v>38</v>
      </c>
      <c r="BH429" s="12">
        <f t="shared" si="143"/>
        <v>0.29007633587786263</v>
      </c>
    </row>
    <row r="430" spans="1:60" x14ac:dyDescent="0.2">
      <c r="A430" s="37">
        <v>46130</v>
      </c>
      <c r="B430" s="37"/>
      <c r="C430" s="38">
        <v>1.29</v>
      </c>
      <c r="D430" s="13" t="s">
        <v>55</v>
      </c>
      <c r="E430" s="13" t="s">
        <v>1156</v>
      </c>
      <c r="F430" s="13"/>
      <c r="H430" t="s">
        <v>683</v>
      </c>
      <c r="I430" s="13">
        <v>7</v>
      </c>
      <c r="J430" s="13">
        <v>2</v>
      </c>
      <c r="K430" s="46" t="s">
        <v>672</v>
      </c>
      <c r="L430" s="38">
        <v>0.5</v>
      </c>
      <c r="M430" s="38">
        <v>3.1</v>
      </c>
      <c r="N430" s="38">
        <v>3.5</v>
      </c>
      <c r="O430" s="13" t="s">
        <v>15</v>
      </c>
      <c r="P430" s="13"/>
      <c r="Q430" s="13" t="s">
        <v>4</v>
      </c>
      <c r="R430" s="38">
        <v>3.3000000000000003</v>
      </c>
      <c r="S430" s="13">
        <v>4</v>
      </c>
      <c r="T430" s="39" t="str">
        <f t="shared" si="144"/>
        <v>0.00</v>
      </c>
      <c r="U430" s="39">
        <f t="shared" si="148"/>
        <v>-0.5</v>
      </c>
      <c r="V430" s="39">
        <f t="shared" si="149"/>
        <v>60.963599999999985</v>
      </c>
      <c r="W430" s="39">
        <f t="shared" si="150"/>
        <v>361.5</v>
      </c>
      <c r="X430" s="40">
        <f t="shared" si="151"/>
        <v>0.16864066390041491</v>
      </c>
      <c r="Y430" s="41">
        <f t="shared" si="152"/>
        <v>0.60963599999999984</v>
      </c>
      <c r="Z430" s="42">
        <f t="shared" si="153"/>
        <v>6096.3599999999988</v>
      </c>
      <c r="AA430" s="13" t="s">
        <v>58</v>
      </c>
      <c r="AT430" s="38">
        <v>3.1</v>
      </c>
      <c r="AU430" s="38">
        <v>3.1</v>
      </c>
      <c r="AV430" s="10">
        <f t="shared" si="154"/>
        <v>1.25</v>
      </c>
      <c r="AW430" s="10">
        <f t="shared" si="155"/>
        <v>3.3000000000000003</v>
      </c>
      <c r="AZ430" t="str">
        <f t="shared" si="139"/>
        <v>Yes</v>
      </c>
      <c r="BB430" s="38">
        <f t="shared" si="145"/>
        <v>-0.5</v>
      </c>
      <c r="BC430" s="38">
        <f t="shared" si="130"/>
        <v>0.75</v>
      </c>
      <c r="BD430" s="38">
        <f t="shared" si="146"/>
        <v>0.69000000000000006</v>
      </c>
      <c r="BE430" s="38">
        <f t="shared" si="147"/>
        <v>-0.5</v>
      </c>
      <c r="BF430" s="13" cm="1">
        <f t="array" ref="BF430">SUMPRODUCT((1/COUNTIFS($A$3:$A430,$A$3:$A430,$H$3:$H430,$H$3:$H430,$I$3:$I430,$I$3:$I430)))</f>
        <v>130.99999999999997</v>
      </c>
      <c r="BG430" s="13">
        <v>38</v>
      </c>
      <c r="BH430" s="12">
        <f t="shared" si="143"/>
        <v>0.29007633587786263</v>
      </c>
    </row>
    <row r="431" spans="1:60" x14ac:dyDescent="0.2">
      <c r="A431" s="37">
        <v>46130</v>
      </c>
      <c r="B431" s="37"/>
      <c r="C431" s="38">
        <v>1.29</v>
      </c>
      <c r="D431" s="13" t="s">
        <v>55</v>
      </c>
      <c r="E431" s="13" t="s">
        <v>1156</v>
      </c>
      <c r="F431" s="13"/>
      <c r="H431" t="s">
        <v>683</v>
      </c>
      <c r="I431" s="13">
        <v>7</v>
      </c>
      <c r="J431" s="13">
        <v>7</v>
      </c>
      <c r="K431" s="43" t="s">
        <v>675</v>
      </c>
      <c r="L431" s="38">
        <v>0.5</v>
      </c>
      <c r="M431" s="38">
        <v>4.5</v>
      </c>
      <c r="N431" s="38">
        <v>4.5</v>
      </c>
      <c r="O431" s="13" t="s">
        <v>15</v>
      </c>
      <c r="P431" s="13"/>
      <c r="Q431" s="13" t="s">
        <v>4</v>
      </c>
      <c r="R431" s="38">
        <v>4.2200000000000006</v>
      </c>
      <c r="S431" s="13">
        <v>1</v>
      </c>
      <c r="T431" s="39">
        <f t="shared" si="144"/>
        <v>2.11</v>
      </c>
      <c r="U431" s="39">
        <f t="shared" si="148"/>
        <v>1.69</v>
      </c>
      <c r="V431" s="39">
        <f t="shared" si="149"/>
        <v>62.653599999999983</v>
      </c>
      <c r="W431" s="39">
        <f t="shared" si="150"/>
        <v>362</v>
      </c>
      <c r="X431" s="40">
        <f t="shared" si="151"/>
        <v>0.17307624309392261</v>
      </c>
      <c r="Y431" s="41">
        <f t="shared" si="152"/>
        <v>0.62653599999999987</v>
      </c>
      <c r="Z431" s="42">
        <f t="shared" si="153"/>
        <v>6265.3599999999988</v>
      </c>
      <c r="AA431" s="13" t="s">
        <v>72</v>
      </c>
      <c r="AT431" s="38">
        <v>4.8</v>
      </c>
      <c r="AU431" s="38">
        <v>5.5</v>
      </c>
      <c r="AV431" s="10">
        <f t="shared" si="154"/>
        <v>1.75</v>
      </c>
      <c r="AW431" s="10">
        <f t="shared" si="155"/>
        <v>4.2200000000000006</v>
      </c>
      <c r="AZ431" t="str">
        <f t="shared" si="139"/>
        <v>Yes</v>
      </c>
      <c r="BB431" s="38">
        <f t="shared" si="145"/>
        <v>1.75</v>
      </c>
      <c r="BC431" s="38">
        <f t="shared" si="130"/>
        <v>0.75</v>
      </c>
      <c r="BD431" s="38">
        <f t="shared" si="146"/>
        <v>0.69000000000000006</v>
      </c>
      <c r="BE431" s="38">
        <f t="shared" si="147"/>
        <v>1.69</v>
      </c>
      <c r="BF431" s="13" cm="1">
        <f t="array" ref="BF431">SUMPRODUCT((1/COUNTIFS($A$3:$A431,$A$3:$A431,$H$3:$H431,$H$3:$H431,$I$3:$I431,$I$3:$I431)))</f>
        <v>131</v>
      </c>
      <c r="BG431" s="13">
        <v>39</v>
      </c>
      <c r="BH431" s="12">
        <f t="shared" si="143"/>
        <v>0.29770992366412213</v>
      </c>
    </row>
    <row r="432" spans="1:60" x14ac:dyDescent="0.2">
      <c r="A432" s="37">
        <v>46130</v>
      </c>
      <c r="B432" s="37"/>
      <c r="C432" s="38">
        <v>1.43</v>
      </c>
      <c r="D432" s="13" t="s">
        <v>55</v>
      </c>
      <c r="E432" s="13" t="s">
        <v>1156</v>
      </c>
      <c r="F432" s="13"/>
      <c r="H432" t="s">
        <v>683</v>
      </c>
      <c r="I432" s="13">
        <v>8</v>
      </c>
      <c r="J432" s="13">
        <v>4</v>
      </c>
      <c r="K432" t="s">
        <v>61</v>
      </c>
      <c r="L432" s="38">
        <v>0.5</v>
      </c>
      <c r="M432" s="38">
        <v>32</v>
      </c>
      <c r="N432" s="38">
        <v>59.41</v>
      </c>
      <c r="O432" s="13" t="s">
        <v>15</v>
      </c>
      <c r="P432" s="13"/>
      <c r="Q432" s="13" t="s">
        <v>4</v>
      </c>
      <c r="R432" s="38">
        <v>54.737200000000001</v>
      </c>
      <c r="S432" s="13" t="s">
        <v>60</v>
      </c>
      <c r="T432" s="39" t="str">
        <f t="shared" si="144"/>
        <v>0.00</v>
      </c>
      <c r="U432" s="39">
        <f t="shared" si="148"/>
        <v>-0.5</v>
      </c>
      <c r="V432" s="39">
        <f t="shared" si="149"/>
        <v>62.153599999999983</v>
      </c>
      <c r="W432" s="39">
        <f t="shared" si="150"/>
        <v>362.5</v>
      </c>
      <c r="X432" s="40">
        <f t="shared" si="151"/>
        <v>0.17145820689655167</v>
      </c>
      <c r="Y432" s="41">
        <f t="shared" si="152"/>
        <v>0.62153599999999987</v>
      </c>
      <c r="Z432" s="42">
        <f t="shared" si="153"/>
        <v>6215.3599999999988</v>
      </c>
      <c r="AA432" s="13" t="s">
        <v>58</v>
      </c>
      <c r="AT432" s="38">
        <v>34.200000000000003</v>
      </c>
      <c r="AU432" s="38">
        <v>41</v>
      </c>
      <c r="AV432" s="10">
        <f t="shared" si="154"/>
        <v>29.204999999999998</v>
      </c>
      <c r="AW432" s="10">
        <f t="shared" si="155"/>
        <v>54.737200000000001</v>
      </c>
      <c r="AZ432" t="str">
        <f t="shared" si="139"/>
        <v>Yes</v>
      </c>
      <c r="BB432" s="38">
        <f t="shared" si="145"/>
        <v>-0.5</v>
      </c>
      <c r="BC432" s="38">
        <f t="shared" si="130"/>
        <v>-5.5</v>
      </c>
      <c r="BD432" s="38">
        <f t="shared" si="146"/>
        <v>-5.5</v>
      </c>
      <c r="BE432" s="38">
        <f t="shared" si="147"/>
        <v>-0.5</v>
      </c>
      <c r="BF432" s="13" cm="1">
        <f t="array" ref="BF432">SUMPRODUCT((1/COUNTIFS($A$3:$A432,$A$3:$A432,$H$3:$H432,$H$3:$H432,$I$3:$I432,$I$3:$I432)))</f>
        <v>132</v>
      </c>
      <c r="BG432" s="13">
        <v>39</v>
      </c>
      <c r="BH432" s="12">
        <f t="shared" si="143"/>
        <v>0.29545454545454547</v>
      </c>
    </row>
    <row r="433" spans="1:60" x14ac:dyDescent="0.2">
      <c r="A433" s="37">
        <v>46130</v>
      </c>
      <c r="B433" s="37"/>
      <c r="C433" s="38">
        <v>1.43</v>
      </c>
      <c r="D433" s="13" t="s">
        <v>55</v>
      </c>
      <c r="E433" s="13" t="s">
        <v>1156</v>
      </c>
      <c r="F433" s="13"/>
      <c r="H433" t="s">
        <v>683</v>
      </c>
      <c r="I433" s="13">
        <v>8</v>
      </c>
      <c r="J433" s="13">
        <v>5</v>
      </c>
      <c r="K433" t="s">
        <v>467</v>
      </c>
      <c r="L433" s="38">
        <v>1</v>
      </c>
      <c r="M433" s="38">
        <v>16</v>
      </c>
      <c r="N433" s="38">
        <v>16.850000000000001</v>
      </c>
      <c r="O433" s="13" t="s">
        <v>15</v>
      </c>
      <c r="P433" s="13"/>
      <c r="Q433" s="13" t="s">
        <v>4</v>
      </c>
      <c r="R433" s="38">
        <v>15.582000000000003</v>
      </c>
      <c r="S433" s="13" t="s">
        <v>60</v>
      </c>
      <c r="T433" s="39" t="str">
        <f t="shared" si="144"/>
        <v>0.00</v>
      </c>
      <c r="U433" s="39">
        <f t="shared" si="148"/>
        <v>-1</v>
      </c>
      <c r="V433" s="39">
        <f t="shared" si="149"/>
        <v>61.153599999999983</v>
      </c>
      <c r="W433" s="39">
        <f t="shared" si="150"/>
        <v>363.5</v>
      </c>
      <c r="X433" s="40">
        <f t="shared" si="151"/>
        <v>0.16823548830811549</v>
      </c>
      <c r="Y433" s="41">
        <f t="shared" si="152"/>
        <v>0.61153599999999986</v>
      </c>
      <c r="Z433" s="42">
        <f t="shared" si="153"/>
        <v>6115.3599999999988</v>
      </c>
      <c r="AA433" s="13" t="s">
        <v>58</v>
      </c>
      <c r="AT433" s="38">
        <v>15</v>
      </c>
      <c r="AU433" s="38">
        <v>13</v>
      </c>
      <c r="AV433" s="10">
        <f t="shared" si="154"/>
        <v>15.850000000000001</v>
      </c>
      <c r="AW433" s="10">
        <f t="shared" si="155"/>
        <v>15.582000000000003</v>
      </c>
      <c r="AZ433" t="str">
        <f t="shared" si="139"/>
        <v>Yes</v>
      </c>
      <c r="BB433" s="38">
        <f t="shared" si="145"/>
        <v>-1</v>
      </c>
      <c r="BC433" s="38">
        <f t="shared" si="130"/>
        <v>-5.5</v>
      </c>
      <c r="BD433" s="38">
        <f t="shared" si="146"/>
        <v>-5.5</v>
      </c>
      <c r="BE433" s="38">
        <f t="shared" si="147"/>
        <v>-1</v>
      </c>
      <c r="BF433" s="13" cm="1">
        <f t="array" ref="BF433">SUMPRODUCT((1/COUNTIFS($A$3:$A433,$A$3:$A433,$H$3:$H433,$H$3:$H433,$I$3:$I433,$I$3:$I433)))</f>
        <v>132</v>
      </c>
      <c r="BG433" s="13">
        <v>39</v>
      </c>
      <c r="BH433" s="12">
        <f t="shared" si="143"/>
        <v>0.29545454545454547</v>
      </c>
    </row>
    <row r="434" spans="1:60" x14ac:dyDescent="0.2">
      <c r="A434" s="37">
        <v>46130</v>
      </c>
      <c r="B434" s="37"/>
      <c r="C434" s="38">
        <v>1.43</v>
      </c>
      <c r="D434" s="13" t="s">
        <v>55</v>
      </c>
      <c r="E434" s="13" t="s">
        <v>1156</v>
      </c>
      <c r="F434" s="13"/>
      <c r="H434" t="s">
        <v>683</v>
      </c>
      <c r="I434" s="13">
        <v>8</v>
      </c>
      <c r="J434" s="13">
        <v>9</v>
      </c>
      <c r="K434" t="s">
        <v>196</v>
      </c>
      <c r="L434" s="38">
        <v>1</v>
      </c>
      <c r="M434" s="38">
        <v>26</v>
      </c>
      <c r="N434" s="38">
        <v>36</v>
      </c>
      <c r="O434" s="13" t="s">
        <v>15</v>
      </c>
      <c r="P434" s="13"/>
      <c r="Q434" s="13" t="s">
        <v>4</v>
      </c>
      <c r="R434" s="38">
        <v>33.200000000000003</v>
      </c>
      <c r="S434" s="13" t="s">
        <v>60</v>
      </c>
      <c r="T434" s="39" t="str">
        <f t="shared" si="144"/>
        <v>0.00</v>
      </c>
      <c r="U434" s="39">
        <f t="shared" si="148"/>
        <v>-1</v>
      </c>
      <c r="V434" s="39">
        <f t="shared" si="149"/>
        <v>60.153599999999983</v>
      </c>
      <c r="W434" s="39">
        <f t="shared" si="150"/>
        <v>364.5</v>
      </c>
      <c r="X434" s="40">
        <f t="shared" si="151"/>
        <v>0.16503045267489708</v>
      </c>
      <c r="Y434" s="41">
        <f t="shared" si="152"/>
        <v>0.60153599999999985</v>
      </c>
      <c r="Z434" s="42">
        <f t="shared" si="153"/>
        <v>6015.3599999999988</v>
      </c>
      <c r="AA434" s="13" t="s">
        <v>58</v>
      </c>
      <c r="AT434" s="38">
        <v>31.5</v>
      </c>
      <c r="AU434" s="38">
        <v>26</v>
      </c>
      <c r="AV434" s="10">
        <f t="shared" si="154"/>
        <v>35</v>
      </c>
      <c r="AW434" s="10">
        <f t="shared" si="155"/>
        <v>33.200000000000003</v>
      </c>
      <c r="AZ434" t="str">
        <f t="shared" si="139"/>
        <v>Yes</v>
      </c>
      <c r="BB434" s="38">
        <f t="shared" si="145"/>
        <v>-1</v>
      </c>
      <c r="BC434" s="38">
        <f t="shared" si="130"/>
        <v>-5.5</v>
      </c>
      <c r="BD434" s="38">
        <f t="shared" si="146"/>
        <v>-5.5</v>
      </c>
      <c r="BE434" s="38">
        <f t="shared" si="147"/>
        <v>-1</v>
      </c>
      <c r="BF434" s="13" cm="1">
        <f t="array" ref="BF434">SUMPRODUCT((1/COUNTIFS($A$3:$A434,$A$3:$A434,$H$3:$H434,$H$3:$H434,$I$3:$I434,$I$3:$I434)))</f>
        <v>132.00000000000003</v>
      </c>
      <c r="BG434" s="13">
        <v>39</v>
      </c>
      <c r="BH434" s="12">
        <f t="shared" si="143"/>
        <v>0.29545454545454541</v>
      </c>
    </row>
    <row r="435" spans="1:60" x14ac:dyDescent="0.2">
      <c r="A435" s="37">
        <v>46130</v>
      </c>
      <c r="B435" s="37"/>
      <c r="C435" s="38">
        <v>1.43</v>
      </c>
      <c r="D435" s="13" t="s">
        <v>55</v>
      </c>
      <c r="E435" s="13" t="s">
        <v>1156</v>
      </c>
      <c r="F435" s="13"/>
      <c r="H435" t="s">
        <v>683</v>
      </c>
      <c r="I435" s="13">
        <v>8</v>
      </c>
      <c r="J435" s="13">
        <v>10</v>
      </c>
      <c r="K435" t="s">
        <v>679</v>
      </c>
      <c r="L435" s="38">
        <v>1</v>
      </c>
      <c r="M435" s="38">
        <v>14.5</v>
      </c>
      <c r="N435" s="38">
        <v>16.5</v>
      </c>
      <c r="O435" s="13" t="s">
        <v>15</v>
      </c>
      <c r="P435" s="13"/>
      <c r="Q435" s="13" t="s">
        <v>4</v>
      </c>
      <c r="R435" s="38">
        <v>15.26</v>
      </c>
      <c r="S435" s="13" t="s">
        <v>60</v>
      </c>
      <c r="T435" s="39" t="str">
        <f t="shared" si="144"/>
        <v>0.00</v>
      </c>
      <c r="U435" s="39">
        <f t="shared" si="148"/>
        <v>-1</v>
      </c>
      <c r="V435" s="39">
        <f t="shared" si="149"/>
        <v>59.153599999999983</v>
      </c>
      <c r="W435" s="39">
        <f t="shared" si="150"/>
        <v>365.5</v>
      </c>
      <c r="X435" s="40">
        <f t="shared" si="151"/>
        <v>0.1618429548563611</v>
      </c>
      <c r="Y435" s="41">
        <f t="shared" si="152"/>
        <v>0.59153599999999984</v>
      </c>
      <c r="Z435" s="42">
        <f t="shared" si="153"/>
        <v>5915.3599999999988</v>
      </c>
      <c r="AA435" s="13" t="s">
        <v>58</v>
      </c>
      <c r="AT435" s="38">
        <v>17.5</v>
      </c>
      <c r="AU435" s="38">
        <v>15</v>
      </c>
      <c r="AV435" s="10">
        <f t="shared" si="154"/>
        <v>15.5</v>
      </c>
      <c r="AW435" s="10">
        <f t="shared" si="155"/>
        <v>15.26</v>
      </c>
      <c r="AZ435" t="str">
        <f t="shared" si="139"/>
        <v>Yes</v>
      </c>
      <c r="BB435" s="38">
        <f t="shared" si="145"/>
        <v>-1</v>
      </c>
      <c r="BC435" s="38">
        <f t="shared" si="130"/>
        <v>-5.5</v>
      </c>
      <c r="BD435" s="38">
        <f t="shared" si="146"/>
        <v>-5.5</v>
      </c>
      <c r="BE435" s="38">
        <f t="shared" si="147"/>
        <v>-1</v>
      </c>
      <c r="BF435" s="13" cm="1">
        <f t="array" ref="BF435">SUMPRODUCT((1/COUNTIFS($A$3:$A435,$A$3:$A435,$H$3:$H435,$H$3:$H435,$I$3:$I435,$I$3:$I435)))</f>
        <v>132</v>
      </c>
      <c r="BG435" s="13">
        <v>39</v>
      </c>
      <c r="BH435" s="12">
        <f t="shared" si="143"/>
        <v>0.29545454545454547</v>
      </c>
    </row>
    <row r="436" spans="1:60" x14ac:dyDescent="0.2">
      <c r="A436" s="37">
        <v>46130</v>
      </c>
      <c r="B436" s="37"/>
      <c r="C436" s="38">
        <v>1.43</v>
      </c>
      <c r="D436" s="13" t="s">
        <v>55</v>
      </c>
      <c r="E436" s="13" t="s">
        <v>1156</v>
      </c>
      <c r="F436" s="13"/>
      <c r="H436" t="s">
        <v>683</v>
      </c>
      <c r="I436" s="13">
        <v>8</v>
      </c>
      <c r="J436" s="13">
        <v>11</v>
      </c>
      <c r="K436" s="44" t="s">
        <v>271</v>
      </c>
      <c r="L436" s="38">
        <v>1</v>
      </c>
      <c r="M436" s="38">
        <v>11.5</v>
      </c>
      <c r="N436" s="38">
        <v>13.5</v>
      </c>
      <c r="O436" s="13" t="s">
        <v>15</v>
      </c>
      <c r="P436" s="13"/>
      <c r="Q436" s="13" t="s">
        <v>4</v>
      </c>
      <c r="R436" s="38">
        <v>12.5</v>
      </c>
      <c r="S436" s="13">
        <v>2</v>
      </c>
      <c r="T436" s="39" t="str">
        <f t="shared" si="144"/>
        <v>0.00</v>
      </c>
      <c r="U436" s="39">
        <f t="shared" si="148"/>
        <v>-1</v>
      </c>
      <c r="V436" s="39">
        <f t="shared" si="149"/>
        <v>58.153599999999983</v>
      </c>
      <c r="W436" s="39">
        <f t="shared" si="150"/>
        <v>366.5</v>
      </c>
      <c r="X436" s="40">
        <f t="shared" si="151"/>
        <v>0.15867285129604361</v>
      </c>
      <c r="Y436" s="41">
        <f t="shared" si="152"/>
        <v>0.58153599999999983</v>
      </c>
      <c r="Z436" s="42">
        <f t="shared" si="153"/>
        <v>5815.3599999999988</v>
      </c>
      <c r="AA436" s="13" t="s">
        <v>58</v>
      </c>
      <c r="AT436" s="38">
        <v>11.3</v>
      </c>
      <c r="AU436" s="38">
        <v>10</v>
      </c>
      <c r="AV436" s="10">
        <f t="shared" si="154"/>
        <v>12.5</v>
      </c>
      <c r="AW436" s="10">
        <f t="shared" si="155"/>
        <v>12.5</v>
      </c>
      <c r="AZ436" t="str">
        <f t="shared" si="139"/>
        <v>Yes</v>
      </c>
      <c r="BB436" s="38">
        <f t="shared" si="145"/>
        <v>-1</v>
      </c>
      <c r="BC436" s="38">
        <f t="shared" si="130"/>
        <v>-5.5</v>
      </c>
      <c r="BD436" s="38">
        <f t="shared" si="146"/>
        <v>-5.5</v>
      </c>
      <c r="BE436" s="38">
        <f t="shared" si="147"/>
        <v>-1</v>
      </c>
      <c r="BF436" s="13" cm="1">
        <f t="array" ref="BF436">SUMPRODUCT((1/COUNTIFS($A$3:$A436,$A$3:$A436,$H$3:$H436,$H$3:$H436,$I$3:$I436,$I$3:$I436)))</f>
        <v>131.99999999999994</v>
      </c>
      <c r="BG436" s="13">
        <v>39</v>
      </c>
      <c r="BH436" s="12">
        <f t="shared" si="143"/>
        <v>0.29545454545454558</v>
      </c>
    </row>
    <row r="437" spans="1:60" x14ac:dyDescent="0.2">
      <c r="A437" s="37">
        <v>46130</v>
      </c>
      <c r="B437" s="37"/>
      <c r="C437" s="38">
        <v>1.43</v>
      </c>
      <c r="D437" s="13" t="s">
        <v>55</v>
      </c>
      <c r="E437" s="13" t="s">
        <v>1156</v>
      </c>
      <c r="F437" s="13"/>
      <c r="H437" t="s">
        <v>683</v>
      </c>
      <c r="I437" s="13">
        <v>8</v>
      </c>
      <c r="J437" s="13">
        <v>14</v>
      </c>
      <c r="K437" t="s">
        <v>468</v>
      </c>
      <c r="L437" s="38">
        <v>1</v>
      </c>
      <c r="M437" s="38">
        <v>20</v>
      </c>
      <c r="N437" s="38">
        <v>29.88</v>
      </c>
      <c r="O437" s="13" t="s">
        <v>15</v>
      </c>
      <c r="P437" s="13"/>
      <c r="Q437" s="13" t="s">
        <v>4</v>
      </c>
      <c r="R437" s="38">
        <v>27.569600000000001</v>
      </c>
      <c r="S437" s="13" t="s">
        <v>60</v>
      </c>
      <c r="T437" s="39" t="str">
        <f t="shared" si="144"/>
        <v>0.00</v>
      </c>
      <c r="U437" s="39">
        <f t="shared" si="148"/>
        <v>-1</v>
      </c>
      <c r="V437" s="39">
        <f t="shared" si="149"/>
        <v>57.153599999999983</v>
      </c>
      <c r="W437" s="39">
        <f t="shared" si="150"/>
        <v>367.5</v>
      </c>
      <c r="X437" s="40">
        <f t="shared" si="151"/>
        <v>0.15551999999999996</v>
      </c>
      <c r="Y437" s="41">
        <f t="shared" si="152"/>
        <v>0.57153599999999982</v>
      </c>
      <c r="Z437" s="42">
        <f t="shared" si="153"/>
        <v>5715.3599999999988</v>
      </c>
      <c r="AA437" s="13" t="s">
        <v>58</v>
      </c>
      <c r="AT437" s="38">
        <v>26</v>
      </c>
      <c r="AU437" s="38">
        <v>31</v>
      </c>
      <c r="AV437" s="10">
        <f t="shared" si="154"/>
        <v>28.88</v>
      </c>
      <c r="AW437" s="10">
        <f t="shared" si="155"/>
        <v>27.569600000000001</v>
      </c>
      <c r="AZ437" t="str">
        <f t="shared" si="139"/>
        <v>Yes</v>
      </c>
      <c r="BB437" s="38">
        <f t="shared" si="145"/>
        <v>-1</v>
      </c>
      <c r="BC437" s="38">
        <f t="shared" si="130"/>
        <v>-5.5</v>
      </c>
      <c r="BD437" s="38">
        <f t="shared" si="146"/>
        <v>-5.5</v>
      </c>
      <c r="BE437" s="38">
        <f t="shared" si="147"/>
        <v>-1</v>
      </c>
      <c r="BF437" s="13" cm="1">
        <f t="array" ref="BF437">SUMPRODUCT((1/COUNTIFS($A$3:$A437,$A$3:$A437,$H$3:$H437,$H$3:$H437,$I$3:$I437,$I$3:$I437)))</f>
        <v>131.99999999999994</v>
      </c>
      <c r="BG437" s="13">
        <v>39</v>
      </c>
      <c r="BH437" s="12">
        <f t="shared" si="143"/>
        <v>0.29545454545454558</v>
      </c>
    </row>
    <row r="438" spans="1:60" x14ac:dyDescent="0.2">
      <c r="A438" s="37">
        <v>46130</v>
      </c>
      <c r="B438" s="37"/>
      <c r="C438" s="38">
        <v>2.17</v>
      </c>
      <c r="D438" s="13" t="s">
        <v>55</v>
      </c>
      <c r="E438" s="13" t="s">
        <v>1156</v>
      </c>
      <c r="F438" s="13"/>
      <c r="H438" t="s">
        <v>683</v>
      </c>
      <c r="I438" s="13">
        <v>9</v>
      </c>
      <c r="J438" s="13">
        <v>12</v>
      </c>
      <c r="K438" s="44" t="s">
        <v>680</v>
      </c>
      <c r="L438" s="38">
        <v>0.5</v>
      </c>
      <c r="M438" s="38">
        <v>5.3</v>
      </c>
      <c r="N438" s="38">
        <v>5.5</v>
      </c>
      <c r="O438" s="13" t="s">
        <v>15</v>
      </c>
      <c r="P438" s="13"/>
      <c r="Q438" s="13" t="s">
        <v>4</v>
      </c>
      <c r="R438" s="38">
        <v>5.1400000000000006</v>
      </c>
      <c r="S438" s="13">
        <v>2</v>
      </c>
      <c r="T438" s="39" t="str">
        <f t="shared" si="144"/>
        <v>0.00</v>
      </c>
      <c r="U438" s="39">
        <f t="shared" si="148"/>
        <v>-0.5</v>
      </c>
      <c r="V438" s="39">
        <f t="shared" si="149"/>
        <v>56.653599999999983</v>
      </c>
      <c r="W438" s="39">
        <f t="shared" si="150"/>
        <v>368</v>
      </c>
      <c r="X438" s="40">
        <f t="shared" si="151"/>
        <v>0.15394999999999995</v>
      </c>
      <c r="Y438" s="41">
        <f t="shared" si="152"/>
        <v>0.56653599999999982</v>
      </c>
      <c r="Z438" s="42">
        <f t="shared" si="153"/>
        <v>5665.3599999999988</v>
      </c>
      <c r="AA438" s="13" t="s">
        <v>58</v>
      </c>
      <c r="AT438" s="38">
        <v>4.5999999999999996</v>
      </c>
      <c r="AU438" s="38">
        <v>4.4000000000000004</v>
      </c>
      <c r="AV438" s="10">
        <f t="shared" si="154"/>
        <v>2.25</v>
      </c>
      <c r="AW438" s="10">
        <f t="shared" si="155"/>
        <v>5.1400000000000006</v>
      </c>
      <c r="AZ438" t="str">
        <f t="shared" si="139"/>
        <v>Yes</v>
      </c>
      <c r="BB438" s="38">
        <f t="shared" si="145"/>
        <v>-0.5</v>
      </c>
      <c r="BC438" s="38">
        <f t="shared" si="130"/>
        <v>-2.5</v>
      </c>
      <c r="BD438" s="38">
        <f t="shared" si="146"/>
        <v>-2.5</v>
      </c>
      <c r="BE438" s="38">
        <f t="shared" si="147"/>
        <v>-0.5</v>
      </c>
      <c r="BF438" s="13" cm="1">
        <f t="array" ref="BF438">SUMPRODUCT((1/COUNTIFS($A$3:$A438,$A$3:$A438,$H$3:$H438,$H$3:$H438,$I$3:$I438,$I$3:$I438)))</f>
        <v>132.99999999999994</v>
      </c>
      <c r="BG438" s="13">
        <v>39</v>
      </c>
      <c r="BH438" s="12">
        <f t="shared" si="143"/>
        <v>0.29323308270676707</v>
      </c>
    </row>
    <row r="439" spans="1:60" x14ac:dyDescent="0.2">
      <c r="A439" s="37">
        <v>46130</v>
      </c>
      <c r="B439" s="37"/>
      <c r="C439" s="38">
        <v>2.17</v>
      </c>
      <c r="D439" s="13" t="s">
        <v>55</v>
      </c>
      <c r="E439" s="13" t="s">
        <v>1156</v>
      </c>
      <c r="F439" s="13"/>
      <c r="H439" t="s">
        <v>683</v>
      </c>
      <c r="I439" s="13">
        <v>9</v>
      </c>
      <c r="J439" s="13">
        <v>13</v>
      </c>
      <c r="K439" t="s">
        <v>506</v>
      </c>
      <c r="L439" s="38">
        <v>1</v>
      </c>
      <c r="M439" s="38">
        <v>38</v>
      </c>
      <c r="N439" s="38">
        <v>38</v>
      </c>
      <c r="O439" s="13" t="s">
        <v>15</v>
      </c>
      <c r="P439" s="13"/>
      <c r="Q439" s="13" t="s">
        <v>4</v>
      </c>
      <c r="R439" s="38">
        <v>35.04</v>
      </c>
      <c r="S439" s="13" t="s">
        <v>60</v>
      </c>
      <c r="T439" s="39" t="str">
        <f t="shared" si="144"/>
        <v>0.00</v>
      </c>
      <c r="U439" s="39">
        <f t="shared" si="148"/>
        <v>-1</v>
      </c>
      <c r="V439" s="39">
        <f t="shared" si="149"/>
        <v>55.653599999999983</v>
      </c>
      <c r="W439" s="39">
        <f t="shared" si="150"/>
        <v>369</v>
      </c>
      <c r="X439" s="40">
        <f t="shared" si="151"/>
        <v>0.15082276422764224</v>
      </c>
      <c r="Y439" s="41">
        <f t="shared" si="152"/>
        <v>0.55653599999999981</v>
      </c>
      <c r="Z439" s="42">
        <f t="shared" si="153"/>
        <v>5565.3599999999988</v>
      </c>
      <c r="AA439" s="13" t="s">
        <v>58</v>
      </c>
      <c r="AT439" s="38">
        <v>28.3</v>
      </c>
      <c r="AU439" s="38">
        <v>26</v>
      </c>
      <c r="AV439" s="10">
        <f t="shared" si="154"/>
        <v>37</v>
      </c>
      <c r="AW439" s="10">
        <f t="shared" si="155"/>
        <v>35.04</v>
      </c>
      <c r="AZ439" t="str">
        <f t="shared" si="139"/>
        <v>Yes</v>
      </c>
      <c r="BB439" s="38">
        <f t="shared" si="145"/>
        <v>-1</v>
      </c>
      <c r="BC439" s="38">
        <f t="shared" si="130"/>
        <v>-2.5</v>
      </c>
      <c r="BD439" s="38">
        <f t="shared" si="146"/>
        <v>-2.5</v>
      </c>
      <c r="BE439" s="38">
        <f t="shared" si="147"/>
        <v>-1</v>
      </c>
      <c r="BF439" s="13" cm="1">
        <f t="array" ref="BF439">SUMPRODUCT((1/COUNTIFS($A$3:$A439,$A$3:$A439,$H$3:$H439,$H$3:$H439,$I$3:$I439,$I$3:$I439)))</f>
        <v>132.99999999999994</v>
      </c>
      <c r="BG439" s="13">
        <v>39</v>
      </c>
      <c r="BH439" s="12">
        <f t="shared" si="143"/>
        <v>0.29323308270676707</v>
      </c>
    </row>
    <row r="440" spans="1:60" x14ac:dyDescent="0.2">
      <c r="A440" s="37">
        <v>46130</v>
      </c>
      <c r="B440" s="37"/>
      <c r="C440" s="38">
        <v>2.17</v>
      </c>
      <c r="D440" s="13" t="s">
        <v>55</v>
      </c>
      <c r="E440" s="13" t="s">
        <v>1156</v>
      </c>
      <c r="F440" s="13"/>
      <c r="H440" t="s">
        <v>683</v>
      </c>
      <c r="I440" s="13">
        <v>9</v>
      </c>
      <c r="J440" s="13">
        <v>16</v>
      </c>
      <c r="K440" t="s">
        <v>398</v>
      </c>
      <c r="L440" s="38">
        <v>1</v>
      </c>
      <c r="M440" s="38">
        <v>11.5</v>
      </c>
      <c r="N440" s="38">
        <v>14.37</v>
      </c>
      <c r="O440" s="13" t="s">
        <v>15</v>
      </c>
      <c r="P440" s="13"/>
      <c r="Q440" s="13" t="s">
        <v>4</v>
      </c>
      <c r="R440" s="38">
        <v>13.3004</v>
      </c>
      <c r="S440" s="13" t="s">
        <v>60</v>
      </c>
      <c r="T440" s="39" t="str">
        <f t="shared" si="144"/>
        <v>0.00</v>
      </c>
      <c r="U440" s="39">
        <f t="shared" si="148"/>
        <v>-1</v>
      </c>
      <c r="V440" s="39">
        <f t="shared" si="149"/>
        <v>54.653599999999983</v>
      </c>
      <c r="W440" s="39">
        <f t="shared" si="150"/>
        <v>370</v>
      </c>
      <c r="X440" s="40">
        <f t="shared" si="151"/>
        <v>0.1477124324324324</v>
      </c>
      <c r="Y440" s="41">
        <f t="shared" si="152"/>
        <v>0.5465359999999998</v>
      </c>
      <c r="Z440" s="42">
        <f t="shared" si="153"/>
        <v>5465.3599999999988</v>
      </c>
      <c r="AA440" s="13" t="s">
        <v>58</v>
      </c>
      <c r="AT440" s="38">
        <v>13.1</v>
      </c>
      <c r="AU440" s="38">
        <v>12</v>
      </c>
      <c r="AV440" s="10">
        <f t="shared" si="154"/>
        <v>13.37</v>
      </c>
      <c r="AW440" s="10">
        <f t="shared" si="155"/>
        <v>13.3004</v>
      </c>
      <c r="AZ440" t="str">
        <f t="shared" si="139"/>
        <v>Yes</v>
      </c>
      <c r="BB440" s="38">
        <f t="shared" si="145"/>
        <v>-1</v>
      </c>
      <c r="BC440" s="38">
        <f t="shared" si="130"/>
        <v>-2.5</v>
      </c>
      <c r="BD440" s="38">
        <f t="shared" si="146"/>
        <v>-2.5</v>
      </c>
      <c r="BE440" s="38">
        <f t="shared" si="147"/>
        <v>-1</v>
      </c>
      <c r="BF440" s="13" cm="1">
        <f t="array" ref="BF440">SUMPRODUCT((1/COUNTIFS($A$3:$A440,$A$3:$A440,$H$3:$H440,$H$3:$H440,$I$3:$I440,$I$3:$I440)))</f>
        <v>132.99999999999997</v>
      </c>
      <c r="BG440" s="13">
        <v>39</v>
      </c>
      <c r="BH440" s="12">
        <f t="shared" si="143"/>
        <v>0.29323308270676696</v>
      </c>
    </row>
    <row r="441" spans="1:60" x14ac:dyDescent="0.2">
      <c r="A441" s="37">
        <v>46130</v>
      </c>
      <c r="B441" s="37"/>
      <c r="C441" s="38">
        <v>2.39</v>
      </c>
      <c r="D441" s="13" t="s">
        <v>55</v>
      </c>
      <c r="E441" s="13" t="s">
        <v>1156</v>
      </c>
      <c r="F441" s="13"/>
      <c r="H441" t="s">
        <v>683</v>
      </c>
      <c r="I441" s="13">
        <v>10</v>
      </c>
      <c r="J441" s="13">
        <v>6</v>
      </c>
      <c r="K441" t="s">
        <v>555</v>
      </c>
      <c r="L441" s="38">
        <v>1</v>
      </c>
      <c r="M441" s="38">
        <v>7</v>
      </c>
      <c r="N441" s="38">
        <v>9.1999999999999993</v>
      </c>
      <c r="O441" s="13" t="s">
        <v>15</v>
      </c>
      <c r="P441" s="13"/>
      <c r="Q441" s="13" t="s">
        <v>4</v>
      </c>
      <c r="R441" s="38">
        <v>8.5440000000000005</v>
      </c>
      <c r="S441" s="13" t="s">
        <v>60</v>
      </c>
      <c r="T441" s="39" t="str">
        <f t="shared" si="144"/>
        <v>0.00</v>
      </c>
      <c r="U441" s="39">
        <f t="shared" si="148"/>
        <v>-1</v>
      </c>
      <c r="V441" s="39">
        <f t="shared" si="149"/>
        <v>53.653599999999983</v>
      </c>
      <c r="W441" s="39">
        <f t="shared" si="150"/>
        <v>371</v>
      </c>
      <c r="X441" s="40">
        <f t="shared" si="151"/>
        <v>0.14461886792452824</v>
      </c>
      <c r="Y441" s="41">
        <f t="shared" si="152"/>
        <v>0.53653599999999979</v>
      </c>
      <c r="Z441" s="42">
        <f t="shared" si="153"/>
        <v>5365.3599999999988</v>
      </c>
      <c r="AA441" s="13" t="s">
        <v>58</v>
      </c>
      <c r="AT441" s="38">
        <v>7.5</v>
      </c>
      <c r="AU441" s="38">
        <v>7.5</v>
      </c>
      <c r="AV441" s="10">
        <f t="shared" si="154"/>
        <v>8.1999999999999993</v>
      </c>
      <c r="AW441" s="10">
        <f t="shared" si="155"/>
        <v>8.5440000000000005</v>
      </c>
      <c r="AZ441" t="str">
        <f t="shared" si="139"/>
        <v>Yes</v>
      </c>
      <c r="BB441" s="38">
        <f t="shared" si="145"/>
        <v>-1</v>
      </c>
      <c r="BC441" s="38">
        <f t="shared" si="130"/>
        <v>-2</v>
      </c>
      <c r="BD441" s="38">
        <f t="shared" si="146"/>
        <v>-2</v>
      </c>
      <c r="BE441" s="38">
        <f t="shared" si="147"/>
        <v>-1</v>
      </c>
      <c r="BF441" s="13" cm="1">
        <f t="array" ref="BF441">SUMPRODUCT((1/COUNTIFS($A$3:$A441,$A$3:$A441,$H$3:$H441,$H$3:$H441,$I$3:$I441,$I$3:$I441)))</f>
        <v>133.99999999999997</v>
      </c>
      <c r="BG441" s="13">
        <v>39</v>
      </c>
      <c r="BH441" s="12">
        <f t="shared" si="143"/>
        <v>0.29104477611940305</v>
      </c>
    </row>
    <row r="442" spans="1:60" x14ac:dyDescent="0.2">
      <c r="A442" s="37">
        <v>46130</v>
      </c>
      <c r="B442" s="37"/>
      <c r="C442" s="38">
        <v>2.39</v>
      </c>
      <c r="D442" s="13" t="s">
        <v>55</v>
      </c>
      <c r="E442" s="13" t="s">
        <v>1156</v>
      </c>
      <c r="F442" s="13"/>
      <c r="H442" t="s">
        <v>683</v>
      </c>
      <c r="I442" s="13">
        <v>10</v>
      </c>
      <c r="J442" s="13">
        <v>14</v>
      </c>
      <c r="K442" t="s">
        <v>682</v>
      </c>
      <c r="L442" s="38">
        <v>1</v>
      </c>
      <c r="M442" s="38">
        <v>14.5</v>
      </c>
      <c r="N442" s="38">
        <v>21.41</v>
      </c>
      <c r="O442" s="13" t="s">
        <v>15</v>
      </c>
      <c r="P442" s="13"/>
      <c r="Q442" s="13" t="s">
        <v>4</v>
      </c>
      <c r="R442" s="38">
        <v>19.777200000000001</v>
      </c>
      <c r="S442" s="13" t="s">
        <v>60</v>
      </c>
      <c r="T442" s="39" t="str">
        <f t="shared" si="144"/>
        <v>0.00</v>
      </c>
      <c r="U442" s="39">
        <f t="shared" si="148"/>
        <v>-1</v>
      </c>
      <c r="V442" s="39">
        <f t="shared" si="149"/>
        <v>52.653599999999983</v>
      </c>
      <c r="W442" s="39">
        <f t="shared" si="150"/>
        <v>372</v>
      </c>
      <c r="X442" s="40">
        <f t="shared" si="151"/>
        <v>0.14154193548387092</v>
      </c>
      <c r="Y442" s="41">
        <f t="shared" si="152"/>
        <v>0.52653599999999978</v>
      </c>
      <c r="Z442" s="42">
        <f t="shared" si="153"/>
        <v>5265.3599999999988</v>
      </c>
      <c r="AA442" s="13" t="s">
        <v>58</v>
      </c>
      <c r="AT442" s="38">
        <v>16.600000000000001</v>
      </c>
      <c r="AU442" s="38">
        <v>16</v>
      </c>
      <c r="AV442" s="10">
        <f t="shared" si="154"/>
        <v>20.41</v>
      </c>
      <c r="AW442" s="10">
        <f t="shared" si="155"/>
        <v>19.777200000000001</v>
      </c>
      <c r="AZ442" t="str">
        <f t="shared" si="139"/>
        <v>Yes</v>
      </c>
      <c r="BB442" s="38">
        <f t="shared" si="145"/>
        <v>-1</v>
      </c>
      <c r="BC442" s="38">
        <f t="shared" si="130"/>
        <v>-2</v>
      </c>
      <c r="BD442" s="38">
        <f t="shared" si="146"/>
        <v>-2</v>
      </c>
      <c r="BE442" s="38">
        <f t="shared" si="147"/>
        <v>-1</v>
      </c>
      <c r="BF442" s="13" cm="1">
        <f t="array" ref="BF442">SUMPRODUCT((1/COUNTIFS($A$3:$A442,$A$3:$A442,$H$3:$H442,$H$3:$H442,$I$3:$I442,$I$3:$I442)))</f>
        <v>133.99999999999997</v>
      </c>
      <c r="BG442" s="13">
        <v>39</v>
      </c>
      <c r="BH442" s="12">
        <f t="shared" si="143"/>
        <v>0.29104477611940305</v>
      </c>
    </row>
    <row r="443" spans="1:60" x14ac:dyDescent="0.2">
      <c r="A443" s="37">
        <v>46137</v>
      </c>
      <c r="B443" s="37"/>
      <c r="C443" s="38">
        <v>11.13</v>
      </c>
      <c r="D443" s="13" t="s">
        <v>55</v>
      </c>
      <c r="E443" s="13" t="s">
        <v>1156</v>
      </c>
      <c r="F443" s="13"/>
      <c r="H443" t="s">
        <v>56</v>
      </c>
      <c r="I443" s="13">
        <v>1</v>
      </c>
      <c r="J443" s="13">
        <v>3</v>
      </c>
      <c r="K443" s="46" t="s">
        <v>705</v>
      </c>
      <c r="L443" s="38">
        <v>1</v>
      </c>
      <c r="M443" s="38">
        <v>15.5</v>
      </c>
      <c r="N443" s="38">
        <v>19</v>
      </c>
      <c r="O443" s="13" t="s">
        <v>15</v>
      </c>
      <c r="P443" s="13"/>
      <c r="Q443" s="13" t="s">
        <v>4</v>
      </c>
      <c r="R443" s="38">
        <v>17.560000000000002</v>
      </c>
      <c r="S443" s="13">
        <v>4</v>
      </c>
      <c r="T443" s="39" t="str">
        <f t="shared" si="144"/>
        <v>0.00</v>
      </c>
      <c r="U443" s="39">
        <f t="shared" ref="U443:U476" si="156">BE443</f>
        <v>-1</v>
      </c>
      <c r="V443" s="39">
        <f t="shared" ref="V443:V476" si="157">V442+U443</f>
        <v>51.653599999999983</v>
      </c>
      <c r="W443" s="39">
        <f t="shared" ref="W443:W476" si="158">W442+L443</f>
        <v>373</v>
      </c>
      <c r="X443" s="40">
        <f t="shared" ref="X443:X476" si="159">SUM(V443/W443)</f>
        <v>0.13848150134048254</v>
      </c>
      <c r="Y443" s="41">
        <f t="shared" ref="Y443:Y476" si="160">V443/100</f>
        <v>0.51653599999999988</v>
      </c>
      <c r="Z443" s="42">
        <f t="shared" ref="Z443:Z476" si="161">V443*100</f>
        <v>5165.3599999999988</v>
      </c>
      <c r="AA443" s="13" t="s">
        <v>58</v>
      </c>
      <c r="AT443" s="38">
        <v>15.9</v>
      </c>
      <c r="AU443" s="38">
        <v>14</v>
      </c>
      <c r="AV443" s="10">
        <f t="shared" ref="AV443:AV476" si="162">((N443*(L443))-(L443))</f>
        <v>18</v>
      </c>
      <c r="AW443" s="10">
        <f t="shared" ref="AW443:AW476" si="163">0.92*(N443-1)+1</f>
        <v>17.560000000000002</v>
      </c>
      <c r="AZ443" t="str">
        <f t="shared" si="139"/>
        <v>Yes</v>
      </c>
      <c r="BB443" s="38">
        <f t="shared" ref="BB443:BB476" si="164">IF(AA443="W",
   L443*(N443-1),
   -L443
)</f>
        <v>-1</v>
      </c>
      <c r="BC443" s="38">
        <f t="shared" si="130"/>
        <v>-2</v>
      </c>
      <c r="BD443" s="38">
        <f t="shared" ref="BD443:BD476" si="165">IF(BC443&gt;0, BC443*0.92, BC443)</f>
        <v>-2</v>
      </c>
      <c r="BE443" s="38">
        <f t="shared" ref="BE443:BE476" si="166">IF(
  BC443&gt;0,
  IF(
    AA443="W",
    BB443 - (BC443 - BD443),
    BB443
  ),
  BB443
)</f>
        <v>-1</v>
      </c>
      <c r="BF443" s="13" cm="1">
        <f t="array" ref="BF443">SUMPRODUCT((1/COUNTIFS($A$3:$A443,$A$3:$A443,$H$3:$H443,$H$3:$H443,$I$3:$I443,$I$3:$I443)))</f>
        <v>134.99999999999997</v>
      </c>
      <c r="BG443" s="13">
        <v>39</v>
      </c>
      <c r="BH443" s="12">
        <f t="shared" si="143"/>
        <v>0.28888888888888897</v>
      </c>
    </row>
    <row r="444" spans="1:60" x14ac:dyDescent="0.2">
      <c r="A444" s="37">
        <v>46137</v>
      </c>
      <c r="B444" s="37"/>
      <c r="C444" s="38">
        <v>11.13</v>
      </c>
      <c r="D444" s="13" t="s">
        <v>55</v>
      </c>
      <c r="E444" s="13" t="s">
        <v>1156</v>
      </c>
      <c r="F444" s="13"/>
      <c r="H444" t="s">
        <v>56</v>
      </c>
      <c r="I444" s="13">
        <v>1</v>
      </c>
      <c r="J444" s="13">
        <v>7</v>
      </c>
      <c r="K444" t="s">
        <v>706</v>
      </c>
      <c r="L444" s="38">
        <v>1</v>
      </c>
      <c r="M444" s="38">
        <v>9.8000000000000007</v>
      </c>
      <c r="N444" s="38">
        <v>22.34</v>
      </c>
      <c r="O444" s="13" t="s">
        <v>15</v>
      </c>
      <c r="P444" s="13"/>
      <c r="Q444" s="13" t="s">
        <v>4</v>
      </c>
      <c r="R444" s="38">
        <v>20.6328</v>
      </c>
      <c r="S444" s="13" t="s">
        <v>60</v>
      </c>
      <c r="T444" s="39" t="str">
        <f t="shared" si="144"/>
        <v>0.00</v>
      </c>
      <c r="U444" s="39">
        <f t="shared" si="156"/>
        <v>-1</v>
      </c>
      <c r="V444" s="39">
        <f t="shared" si="157"/>
        <v>50.653599999999983</v>
      </c>
      <c r="W444" s="39">
        <f t="shared" si="158"/>
        <v>374</v>
      </c>
      <c r="X444" s="40">
        <f t="shared" si="159"/>
        <v>0.13543743315508017</v>
      </c>
      <c r="Y444" s="41">
        <f t="shared" si="160"/>
        <v>0.50653599999999988</v>
      </c>
      <c r="Z444" s="42">
        <f t="shared" si="161"/>
        <v>5065.3599999999988</v>
      </c>
      <c r="AA444" s="13" t="s">
        <v>58</v>
      </c>
      <c r="AT444" s="38">
        <v>18.7</v>
      </c>
      <c r="AU444" s="38">
        <v>17</v>
      </c>
      <c r="AV444" s="10">
        <f t="shared" si="162"/>
        <v>21.34</v>
      </c>
      <c r="AW444" s="10">
        <f t="shared" si="163"/>
        <v>20.6328</v>
      </c>
      <c r="AZ444" t="str">
        <f t="shared" si="139"/>
        <v>Yes</v>
      </c>
      <c r="BB444" s="38">
        <f t="shared" si="164"/>
        <v>-1</v>
      </c>
      <c r="BC444" s="38">
        <f t="shared" si="130"/>
        <v>-2</v>
      </c>
      <c r="BD444" s="38">
        <f t="shared" si="165"/>
        <v>-2</v>
      </c>
      <c r="BE444" s="38">
        <f t="shared" si="166"/>
        <v>-1</v>
      </c>
      <c r="BF444" s="13" cm="1">
        <f t="array" ref="BF444">SUMPRODUCT((1/COUNTIFS($A$3:$A444,$A$3:$A444,$H$3:$H444,$H$3:$H444,$I$3:$I444,$I$3:$I444)))</f>
        <v>134.99999999999997</v>
      </c>
      <c r="BG444" s="13">
        <v>39</v>
      </c>
      <c r="BH444" s="12">
        <f t="shared" si="143"/>
        <v>0.28888888888888897</v>
      </c>
    </row>
    <row r="445" spans="1:60" x14ac:dyDescent="0.2">
      <c r="A445" s="37">
        <v>46137</v>
      </c>
      <c r="B445" s="37"/>
      <c r="C445" s="38">
        <v>11.21</v>
      </c>
      <c r="D445" s="13" t="s">
        <v>55</v>
      </c>
      <c r="E445" s="13" t="s">
        <v>1156</v>
      </c>
      <c r="F445" s="13"/>
      <c r="H445" t="s">
        <v>56</v>
      </c>
      <c r="I445" s="13">
        <v>2</v>
      </c>
      <c r="J445" s="13">
        <v>1</v>
      </c>
      <c r="K445" t="s">
        <v>508</v>
      </c>
      <c r="L445" s="38">
        <v>0.5</v>
      </c>
      <c r="M445" s="38">
        <v>32</v>
      </c>
      <c r="N445" s="38">
        <v>69.33</v>
      </c>
      <c r="O445" s="13" t="s">
        <v>15</v>
      </c>
      <c r="P445" s="13"/>
      <c r="Q445" s="13" t="s">
        <v>4</v>
      </c>
      <c r="R445" s="38">
        <v>63.863599999999998</v>
      </c>
      <c r="S445" s="13" t="s">
        <v>60</v>
      </c>
      <c r="T445" s="39" t="str">
        <f t="shared" si="144"/>
        <v>0.00</v>
      </c>
      <c r="U445" s="39">
        <f t="shared" si="156"/>
        <v>-0.5</v>
      </c>
      <c r="V445" s="39">
        <f t="shared" si="157"/>
        <v>50.153599999999983</v>
      </c>
      <c r="W445" s="39">
        <f t="shared" si="158"/>
        <v>374.5</v>
      </c>
      <c r="X445" s="40">
        <f t="shared" si="159"/>
        <v>0.13392149532710276</v>
      </c>
      <c r="Y445" s="41">
        <f t="shared" si="160"/>
        <v>0.50153599999999987</v>
      </c>
      <c r="Z445" s="42">
        <f t="shared" si="161"/>
        <v>5015.3599999999988</v>
      </c>
      <c r="AA445" s="13" t="s">
        <v>58</v>
      </c>
      <c r="AT445" s="38">
        <v>41</v>
      </c>
      <c r="AU445" s="38">
        <v>41</v>
      </c>
      <c r="AV445" s="10">
        <f t="shared" si="162"/>
        <v>34.164999999999999</v>
      </c>
      <c r="AW445" s="10">
        <f t="shared" si="163"/>
        <v>63.863599999999998</v>
      </c>
      <c r="AZ445" t="str">
        <f t="shared" si="139"/>
        <v>Yes</v>
      </c>
      <c r="BB445" s="38">
        <f t="shared" si="164"/>
        <v>-0.5</v>
      </c>
      <c r="BC445" s="38">
        <f t="shared" si="130"/>
        <v>-3.5</v>
      </c>
      <c r="BD445" s="38">
        <f t="shared" si="165"/>
        <v>-3.5</v>
      </c>
      <c r="BE445" s="38">
        <f t="shared" si="166"/>
        <v>-0.5</v>
      </c>
      <c r="BF445" s="13" cm="1">
        <f t="array" ref="BF445">SUMPRODUCT((1/COUNTIFS($A$3:$A445,$A$3:$A445,$H$3:$H445,$H$3:$H445,$I$3:$I445,$I$3:$I445)))</f>
        <v>135.99999999999997</v>
      </c>
      <c r="BG445" s="13">
        <v>39</v>
      </c>
      <c r="BH445" s="12">
        <f t="shared" si="143"/>
        <v>0.28676470588235298</v>
      </c>
    </row>
    <row r="446" spans="1:60" x14ac:dyDescent="0.2">
      <c r="A446" s="37">
        <v>46137</v>
      </c>
      <c r="B446" s="37"/>
      <c r="C446" s="38">
        <v>11.21</v>
      </c>
      <c r="D446" s="13" t="s">
        <v>55</v>
      </c>
      <c r="E446" s="13" t="s">
        <v>1156</v>
      </c>
      <c r="F446" s="13"/>
      <c r="H446" t="s">
        <v>56</v>
      </c>
      <c r="I446" s="13">
        <v>2</v>
      </c>
      <c r="J446" s="13">
        <v>5</v>
      </c>
      <c r="K446" s="46" t="s">
        <v>684</v>
      </c>
      <c r="L446" s="38">
        <v>1</v>
      </c>
      <c r="M446" s="38">
        <v>12</v>
      </c>
      <c r="N446" s="38">
        <v>12.5</v>
      </c>
      <c r="O446" s="13" t="s">
        <v>15</v>
      </c>
      <c r="P446" s="13"/>
      <c r="Q446" s="13" t="s">
        <v>4</v>
      </c>
      <c r="R446" s="38">
        <v>11.58</v>
      </c>
      <c r="S446" s="13">
        <v>4</v>
      </c>
      <c r="T446" s="39" t="str">
        <f t="shared" si="144"/>
        <v>0.00</v>
      </c>
      <c r="U446" s="39">
        <f t="shared" si="156"/>
        <v>-1</v>
      </c>
      <c r="V446" s="39">
        <f t="shared" si="157"/>
        <v>49.153599999999983</v>
      </c>
      <c r="W446" s="39">
        <f t="shared" si="158"/>
        <v>375.5</v>
      </c>
      <c r="X446" s="40">
        <f t="shared" si="159"/>
        <v>0.13090173102529956</v>
      </c>
      <c r="Y446" s="41">
        <f t="shared" si="160"/>
        <v>0.49153599999999981</v>
      </c>
      <c r="Z446" s="42">
        <f t="shared" si="161"/>
        <v>4915.3599999999988</v>
      </c>
      <c r="AA446" s="13" t="s">
        <v>58</v>
      </c>
      <c r="AT446" s="38">
        <v>11</v>
      </c>
      <c r="AU446" s="38">
        <v>10</v>
      </c>
      <c r="AV446" s="10">
        <f t="shared" si="162"/>
        <v>11.5</v>
      </c>
      <c r="AW446" s="10">
        <f t="shared" si="163"/>
        <v>11.58</v>
      </c>
      <c r="AZ446" t="str">
        <f t="shared" si="139"/>
        <v>Yes</v>
      </c>
      <c r="BB446" s="38">
        <f t="shared" si="164"/>
        <v>-1</v>
      </c>
      <c r="BC446" s="38">
        <f t="shared" si="130"/>
        <v>-3.5</v>
      </c>
      <c r="BD446" s="38">
        <f t="shared" si="165"/>
        <v>-3.5</v>
      </c>
      <c r="BE446" s="38">
        <f t="shared" si="166"/>
        <v>-1</v>
      </c>
      <c r="BF446" s="13" cm="1">
        <f t="array" ref="BF446">SUMPRODUCT((1/COUNTIFS($A$3:$A446,$A$3:$A446,$H$3:$H446,$H$3:$H446,$I$3:$I446,$I$3:$I446)))</f>
        <v>135.99999999999997</v>
      </c>
      <c r="BG446" s="13">
        <v>39</v>
      </c>
      <c r="BH446" s="12">
        <f t="shared" si="143"/>
        <v>0.28676470588235298</v>
      </c>
    </row>
    <row r="447" spans="1:60" x14ac:dyDescent="0.2">
      <c r="A447" s="37">
        <v>46137</v>
      </c>
      <c r="B447" s="37"/>
      <c r="C447" s="38">
        <v>11.21</v>
      </c>
      <c r="D447" s="13" t="s">
        <v>55</v>
      </c>
      <c r="E447" s="13" t="s">
        <v>1156</v>
      </c>
      <c r="F447" s="13"/>
      <c r="H447" t="s">
        <v>56</v>
      </c>
      <c r="I447" s="13">
        <v>2</v>
      </c>
      <c r="J447" s="13">
        <v>7</v>
      </c>
      <c r="K447" s="45" t="s">
        <v>686</v>
      </c>
      <c r="L447" s="38">
        <v>1</v>
      </c>
      <c r="M447" s="38">
        <v>15.5</v>
      </c>
      <c r="N447" s="38">
        <v>32.520000000000003</v>
      </c>
      <c r="O447" s="13" t="s">
        <v>15</v>
      </c>
      <c r="P447" s="13"/>
      <c r="Q447" s="13" t="s">
        <v>4</v>
      </c>
      <c r="R447" s="38">
        <v>29.998400000000004</v>
      </c>
      <c r="S447" s="13">
        <v>3</v>
      </c>
      <c r="T447" s="39" t="str">
        <f t="shared" si="144"/>
        <v>0.00</v>
      </c>
      <c r="U447" s="39">
        <f t="shared" si="156"/>
        <v>-1</v>
      </c>
      <c r="V447" s="39">
        <f t="shared" si="157"/>
        <v>48.153599999999983</v>
      </c>
      <c r="W447" s="39">
        <f t="shared" si="158"/>
        <v>376.5</v>
      </c>
      <c r="X447" s="40">
        <f t="shared" si="159"/>
        <v>0.12789800796812745</v>
      </c>
      <c r="Y447" s="41">
        <f t="shared" si="160"/>
        <v>0.48153599999999985</v>
      </c>
      <c r="Z447" s="42">
        <f t="shared" si="161"/>
        <v>4815.3599999999988</v>
      </c>
      <c r="AA447" s="13" t="s">
        <v>58</v>
      </c>
      <c r="AT447" s="38">
        <v>26.6</v>
      </c>
      <c r="AU447" s="38">
        <v>26</v>
      </c>
      <c r="AV447" s="10">
        <f t="shared" si="162"/>
        <v>31.520000000000003</v>
      </c>
      <c r="AW447" s="10">
        <f t="shared" si="163"/>
        <v>29.998400000000004</v>
      </c>
      <c r="AZ447" t="str">
        <f t="shared" si="139"/>
        <v>Yes</v>
      </c>
      <c r="BB447" s="38">
        <f t="shared" si="164"/>
        <v>-1</v>
      </c>
      <c r="BC447" s="38">
        <f t="shared" si="130"/>
        <v>-3.5</v>
      </c>
      <c r="BD447" s="38">
        <f t="shared" si="165"/>
        <v>-3.5</v>
      </c>
      <c r="BE447" s="38">
        <f t="shared" si="166"/>
        <v>-1</v>
      </c>
      <c r="BF447" s="13" cm="1">
        <f t="array" ref="BF447">SUMPRODUCT((1/COUNTIFS($A$3:$A447,$A$3:$A447,$H$3:$H447,$H$3:$H447,$I$3:$I447,$I$3:$I447)))</f>
        <v>136</v>
      </c>
      <c r="BG447" s="13">
        <v>39</v>
      </c>
      <c r="BH447" s="12">
        <f t="shared" si="143"/>
        <v>0.28676470588235292</v>
      </c>
    </row>
    <row r="448" spans="1:60" x14ac:dyDescent="0.2">
      <c r="A448" s="37">
        <v>46137</v>
      </c>
      <c r="B448" s="37"/>
      <c r="C448" s="38">
        <v>11.21</v>
      </c>
      <c r="D448" s="13" t="s">
        <v>55</v>
      </c>
      <c r="E448" s="13" t="s">
        <v>1156</v>
      </c>
      <c r="F448" s="13"/>
      <c r="H448" t="s">
        <v>56</v>
      </c>
      <c r="I448" s="13">
        <v>2</v>
      </c>
      <c r="J448" s="13">
        <v>12</v>
      </c>
      <c r="K448" t="s">
        <v>708</v>
      </c>
      <c r="L448" s="38">
        <v>1</v>
      </c>
      <c r="M448" s="38">
        <v>32</v>
      </c>
      <c r="N448" s="38">
        <v>45</v>
      </c>
      <c r="O448" s="13" t="s">
        <v>15</v>
      </c>
      <c r="P448" s="13"/>
      <c r="Q448" s="13" t="s">
        <v>4</v>
      </c>
      <c r="R448" s="38">
        <v>41.480000000000004</v>
      </c>
      <c r="S448" s="13" t="s">
        <v>60</v>
      </c>
      <c r="T448" s="39" t="str">
        <f t="shared" si="144"/>
        <v>0.00</v>
      </c>
      <c r="U448" s="39">
        <f t="shared" ref="U448:U457" si="167">BE448</f>
        <v>-1</v>
      </c>
      <c r="V448" s="39">
        <f t="shared" ref="V448:V457" si="168">V447+U448</f>
        <v>47.153599999999983</v>
      </c>
      <c r="W448" s="39">
        <f t="shared" ref="W448:W457" si="169">W447+L448</f>
        <v>377.5</v>
      </c>
      <c r="X448" s="40">
        <f t="shared" ref="X448:X457" si="170">SUM(V448/W448)</f>
        <v>0.12491019867549664</v>
      </c>
      <c r="Y448" s="41">
        <f t="shared" ref="Y448:Y457" si="171">V448/100</f>
        <v>0.47153599999999984</v>
      </c>
      <c r="Z448" s="42">
        <f t="shared" ref="Z448:Z457" si="172">V448*100</f>
        <v>4715.3599999999988</v>
      </c>
      <c r="AA448" s="13" t="s">
        <v>58</v>
      </c>
      <c r="AT448" s="38">
        <v>36.9</v>
      </c>
      <c r="AU448" s="38">
        <v>31</v>
      </c>
      <c r="AV448" s="10">
        <f t="shared" si="162"/>
        <v>44</v>
      </c>
      <c r="AW448" s="10">
        <f t="shared" si="163"/>
        <v>41.480000000000004</v>
      </c>
      <c r="AZ448" t="str">
        <f t="shared" si="139"/>
        <v>Yes</v>
      </c>
      <c r="BB448" s="38">
        <f t="shared" ref="BB448:BB463" si="173">IF(AA448="W",
   L448*(N448-1),
   -L448
)</f>
        <v>-1</v>
      </c>
      <c r="BC448" s="38">
        <f t="shared" si="130"/>
        <v>-3.5</v>
      </c>
      <c r="BD448" s="38">
        <f t="shared" ref="BD448:BD463" si="174">IF(BC448&gt;0, BC448*0.92, BC448)</f>
        <v>-3.5</v>
      </c>
      <c r="BE448" s="38">
        <f t="shared" ref="BE448:BE463" si="175">IF(
  BC448&gt;0,
  IF(
    AA448="W",
    BB448 - (BC448 - BD448),
    BB448
  ),
  BB448
)</f>
        <v>-1</v>
      </c>
      <c r="BF448" s="13" cm="1">
        <f t="array" ref="BF448">SUMPRODUCT((1/COUNTIFS($A$3:$A448,$A$3:$A448,$H$3:$H448,$H$3:$H448,$I$3:$I448,$I$3:$I448)))</f>
        <v>135.99999999999997</v>
      </c>
      <c r="BG448" s="13">
        <v>39</v>
      </c>
      <c r="BH448" s="12">
        <f t="shared" si="143"/>
        <v>0.28676470588235298</v>
      </c>
    </row>
    <row r="449" spans="1:60" x14ac:dyDescent="0.2">
      <c r="A449" s="37">
        <v>46137</v>
      </c>
      <c r="B449" s="37"/>
      <c r="C449" s="38">
        <v>11.29</v>
      </c>
      <c r="D449" s="13" t="s">
        <v>55</v>
      </c>
      <c r="E449" s="13" t="s">
        <v>1156</v>
      </c>
      <c r="F449" s="13"/>
      <c r="H449" t="s">
        <v>56</v>
      </c>
      <c r="I449" s="13">
        <v>3</v>
      </c>
      <c r="J449" s="13">
        <v>3</v>
      </c>
      <c r="K449" t="s">
        <v>688</v>
      </c>
      <c r="L449" s="38">
        <v>1</v>
      </c>
      <c r="M449" s="38">
        <v>7.2</v>
      </c>
      <c r="N449" s="38">
        <v>7.69</v>
      </c>
      <c r="O449" s="13" t="s">
        <v>15</v>
      </c>
      <c r="P449" s="13"/>
      <c r="Q449" s="13" t="s">
        <v>4</v>
      </c>
      <c r="R449" s="38">
        <v>7.1548000000000007</v>
      </c>
      <c r="S449" s="13" t="s">
        <v>60</v>
      </c>
      <c r="T449" s="39" t="str">
        <f t="shared" si="144"/>
        <v>0.00</v>
      </c>
      <c r="U449" s="39">
        <f t="shared" si="167"/>
        <v>-1</v>
      </c>
      <c r="V449" s="39">
        <f t="shared" si="168"/>
        <v>46.153599999999983</v>
      </c>
      <c r="W449" s="39">
        <f t="shared" si="169"/>
        <v>378.5</v>
      </c>
      <c r="X449" s="40">
        <f t="shared" si="170"/>
        <v>0.121938177014531</v>
      </c>
      <c r="Y449" s="41">
        <f t="shared" si="171"/>
        <v>0.46153599999999984</v>
      </c>
      <c r="Z449" s="42">
        <f t="shared" si="172"/>
        <v>4615.3599999999988</v>
      </c>
      <c r="AA449" s="13" t="s">
        <v>58</v>
      </c>
      <c r="AT449" s="38">
        <v>6.5</v>
      </c>
      <c r="AU449" s="38">
        <v>6.5</v>
      </c>
      <c r="AV449" s="10">
        <f t="shared" si="162"/>
        <v>6.69</v>
      </c>
      <c r="AW449" s="10">
        <f t="shared" si="163"/>
        <v>7.1548000000000007</v>
      </c>
      <c r="AZ449" t="str">
        <f t="shared" si="139"/>
        <v>Yes</v>
      </c>
      <c r="BB449" s="38">
        <f t="shared" si="173"/>
        <v>-1</v>
      </c>
      <c r="BC449" s="38">
        <f t="shared" si="130"/>
        <v>-4</v>
      </c>
      <c r="BD449" s="38">
        <f t="shared" si="174"/>
        <v>-4</v>
      </c>
      <c r="BE449" s="38">
        <f t="shared" si="175"/>
        <v>-1</v>
      </c>
      <c r="BF449" s="13" cm="1">
        <f t="array" ref="BF449">SUMPRODUCT((1/COUNTIFS($A$3:$A449,$A$3:$A449,$H$3:$H449,$H$3:$H449,$I$3:$I449,$I$3:$I449)))</f>
        <v>136.99999999999997</v>
      </c>
      <c r="BG449" s="13">
        <v>39</v>
      </c>
      <c r="BH449" s="12">
        <f t="shared" si="143"/>
        <v>0.28467153284671537</v>
      </c>
    </row>
    <row r="450" spans="1:60" x14ac:dyDescent="0.2">
      <c r="A450" s="37">
        <v>46137</v>
      </c>
      <c r="B450" s="37"/>
      <c r="C450" s="38">
        <v>11.29</v>
      </c>
      <c r="D450" s="13" t="s">
        <v>55</v>
      </c>
      <c r="E450" s="13" t="s">
        <v>1156</v>
      </c>
      <c r="F450" s="13"/>
      <c r="H450" t="s">
        <v>56</v>
      </c>
      <c r="I450" s="13">
        <v>3</v>
      </c>
      <c r="J450" s="13">
        <v>9</v>
      </c>
      <c r="K450" s="44" t="s">
        <v>689</v>
      </c>
      <c r="L450" s="38">
        <v>1</v>
      </c>
      <c r="M450" s="38">
        <v>9.1999999999999993</v>
      </c>
      <c r="N450" s="38">
        <v>10.75</v>
      </c>
      <c r="O450" s="13" t="s">
        <v>15</v>
      </c>
      <c r="P450" s="13"/>
      <c r="Q450" s="13" t="s">
        <v>4</v>
      </c>
      <c r="R450" s="38">
        <v>9.9700000000000006</v>
      </c>
      <c r="S450" s="13">
        <v>2</v>
      </c>
      <c r="T450" s="39" t="str">
        <f t="shared" si="144"/>
        <v>0.00</v>
      </c>
      <c r="U450" s="39">
        <f t="shared" si="167"/>
        <v>-1</v>
      </c>
      <c r="V450" s="39">
        <f t="shared" si="168"/>
        <v>45.153599999999983</v>
      </c>
      <c r="W450" s="39">
        <f t="shared" si="169"/>
        <v>379.5</v>
      </c>
      <c r="X450" s="40">
        <f t="shared" si="170"/>
        <v>0.11898181818181813</v>
      </c>
      <c r="Y450" s="41">
        <f t="shared" si="171"/>
        <v>0.45153599999999983</v>
      </c>
      <c r="Z450" s="42">
        <f t="shared" si="172"/>
        <v>4515.3599999999988</v>
      </c>
      <c r="AA450" s="13" t="s">
        <v>58</v>
      </c>
      <c r="AT450" s="38">
        <v>7.5</v>
      </c>
      <c r="AU450" s="38">
        <v>7.5</v>
      </c>
      <c r="AV450" s="10">
        <f t="shared" si="162"/>
        <v>9.75</v>
      </c>
      <c r="AW450" s="10">
        <f t="shared" si="163"/>
        <v>9.9700000000000006</v>
      </c>
      <c r="AZ450" t="str">
        <f t="shared" si="139"/>
        <v>Yes</v>
      </c>
      <c r="BB450" s="38">
        <f t="shared" si="173"/>
        <v>-1</v>
      </c>
      <c r="BC450" s="38">
        <f t="shared" si="130"/>
        <v>-4</v>
      </c>
      <c r="BD450" s="38">
        <f t="shared" si="174"/>
        <v>-4</v>
      </c>
      <c r="BE450" s="38">
        <f t="shared" si="175"/>
        <v>-1</v>
      </c>
      <c r="BF450" s="13" cm="1">
        <f t="array" ref="BF450">SUMPRODUCT((1/COUNTIFS($A$3:$A450,$A$3:$A450,$H$3:$H450,$H$3:$H450,$I$3:$I450,$I$3:$I450)))</f>
        <v>136.99999999999997</v>
      </c>
      <c r="BG450" s="13">
        <v>39</v>
      </c>
      <c r="BH450" s="12">
        <f t="shared" si="143"/>
        <v>0.28467153284671537</v>
      </c>
    </row>
    <row r="451" spans="1:60" x14ac:dyDescent="0.2">
      <c r="A451" s="37">
        <v>46137</v>
      </c>
      <c r="B451" s="37"/>
      <c r="C451" s="38">
        <v>11.29</v>
      </c>
      <c r="D451" s="13" t="s">
        <v>55</v>
      </c>
      <c r="E451" s="13" t="s">
        <v>1156</v>
      </c>
      <c r="F451" s="13"/>
      <c r="H451" t="s">
        <v>56</v>
      </c>
      <c r="I451" s="13">
        <v>3</v>
      </c>
      <c r="J451" s="13">
        <v>10</v>
      </c>
      <c r="K451" t="s">
        <v>690</v>
      </c>
      <c r="L451" s="38">
        <v>0.5</v>
      </c>
      <c r="M451" s="38">
        <v>24</v>
      </c>
      <c r="N451" s="38">
        <v>26.19</v>
      </c>
      <c r="O451" s="13" t="s">
        <v>15</v>
      </c>
      <c r="P451" s="13"/>
      <c r="Q451" s="13" t="s">
        <v>4</v>
      </c>
      <c r="R451" s="38">
        <v>24.174800000000001</v>
      </c>
      <c r="S451" s="13" t="s">
        <v>60</v>
      </c>
      <c r="T451" s="39" t="str">
        <f t="shared" si="144"/>
        <v>0.00</v>
      </c>
      <c r="U451" s="39">
        <f t="shared" si="167"/>
        <v>-0.5</v>
      </c>
      <c r="V451" s="39">
        <f t="shared" si="168"/>
        <v>44.653599999999983</v>
      </c>
      <c r="W451" s="39">
        <f t="shared" si="169"/>
        <v>380</v>
      </c>
      <c r="X451" s="40">
        <f t="shared" si="170"/>
        <v>0.11750947368421048</v>
      </c>
      <c r="Y451" s="41">
        <f t="shared" si="171"/>
        <v>0.44653599999999982</v>
      </c>
      <c r="Z451" s="42">
        <f t="shared" si="172"/>
        <v>4465.3599999999988</v>
      </c>
      <c r="AA451" s="13" t="s">
        <v>58</v>
      </c>
      <c r="AT451" s="38">
        <v>23.7</v>
      </c>
      <c r="AU451" s="38">
        <v>21</v>
      </c>
      <c r="AV451" s="10">
        <f t="shared" si="162"/>
        <v>12.595000000000001</v>
      </c>
      <c r="AW451" s="10">
        <f t="shared" si="163"/>
        <v>24.174800000000001</v>
      </c>
      <c r="AZ451" t="str">
        <f t="shared" si="139"/>
        <v>Yes</v>
      </c>
      <c r="BB451" s="38">
        <f t="shared" si="173"/>
        <v>-0.5</v>
      </c>
      <c r="BC451" s="38">
        <f t="shared" ref="BC451:BC514" si="176">SUMIFS(
  $BB:$BB,
  $A:$A,$A451,
  $H:$H,$H451,
  $I:$I,$I451
)</f>
        <v>-4</v>
      </c>
      <c r="BD451" s="38">
        <f t="shared" si="174"/>
        <v>-4</v>
      </c>
      <c r="BE451" s="38">
        <f t="shared" si="175"/>
        <v>-0.5</v>
      </c>
      <c r="BF451" s="13" cm="1">
        <f t="array" ref="BF451">SUMPRODUCT((1/COUNTIFS($A$3:$A451,$A$3:$A451,$H$3:$H451,$H$3:$H451,$I$3:$I451,$I$3:$I451)))</f>
        <v>137</v>
      </c>
      <c r="BG451" s="13">
        <v>39</v>
      </c>
      <c r="BH451" s="12">
        <f t="shared" si="143"/>
        <v>0.28467153284671531</v>
      </c>
    </row>
    <row r="452" spans="1:60" x14ac:dyDescent="0.2">
      <c r="A452" s="37">
        <v>46137</v>
      </c>
      <c r="B452" s="37"/>
      <c r="C452" s="38">
        <v>11.29</v>
      </c>
      <c r="D452" s="13" t="s">
        <v>55</v>
      </c>
      <c r="E452" s="13" t="s">
        <v>1156</v>
      </c>
      <c r="F452" s="13"/>
      <c r="H452" t="s">
        <v>56</v>
      </c>
      <c r="I452" s="13">
        <v>3</v>
      </c>
      <c r="J452" s="13">
        <v>11</v>
      </c>
      <c r="K452" t="s">
        <v>691</v>
      </c>
      <c r="L452" s="38">
        <v>1</v>
      </c>
      <c r="M452" s="38">
        <v>34</v>
      </c>
      <c r="N452" s="38">
        <v>34</v>
      </c>
      <c r="O452" s="13" t="s">
        <v>15</v>
      </c>
      <c r="P452" s="13"/>
      <c r="Q452" s="13" t="s">
        <v>4</v>
      </c>
      <c r="R452" s="38">
        <v>31.360000000000003</v>
      </c>
      <c r="S452" s="13" t="s">
        <v>60</v>
      </c>
      <c r="T452" s="39" t="str">
        <f t="shared" si="144"/>
        <v>0.00</v>
      </c>
      <c r="U452" s="39">
        <f t="shared" si="167"/>
        <v>-1</v>
      </c>
      <c r="V452" s="39">
        <f t="shared" si="168"/>
        <v>43.653599999999983</v>
      </c>
      <c r="W452" s="39">
        <f t="shared" si="169"/>
        <v>381</v>
      </c>
      <c r="X452" s="40">
        <f t="shared" si="170"/>
        <v>0.11457637795275587</v>
      </c>
      <c r="Y452" s="41">
        <f t="shared" si="171"/>
        <v>0.43653599999999981</v>
      </c>
      <c r="Z452" s="42">
        <f t="shared" si="172"/>
        <v>4365.3599999999988</v>
      </c>
      <c r="AA452" s="13" t="s">
        <v>58</v>
      </c>
      <c r="AT452" s="38">
        <v>23.1</v>
      </c>
      <c r="AU452" s="38">
        <v>21</v>
      </c>
      <c r="AV452" s="10">
        <f t="shared" si="162"/>
        <v>33</v>
      </c>
      <c r="AW452" s="10">
        <f t="shared" si="163"/>
        <v>31.360000000000003</v>
      </c>
      <c r="AZ452" t="str">
        <f t="shared" ref="AZ452:AZ515" si="177">IF(N452&gt;=M452,"Yes","No")</f>
        <v>Yes</v>
      </c>
      <c r="BB452" s="38">
        <f t="shared" si="173"/>
        <v>-1</v>
      </c>
      <c r="BC452" s="38">
        <f t="shared" si="176"/>
        <v>-4</v>
      </c>
      <c r="BD452" s="38">
        <f t="shared" si="174"/>
        <v>-4</v>
      </c>
      <c r="BE452" s="38">
        <f t="shared" si="175"/>
        <v>-1</v>
      </c>
      <c r="BF452" s="13" cm="1">
        <f t="array" ref="BF452">SUMPRODUCT((1/COUNTIFS($A$3:$A452,$A$3:$A452,$H$3:$H452,$H$3:$H452,$I$3:$I452,$I$3:$I452)))</f>
        <v>136.99999999999997</v>
      </c>
      <c r="BG452" s="13">
        <v>39</v>
      </c>
      <c r="BH452" s="12">
        <f t="shared" ref="BH452:BH515" si="178">BG452/BF452</f>
        <v>0.28467153284671537</v>
      </c>
    </row>
    <row r="453" spans="1:60" x14ac:dyDescent="0.2">
      <c r="A453" s="37">
        <v>46137</v>
      </c>
      <c r="B453" s="37"/>
      <c r="C453" s="38">
        <v>11.29</v>
      </c>
      <c r="D453" s="13" t="s">
        <v>55</v>
      </c>
      <c r="E453" s="13" t="s">
        <v>1156</v>
      </c>
      <c r="F453" s="13"/>
      <c r="H453" t="s">
        <v>56</v>
      </c>
      <c r="I453" s="13">
        <v>3</v>
      </c>
      <c r="J453" s="13">
        <v>5</v>
      </c>
      <c r="K453" t="s">
        <v>710</v>
      </c>
      <c r="L453" s="38">
        <v>0.5</v>
      </c>
      <c r="M453" s="38">
        <v>21</v>
      </c>
      <c r="N453" s="38">
        <v>27.19</v>
      </c>
      <c r="O453" s="13" t="s">
        <v>15</v>
      </c>
      <c r="P453" s="13"/>
      <c r="Q453" s="13" t="s">
        <v>4</v>
      </c>
      <c r="R453" s="38">
        <v>25.094800000000003</v>
      </c>
      <c r="S453" s="13" t="s">
        <v>60</v>
      </c>
      <c r="T453" s="39" t="str">
        <f t="shared" si="144"/>
        <v>0.00</v>
      </c>
      <c r="U453" s="39">
        <f t="shared" si="167"/>
        <v>-0.5</v>
      </c>
      <c r="V453" s="39">
        <f t="shared" si="168"/>
        <v>43.153599999999983</v>
      </c>
      <c r="W453" s="39">
        <f t="shared" si="169"/>
        <v>381.5</v>
      </c>
      <c r="X453" s="40">
        <f t="shared" si="170"/>
        <v>0.11311559633027518</v>
      </c>
      <c r="Y453" s="41">
        <f t="shared" si="171"/>
        <v>0.43153599999999981</v>
      </c>
      <c r="Z453" s="42">
        <f t="shared" si="172"/>
        <v>4315.3599999999988</v>
      </c>
      <c r="AA453" s="13" t="s">
        <v>58</v>
      </c>
      <c r="AT453" s="38">
        <v>19</v>
      </c>
      <c r="AU453" s="38">
        <v>21</v>
      </c>
      <c r="AV453" s="10">
        <f t="shared" si="162"/>
        <v>13.095000000000001</v>
      </c>
      <c r="AW453" s="10">
        <f t="shared" si="163"/>
        <v>25.094800000000003</v>
      </c>
      <c r="AZ453" t="str">
        <f t="shared" si="177"/>
        <v>Yes</v>
      </c>
      <c r="BB453" s="38">
        <f t="shared" si="173"/>
        <v>-0.5</v>
      </c>
      <c r="BC453" s="38">
        <f t="shared" si="176"/>
        <v>-4</v>
      </c>
      <c r="BD453" s="38">
        <f t="shared" si="174"/>
        <v>-4</v>
      </c>
      <c r="BE453" s="38">
        <f t="shared" si="175"/>
        <v>-0.5</v>
      </c>
      <c r="BF453" s="13" cm="1">
        <f t="array" ref="BF453">SUMPRODUCT((1/COUNTIFS($A$3:$A453,$A$3:$A453,$H$3:$H453,$H$3:$H453,$I$3:$I453,$I$3:$I453)))</f>
        <v>136.99999999999991</v>
      </c>
      <c r="BG453" s="13">
        <v>39</v>
      </c>
      <c r="BH453" s="12">
        <f t="shared" si="178"/>
        <v>0.28467153284671548</v>
      </c>
    </row>
    <row r="454" spans="1:60" x14ac:dyDescent="0.2">
      <c r="A454" s="37">
        <v>46137</v>
      </c>
      <c r="B454" s="37"/>
      <c r="C454" s="38">
        <v>11.35</v>
      </c>
      <c r="D454" s="13" t="s">
        <v>55</v>
      </c>
      <c r="E454" s="13" t="s">
        <v>1156</v>
      </c>
      <c r="F454" s="13"/>
      <c r="H454" t="s">
        <v>56</v>
      </c>
      <c r="I454" s="13">
        <v>4</v>
      </c>
      <c r="J454" s="13">
        <v>4</v>
      </c>
      <c r="K454" t="s">
        <v>577</v>
      </c>
      <c r="L454" s="38">
        <v>1</v>
      </c>
      <c r="M454" s="38">
        <v>36</v>
      </c>
      <c r="N454" s="38">
        <v>41.47</v>
      </c>
      <c r="O454" s="13" t="s">
        <v>15</v>
      </c>
      <c r="P454" s="13"/>
      <c r="Q454" s="13" t="s">
        <v>4</v>
      </c>
      <c r="R454" s="38">
        <v>38.232399999999998</v>
      </c>
      <c r="S454" s="13" t="s">
        <v>60</v>
      </c>
      <c r="T454" s="39" t="str">
        <f t="shared" si="144"/>
        <v>0.00</v>
      </c>
      <c r="U454" s="39">
        <f t="shared" si="167"/>
        <v>-1</v>
      </c>
      <c r="V454" s="39">
        <f t="shared" si="168"/>
        <v>42.153599999999983</v>
      </c>
      <c r="W454" s="39">
        <f t="shared" si="169"/>
        <v>382.5</v>
      </c>
      <c r="X454" s="40">
        <f t="shared" si="170"/>
        <v>0.11020549019607839</v>
      </c>
      <c r="Y454" s="41">
        <f t="shared" si="171"/>
        <v>0.42153599999999986</v>
      </c>
      <c r="Z454" s="42">
        <f t="shared" si="172"/>
        <v>4215.3599999999988</v>
      </c>
      <c r="AA454" s="13" t="s">
        <v>58</v>
      </c>
      <c r="AT454" s="38">
        <v>33.799999999999997</v>
      </c>
      <c r="AU454" s="38">
        <v>41</v>
      </c>
      <c r="AV454" s="10">
        <f t="shared" si="162"/>
        <v>40.47</v>
      </c>
      <c r="AW454" s="10">
        <f t="shared" si="163"/>
        <v>38.232399999999998</v>
      </c>
      <c r="AZ454" t="str">
        <f t="shared" si="177"/>
        <v>Yes</v>
      </c>
      <c r="BB454" s="38">
        <f t="shared" si="173"/>
        <v>-1</v>
      </c>
      <c r="BC454" s="38">
        <f t="shared" si="176"/>
        <v>15.5</v>
      </c>
      <c r="BD454" s="38">
        <f t="shared" si="174"/>
        <v>14.26</v>
      </c>
      <c r="BE454" s="38">
        <f t="shared" si="175"/>
        <v>-1</v>
      </c>
      <c r="BF454" s="13" cm="1">
        <f t="array" ref="BF454">SUMPRODUCT((1/COUNTIFS($A$3:$A454,$A$3:$A454,$H$3:$H454,$H$3:$H454,$I$3:$I454,$I$3:$I454)))</f>
        <v>137.99999999999991</v>
      </c>
      <c r="BG454" s="13">
        <v>39</v>
      </c>
      <c r="BH454" s="12">
        <f t="shared" si="178"/>
        <v>0.28260869565217411</v>
      </c>
    </row>
    <row r="455" spans="1:60" x14ac:dyDescent="0.2">
      <c r="A455" s="37">
        <v>46137</v>
      </c>
      <c r="B455" s="37"/>
      <c r="C455" s="38">
        <v>11.35</v>
      </c>
      <c r="D455" s="13" t="s">
        <v>55</v>
      </c>
      <c r="E455" s="13" t="s">
        <v>1156</v>
      </c>
      <c r="F455" s="13"/>
      <c r="H455" t="s">
        <v>56</v>
      </c>
      <c r="I455" s="13">
        <v>4</v>
      </c>
      <c r="J455" s="13">
        <v>9</v>
      </c>
      <c r="K455" t="s">
        <v>613</v>
      </c>
      <c r="L455" s="38">
        <v>0.5</v>
      </c>
      <c r="M455" s="38">
        <v>27</v>
      </c>
      <c r="N455" s="38">
        <v>63.85</v>
      </c>
      <c r="O455" s="13" t="s">
        <v>15</v>
      </c>
      <c r="P455" s="13"/>
      <c r="Q455" s="13" t="s">
        <v>4</v>
      </c>
      <c r="R455" s="38">
        <v>58.822000000000003</v>
      </c>
      <c r="S455" s="13" t="s">
        <v>60</v>
      </c>
      <c r="T455" s="39" t="str">
        <f t="shared" si="144"/>
        <v>0.00</v>
      </c>
      <c r="U455" s="39">
        <f t="shared" si="167"/>
        <v>-0.5</v>
      </c>
      <c r="V455" s="39">
        <f t="shared" si="168"/>
        <v>41.653599999999983</v>
      </c>
      <c r="W455" s="39">
        <f t="shared" si="169"/>
        <v>383</v>
      </c>
      <c r="X455" s="40">
        <f t="shared" si="170"/>
        <v>0.10875613577023495</v>
      </c>
      <c r="Y455" s="41">
        <f t="shared" si="171"/>
        <v>0.41653599999999985</v>
      </c>
      <c r="Z455" s="42">
        <f t="shared" si="172"/>
        <v>4165.3599999999988</v>
      </c>
      <c r="AA455" s="13" t="s">
        <v>58</v>
      </c>
      <c r="AT455" s="38">
        <v>41</v>
      </c>
      <c r="AU455" s="38">
        <v>51</v>
      </c>
      <c r="AV455" s="10">
        <f t="shared" si="162"/>
        <v>31.425000000000001</v>
      </c>
      <c r="AW455" s="10">
        <f t="shared" si="163"/>
        <v>58.822000000000003</v>
      </c>
      <c r="AZ455" t="str">
        <f t="shared" si="177"/>
        <v>Yes</v>
      </c>
      <c r="BB455" s="38">
        <f t="shared" si="173"/>
        <v>-0.5</v>
      </c>
      <c r="BC455" s="38">
        <f t="shared" si="176"/>
        <v>15.5</v>
      </c>
      <c r="BD455" s="38">
        <f t="shared" si="174"/>
        <v>14.26</v>
      </c>
      <c r="BE455" s="38">
        <f t="shared" si="175"/>
        <v>-0.5</v>
      </c>
      <c r="BF455" s="13" cm="1">
        <f t="array" ref="BF455">SUMPRODUCT((1/COUNTIFS($A$3:$A455,$A$3:$A455,$H$3:$H455,$H$3:$H455,$I$3:$I455,$I$3:$I455)))</f>
        <v>137.99999999999991</v>
      </c>
      <c r="BG455" s="13">
        <v>39</v>
      </c>
      <c r="BH455" s="12">
        <f t="shared" si="178"/>
        <v>0.28260869565217411</v>
      </c>
    </row>
    <row r="456" spans="1:60" x14ac:dyDescent="0.2">
      <c r="A456" s="37">
        <v>46137</v>
      </c>
      <c r="B456" s="37"/>
      <c r="C456" s="38">
        <v>11.35</v>
      </c>
      <c r="D456" s="13" t="s">
        <v>55</v>
      </c>
      <c r="E456" s="13" t="s">
        <v>1156</v>
      </c>
      <c r="F456" s="13"/>
      <c r="H456" t="s">
        <v>56</v>
      </c>
      <c r="I456" s="13">
        <v>4</v>
      </c>
      <c r="J456" s="13">
        <v>13</v>
      </c>
      <c r="K456" t="s">
        <v>693</v>
      </c>
      <c r="L456" s="38">
        <v>1</v>
      </c>
      <c r="M456" s="38">
        <v>27</v>
      </c>
      <c r="N456" s="38">
        <v>40.659999999999997</v>
      </c>
      <c r="O456" s="13" t="s">
        <v>15</v>
      </c>
      <c r="P456" s="13"/>
      <c r="Q456" s="13" t="s">
        <v>4</v>
      </c>
      <c r="R456" s="38">
        <v>37.487200000000001</v>
      </c>
      <c r="S456" s="13" t="s">
        <v>60</v>
      </c>
      <c r="T456" s="39" t="str">
        <f t="shared" si="144"/>
        <v>0.00</v>
      </c>
      <c r="U456" s="39">
        <f t="shared" si="167"/>
        <v>-1</v>
      </c>
      <c r="V456" s="39">
        <f t="shared" si="168"/>
        <v>40.653599999999983</v>
      </c>
      <c r="W456" s="39">
        <f t="shared" si="169"/>
        <v>384</v>
      </c>
      <c r="X456" s="40">
        <f t="shared" si="170"/>
        <v>0.10586874999999996</v>
      </c>
      <c r="Y456" s="41">
        <f t="shared" si="171"/>
        <v>0.40653599999999984</v>
      </c>
      <c r="Z456" s="42">
        <f t="shared" si="172"/>
        <v>4065.3599999999983</v>
      </c>
      <c r="AA456" s="13" t="s">
        <v>58</v>
      </c>
      <c r="AT456" s="38">
        <v>36.799999999999997</v>
      </c>
      <c r="AU456" s="38">
        <v>31</v>
      </c>
      <c r="AV456" s="10">
        <f t="shared" si="162"/>
        <v>39.659999999999997</v>
      </c>
      <c r="AW456" s="10">
        <f t="shared" si="163"/>
        <v>37.487200000000001</v>
      </c>
      <c r="AZ456" t="str">
        <f t="shared" si="177"/>
        <v>Yes</v>
      </c>
      <c r="BB456" s="38">
        <f t="shared" si="173"/>
        <v>-1</v>
      </c>
      <c r="BC456" s="38">
        <f t="shared" si="176"/>
        <v>15.5</v>
      </c>
      <c r="BD456" s="38">
        <f t="shared" si="174"/>
        <v>14.26</v>
      </c>
      <c r="BE456" s="38">
        <f t="shared" si="175"/>
        <v>-1</v>
      </c>
      <c r="BF456" s="13" cm="1">
        <f t="array" ref="BF456">SUMPRODUCT((1/COUNTIFS($A$3:$A456,$A$3:$A456,$H$3:$H456,$H$3:$H456,$I$3:$I456,$I$3:$I456)))</f>
        <v>137.99999999999994</v>
      </c>
      <c r="BG456" s="13">
        <v>39</v>
      </c>
      <c r="BH456" s="12">
        <f t="shared" si="178"/>
        <v>0.282608695652174</v>
      </c>
    </row>
    <row r="457" spans="1:60" x14ac:dyDescent="0.2">
      <c r="A457" s="37">
        <v>46137</v>
      </c>
      <c r="B457" s="37"/>
      <c r="C457" s="38">
        <v>11.35</v>
      </c>
      <c r="D457" s="13" t="s">
        <v>55</v>
      </c>
      <c r="E457" s="13" t="s">
        <v>1156</v>
      </c>
      <c r="F457" s="13"/>
      <c r="H457" t="s">
        <v>56</v>
      </c>
      <c r="I457" s="13">
        <v>4</v>
      </c>
      <c r="J457" s="13">
        <v>16</v>
      </c>
      <c r="K457" s="43" t="s">
        <v>712</v>
      </c>
      <c r="L457" s="38">
        <v>1</v>
      </c>
      <c r="M457" s="38">
        <v>12</v>
      </c>
      <c r="N457" s="38">
        <v>20</v>
      </c>
      <c r="O457" s="13" t="s">
        <v>15</v>
      </c>
      <c r="P457" s="13"/>
      <c r="Q457" s="13" t="s">
        <v>4</v>
      </c>
      <c r="R457" s="38">
        <v>18.48</v>
      </c>
      <c r="S457" s="13">
        <v>1</v>
      </c>
      <c r="T457" s="39">
        <f t="shared" si="144"/>
        <v>18.48</v>
      </c>
      <c r="U457" s="39">
        <f t="shared" si="167"/>
        <v>17.759999999999998</v>
      </c>
      <c r="V457" s="39">
        <f t="shared" si="168"/>
        <v>58.413599999999981</v>
      </c>
      <c r="W457" s="39">
        <f t="shared" si="169"/>
        <v>385</v>
      </c>
      <c r="X457" s="40">
        <f t="shared" si="170"/>
        <v>0.15172363636363631</v>
      </c>
      <c r="Y457" s="41">
        <f t="shared" si="171"/>
        <v>0.58413599999999977</v>
      </c>
      <c r="Z457" s="42">
        <f t="shared" si="172"/>
        <v>5841.3599999999979</v>
      </c>
      <c r="AA457" s="13" t="s">
        <v>72</v>
      </c>
      <c r="AT457" s="38">
        <v>17</v>
      </c>
      <c r="AU457" s="38">
        <v>16</v>
      </c>
      <c r="AV457" s="10">
        <f t="shared" si="162"/>
        <v>19</v>
      </c>
      <c r="AW457" s="10">
        <f t="shared" si="163"/>
        <v>18.48</v>
      </c>
      <c r="AZ457" t="str">
        <f t="shared" si="177"/>
        <v>Yes</v>
      </c>
      <c r="BB457" s="38">
        <f t="shared" si="173"/>
        <v>19</v>
      </c>
      <c r="BC457" s="38">
        <f t="shared" si="176"/>
        <v>15.5</v>
      </c>
      <c r="BD457" s="38">
        <f t="shared" si="174"/>
        <v>14.26</v>
      </c>
      <c r="BE457" s="38">
        <f t="shared" si="175"/>
        <v>17.759999999999998</v>
      </c>
      <c r="BF457" s="13" cm="1">
        <f t="array" ref="BF457">SUMPRODUCT((1/COUNTIFS($A$3:$A457,$A$3:$A457,$H$3:$H457,$H$3:$H457,$I$3:$I457,$I$3:$I457)))</f>
        <v>137.99999999999991</v>
      </c>
      <c r="BG457" s="13">
        <v>40</v>
      </c>
      <c r="BH457" s="12">
        <f t="shared" si="178"/>
        <v>0.28985507246376829</v>
      </c>
    </row>
    <row r="458" spans="1:60" x14ac:dyDescent="0.2">
      <c r="A458" s="37">
        <v>46137</v>
      </c>
      <c r="B458" s="37"/>
      <c r="C458" s="38">
        <v>11.35</v>
      </c>
      <c r="D458" s="13" t="s">
        <v>55</v>
      </c>
      <c r="E458" s="13" t="s">
        <v>1156</v>
      </c>
      <c r="F458" s="13"/>
      <c r="H458" t="s">
        <v>56</v>
      </c>
      <c r="I458" s="13">
        <v>4</v>
      </c>
      <c r="J458" s="13">
        <v>18</v>
      </c>
      <c r="K458" t="s">
        <v>695</v>
      </c>
      <c r="L458" s="38">
        <v>1</v>
      </c>
      <c r="M458" s="38">
        <v>36</v>
      </c>
      <c r="N458" s="38">
        <v>115.33</v>
      </c>
      <c r="O458" s="13" t="s">
        <v>15</v>
      </c>
      <c r="P458" s="13"/>
      <c r="Q458" s="13" t="s">
        <v>4</v>
      </c>
      <c r="R458" s="38">
        <v>106.1836</v>
      </c>
      <c r="S458" s="13" t="s">
        <v>60</v>
      </c>
      <c r="T458" s="39" t="str">
        <f t="shared" si="144"/>
        <v>0.00</v>
      </c>
      <c r="U458" s="39">
        <f t="shared" si="156"/>
        <v>-1</v>
      </c>
      <c r="V458" s="39">
        <f t="shared" si="157"/>
        <v>57.413599999999981</v>
      </c>
      <c r="W458" s="39">
        <f t="shared" si="158"/>
        <v>386</v>
      </c>
      <c r="X458" s="40">
        <f t="shared" si="159"/>
        <v>0.14873989637305696</v>
      </c>
      <c r="Y458" s="41">
        <f t="shared" si="160"/>
        <v>0.57413599999999976</v>
      </c>
      <c r="Z458" s="42">
        <f t="shared" si="161"/>
        <v>5741.3599999999979</v>
      </c>
      <c r="AA458" s="13" t="s">
        <v>58</v>
      </c>
      <c r="AT458" s="38">
        <v>84.9</v>
      </c>
      <c r="AU458" s="38">
        <v>71</v>
      </c>
      <c r="AV458" s="10">
        <f t="shared" si="162"/>
        <v>114.33</v>
      </c>
      <c r="AW458" s="10">
        <f t="shared" si="163"/>
        <v>106.1836</v>
      </c>
      <c r="AZ458" t="str">
        <f t="shared" si="177"/>
        <v>Yes</v>
      </c>
      <c r="BB458" s="38">
        <f t="shared" si="173"/>
        <v>-1</v>
      </c>
      <c r="BC458" s="38">
        <f t="shared" si="176"/>
        <v>15.5</v>
      </c>
      <c r="BD458" s="38">
        <f t="shared" si="174"/>
        <v>14.26</v>
      </c>
      <c r="BE458" s="38">
        <f t="shared" si="175"/>
        <v>-1</v>
      </c>
      <c r="BF458" s="13" cm="1">
        <f t="array" ref="BF458">SUMPRODUCT((1/COUNTIFS($A$3:$A458,$A$3:$A458,$H$3:$H458,$H$3:$H458,$I$3:$I458,$I$3:$I458)))</f>
        <v>137.99999999999986</v>
      </c>
      <c r="BG458" s="13">
        <v>40</v>
      </c>
      <c r="BH458" s="12">
        <f t="shared" si="178"/>
        <v>0.2898550724637684</v>
      </c>
    </row>
    <row r="459" spans="1:60" x14ac:dyDescent="0.2">
      <c r="A459" s="37">
        <v>46137</v>
      </c>
      <c r="B459" s="37"/>
      <c r="C459" s="38">
        <v>11.39</v>
      </c>
      <c r="D459" s="13" t="s">
        <v>55</v>
      </c>
      <c r="E459" s="13" t="s">
        <v>1156</v>
      </c>
      <c r="F459" s="13"/>
      <c r="H459" t="s">
        <v>56</v>
      </c>
      <c r="I459" s="13">
        <v>5</v>
      </c>
      <c r="J459" s="13">
        <v>5</v>
      </c>
      <c r="K459" t="s">
        <v>714</v>
      </c>
      <c r="L459" s="38">
        <v>1</v>
      </c>
      <c r="M459" s="38">
        <v>8.8000000000000007</v>
      </c>
      <c r="N459" s="38">
        <v>21</v>
      </c>
      <c r="O459" s="13" t="s">
        <v>15</v>
      </c>
      <c r="P459" s="13"/>
      <c r="Q459" s="13" t="s">
        <v>4</v>
      </c>
      <c r="R459" s="38">
        <v>19.400000000000002</v>
      </c>
      <c r="S459" s="13" t="s">
        <v>60</v>
      </c>
      <c r="T459" s="39" t="str">
        <f t="shared" si="144"/>
        <v>0.00</v>
      </c>
      <c r="U459" s="39">
        <f t="shared" si="156"/>
        <v>-1</v>
      </c>
      <c r="V459" s="39">
        <f t="shared" si="157"/>
        <v>56.413599999999981</v>
      </c>
      <c r="W459" s="39">
        <f t="shared" si="158"/>
        <v>387</v>
      </c>
      <c r="X459" s="40">
        <f t="shared" si="159"/>
        <v>0.14577157622739012</v>
      </c>
      <c r="Y459" s="41">
        <f t="shared" si="160"/>
        <v>0.56413599999999986</v>
      </c>
      <c r="Z459" s="42">
        <f t="shared" si="161"/>
        <v>5641.3599999999979</v>
      </c>
      <c r="AA459" s="13" t="s">
        <v>58</v>
      </c>
      <c r="AT459" s="38">
        <v>17.3</v>
      </c>
      <c r="AU459" s="38">
        <v>16</v>
      </c>
      <c r="AV459" s="10">
        <f t="shared" si="162"/>
        <v>20</v>
      </c>
      <c r="AW459" s="10">
        <f t="shared" si="163"/>
        <v>19.400000000000002</v>
      </c>
      <c r="AZ459" t="str">
        <f t="shared" si="177"/>
        <v>Yes</v>
      </c>
      <c r="BB459" s="38">
        <f t="shared" si="173"/>
        <v>-1</v>
      </c>
      <c r="BC459" s="38">
        <f t="shared" si="176"/>
        <v>-1.5</v>
      </c>
      <c r="BD459" s="38">
        <f t="shared" si="174"/>
        <v>-1.5</v>
      </c>
      <c r="BE459" s="38">
        <f t="shared" si="175"/>
        <v>-1</v>
      </c>
      <c r="BF459" s="13" cm="1">
        <f t="array" ref="BF459">SUMPRODUCT((1/COUNTIFS($A$3:$A459,$A$3:$A459,$H$3:$H459,$H$3:$H459,$I$3:$I459,$I$3:$I459)))</f>
        <v>138.99999999999986</v>
      </c>
      <c r="BG459" s="13">
        <v>40</v>
      </c>
      <c r="BH459" s="12">
        <f t="shared" si="178"/>
        <v>0.28776978417266219</v>
      </c>
    </row>
    <row r="460" spans="1:60" x14ac:dyDescent="0.2">
      <c r="A460" s="37">
        <v>46137</v>
      </c>
      <c r="B460" s="37"/>
      <c r="C460" s="38">
        <v>11.39</v>
      </c>
      <c r="D460" s="13" t="s">
        <v>55</v>
      </c>
      <c r="E460" s="13" t="s">
        <v>1156</v>
      </c>
      <c r="F460" s="13"/>
      <c r="H460" t="s">
        <v>56</v>
      </c>
      <c r="I460" s="13">
        <v>5</v>
      </c>
      <c r="J460" s="13">
        <v>6</v>
      </c>
      <c r="K460" s="46" t="s">
        <v>120</v>
      </c>
      <c r="L460" s="38">
        <v>0.5</v>
      </c>
      <c r="M460" s="38">
        <v>5.8</v>
      </c>
      <c r="N460" s="38">
        <v>7.5</v>
      </c>
      <c r="O460" s="13" t="s">
        <v>15</v>
      </c>
      <c r="P460" s="13"/>
      <c r="Q460" s="13" t="s">
        <v>4</v>
      </c>
      <c r="R460" s="38">
        <v>6.98</v>
      </c>
      <c r="S460" s="13">
        <v>4</v>
      </c>
      <c r="T460" s="39" t="str">
        <f t="shared" ref="T460:T522" si="179">IF(($AA460="W"),ROUND(($L460*$R460),2),"0.00")</f>
        <v>0.00</v>
      </c>
      <c r="U460" s="39">
        <f t="shared" si="156"/>
        <v>-0.5</v>
      </c>
      <c r="V460" s="39">
        <f t="shared" si="157"/>
        <v>55.913599999999981</v>
      </c>
      <c r="W460" s="39">
        <f t="shared" si="158"/>
        <v>387.5</v>
      </c>
      <c r="X460" s="40">
        <f t="shared" si="159"/>
        <v>0.14429316129032252</v>
      </c>
      <c r="Y460" s="41">
        <f t="shared" si="160"/>
        <v>0.55913599999999986</v>
      </c>
      <c r="Z460" s="42">
        <f t="shared" si="161"/>
        <v>5591.3599999999979</v>
      </c>
      <c r="AA460" s="13" t="s">
        <v>58</v>
      </c>
      <c r="AT460" s="38">
        <v>5.5</v>
      </c>
      <c r="AU460" s="38">
        <v>6.5</v>
      </c>
      <c r="AV460" s="10">
        <f t="shared" si="162"/>
        <v>3.25</v>
      </c>
      <c r="AW460" s="10">
        <f t="shared" si="163"/>
        <v>6.98</v>
      </c>
      <c r="AZ460" t="str">
        <f t="shared" si="177"/>
        <v>Yes</v>
      </c>
      <c r="BB460" s="38">
        <f t="shared" si="173"/>
        <v>-0.5</v>
      </c>
      <c r="BC460" s="38">
        <f t="shared" si="176"/>
        <v>-1.5</v>
      </c>
      <c r="BD460" s="38">
        <f t="shared" si="174"/>
        <v>-1.5</v>
      </c>
      <c r="BE460" s="38">
        <f t="shared" si="175"/>
        <v>-0.5</v>
      </c>
      <c r="BF460" s="13" cm="1">
        <f t="array" ref="BF460">SUMPRODUCT((1/COUNTIFS($A$3:$A460,$A$3:$A460,$H$3:$H460,$H$3:$H460,$I$3:$I460,$I$3:$I460)))</f>
        <v>138.99999999999986</v>
      </c>
      <c r="BG460" s="13">
        <v>40</v>
      </c>
      <c r="BH460" s="12">
        <f t="shared" si="178"/>
        <v>0.28776978417266219</v>
      </c>
    </row>
    <row r="461" spans="1:60" x14ac:dyDescent="0.2">
      <c r="A461" s="37">
        <v>46137</v>
      </c>
      <c r="B461" s="37"/>
      <c r="C461" s="38">
        <v>11.48</v>
      </c>
      <c r="D461" s="13" t="s">
        <v>55</v>
      </c>
      <c r="E461" s="13" t="s">
        <v>1156</v>
      </c>
      <c r="F461" s="13"/>
      <c r="H461" t="s">
        <v>56</v>
      </c>
      <c r="I461" s="13">
        <v>6</v>
      </c>
      <c r="J461" s="13">
        <v>2</v>
      </c>
      <c r="K461" s="46" t="s">
        <v>544</v>
      </c>
      <c r="L461" s="38">
        <v>1</v>
      </c>
      <c r="M461" s="38">
        <v>9.1999999999999993</v>
      </c>
      <c r="N461" s="38">
        <v>11.5</v>
      </c>
      <c r="O461" s="13" t="s">
        <v>15</v>
      </c>
      <c r="P461" s="13"/>
      <c r="Q461" s="13" t="s">
        <v>4</v>
      </c>
      <c r="R461" s="38">
        <v>10.66</v>
      </c>
      <c r="S461" s="13">
        <v>4</v>
      </c>
      <c r="T461" s="39" t="str">
        <f t="shared" si="179"/>
        <v>0.00</v>
      </c>
      <c r="U461" s="39">
        <f t="shared" si="156"/>
        <v>-1</v>
      </c>
      <c r="V461" s="39">
        <f t="shared" si="157"/>
        <v>54.913599999999981</v>
      </c>
      <c r="W461" s="39">
        <f t="shared" si="158"/>
        <v>388.5</v>
      </c>
      <c r="X461" s="40">
        <f t="shared" si="159"/>
        <v>0.14134774774774769</v>
      </c>
      <c r="Y461" s="41">
        <f t="shared" si="160"/>
        <v>0.54913599999999985</v>
      </c>
      <c r="Z461" s="42">
        <f t="shared" si="161"/>
        <v>5491.3599999999979</v>
      </c>
      <c r="AA461" s="13" t="s">
        <v>58</v>
      </c>
      <c r="AT461" s="38">
        <v>10.199999999999999</v>
      </c>
      <c r="AU461" s="38">
        <v>10</v>
      </c>
      <c r="AV461" s="10">
        <f t="shared" si="162"/>
        <v>10.5</v>
      </c>
      <c r="AW461" s="10">
        <f t="shared" si="163"/>
        <v>10.66</v>
      </c>
      <c r="AZ461" t="str">
        <f t="shared" si="177"/>
        <v>Yes</v>
      </c>
      <c r="BB461" s="38">
        <f t="shared" si="173"/>
        <v>-1</v>
      </c>
      <c r="BC461" s="38">
        <f t="shared" si="176"/>
        <v>-1.9500000000000002</v>
      </c>
      <c r="BD461" s="38">
        <f t="shared" si="174"/>
        <v>-1.9500000000000002</v>
      </c>
      <c r="BE461" s="38">
        <f t="shared" si="175"/>
        <v>-1</v>
      </c>
      <c r="BF461" s="13" cm="1">
        <f t="array" ref="BF461">SUMPRODUCT((1/COUNTIFS($A$3:$A461,$A$3:$A461,$H$3:$H461,$H$3:$H461,$I$3:$I461,$I$3:$I461)))</f>
        <v>139.99999999999986</v>
      </c>
      <c r="BG461" s="13">
        <v>40</v>
      </c>
      <c r="BH461" s="12">
        <f t="shared" si="178"/>
        <v>0.28571428571428603</v>
      </c>
    </row>
    <row r="462" spans="1:60" x14ac:dyDescent="0.2">
      <c r="A462" s="37">
        <v>46137</v>
      </c>
      <c r="B462" s="37"/>
      <c r="C462" s="38">
        <v>11.48</v>
      </c>
      <c r="D462" s="13" t="s">
        <v>55</v>
      </c>
      <c r="E462" s="13" t="s">
        <v>1156</v>
      </c>
      <c r="F462" s="13"/>
      <c r="H462" t="s">
        <v>56</v>
      </c>
      <c r="I462" s="13">
        <v>6</v>
      </c>
      <c r="J462" s="13">
        <v>4</v>
      </c>
      <c r="K462" t="s">
        <v>697</v>
      </c>
      <c r="L462" s="38">
        <v>1</v>
      </c>
      <c r="M462" s="38">
        <v>23</v>
      </c>
      <c r="N462" s="38">
        <v>33.81</v>
      </c>
      <c r="O462" s="13" t="s">
        <v>15</v>
      </c>
      <c r="P462" s="13"/>
      <c r="Q462" s="13" t="s">
        <v>4</v>
      </c>
      <c r="R462" s="38">
        <v>31.185200000000002</v>
      </c>
      <c r="S462" s="13" t="s">
        <v>60</v>
      </c>
      <c r="T462" s="39" t="str">
        <f t="shared" si="179"/>
        <v>0.00</v>
      </c>
      <c r="U462" s="39">
        <f t="shared" si="156"/>
        <v>-1</v>
      </c>
      <c r="V462" s="39">
        <f t="shared" si="157"/>
        <v>53.913599999999981</v>
      </c>
      <c r="W462" s="39">
        <f t="shared" si="158"/>
        <v>389.5</v>
      </c>
      <c r="X462" s="40">
        <f t="shared" si="159"/>
        <v>0.13841745827984592</v>
      </c>
      <c r="Y462" s="41">
        <f t="shared" si="160"/>
        <v>0.53913599999999984</v>
      </c>
      <c r="Z462" s="42">
        <f t="shared" si="161"/>
        <v>5391.3599999999979</v>
      </c>
      <c r="AA462" s="13" t="s">
        <v>58</v>
      </c>
      <c r="AT462" s="38">
        <v>31.8</v>
      </c>
      <c r="AU462" s="38">
        <v>26</v>
      </c>
      <c r="AV462" s="10">
        <f t="shared" si="162"/>
        <v>32.81</v>
      </c>
      <c r="AW462" s="10">
        <f t="shared" si="163"/>
        <v>31.185200000000002</v>
      </c>
      <c r="AZ462" t="str">
        <f t="shared" si="177"/>
        <v>Yes</v>
      </c>
      <c r="BB462" s="38">
        <f t="shared" si="173"/>
        <v>-1</v>
      </c>
      <c r="BC462" s="38">
        <f t="shared" si="176"/>
        <v>-1.9500000000000002</v>
      </c>
      <c r="BD462" s="38">
        <f t="shared" si="174"/>
        <v>-1.9500000000000002</v>
      </c>
      <c r="BE462" s="38">
        <f t="shared" si="175"/>
        <v>-1</v>
      </c>
      <c r="BF462" s="13" cm="1">
        <f t="array" ref="BF462">SUMPRODUCT((1/COUNTIFS($A$3:$A462,$A$3:$A462,$H$3:$H462,$H$3:$H462,$I$3:$I462,$I$3:$I462)))</f>
        <v>139.99999999999986</v>
      </c>
      <c r="BG462" s="13">
        <v>40</v>
      </c>
      <c r="BH462" s="12">
        <f t="shared" si="178"/>
        <v>0.28571428571428603</v>
      </c>
    </row>
    <row r="463" spans="1:60" x14ac:dyDescent="0.2">
      <c r="A463" s="37">
        <v>46137</v>
      </c>
      <c r="B463" s="37"/>
      <c r="C463" s="38">
        <v>11.48</v>
      </c>
      <c r="D463" s="13" t="s">
        <v>55</v>
      </c>
      <c r="E463" s="13" t="s">
        <v>1156</v>
      </c>
      <c r="F463" s="13"/>
      <c r="H463" t="s">
        <v>56</v>
      </c>
      <c r="I463" s="13">
        <v>6</v>
      </c>
      <c r="J463" s="13">
        <v>5</v>
      </c>
      <c r="K463" t="s">
        <v>718</v>
      </c>
      <c r="L463" s="38">
        <v>0.5</v>
      </c>
      <c r="M463" s="38">
        <v>23</v>
      </c>
      <c r="N463" s="38">
        <v>28.48</v>
      </c>
      <c r="O463" s="13" t="s">
        <v>15</v>
      </c>
      <c r="P463" s="13"/>
      <c r="Q463" s="13" t="s">
        <v>4</v>
      </c>
      <c r="R463" s="38">
        <v>26.281600000000001</v>
      </c>
      <c r="S463" s="13" t="s">
        <v>60</v>
      </c>
      <c r="T463" s="39" t="str">
        <f t="shared" si="179"/>
        <v>0.00</v>
      </c>
      <c r="U463" s="39">
        <f t="shared" si="156"/>
        <v>-0.5</v>
      </c>
      <c r="V463" s="39">
        <f t="shared" si="157"/>
        <v>53.413599999999981</v>
      </c>
      <c r="W463" s="39">
        <f t="shared" si="158"/>
        <v>390</v>
      </c>
      <c r="X463" s="40">
        <f t="shared" si="159"/>
        <v>0.13695794871794867</v>
      </c>
      <c r="Y463" s="41">
        <f t="shared" si="160"/>
        <v>0.53413599999999983</v>
      </c>
      <c r="Z463" s="42">
        <f t="shared" si="161"/>
        <v>5341.3599999999979</v>
      </c>
      <c r="AA463" s="13" t="s">
        <v>58</v>
      </c>
      <c r="AT463" s="38">
        <v>25</v>
      </c>
      <c r="AU463" s="38">
        <v>21</v>
      </c>
      <c r="AV463" s="10">
        <f t="shared" si="162"/>
        <v>13.74</v>
      </c>
      <c r="AW463" s="10">
        <f t="shared" si="163"/>
        <v>26.281600000000001</v>
      </c>
      <c r="AZ463" t="str">
        <f t="shared" si="177"/>
        <v>Yes</v>
      </c>
      <c r="BB463" s="38">
        <f t="shared" si="173"/>
        <v>-0.5</v>
      </c>
      <c r="BC463" s="38">
        <f t="shared" si="176"/>
        <v>-1.9500000000000002</v>
      </c>
      <c r="BD463" s="38">
        <f t="shared" si="174"/>
        <v>-1.9500000000000002</v>
      </c>
      <c r="BE463" s="38">
        <f t="shared" si="175"/>
        <v>-0.5</v>
      </c>
      <c r="BF463" s="13" cm="1">
        <f t="array" ref="BF463">SUMPRODUCT((1/COUNTIFS($A$3:$A463,$A$3:$A463,$H$3:$H463,$H$3:$H463,$I$3:$I463,$I$3:$I463)))</f>
        <v>139.99999999999989</v>
      </c>
      <c r="BG463" s="13">
        <v>40</v>
      </c>
      <c r="BH463" s="12">
        <f t="shared" si="178"/>
        <v>0.28571428571428592</v>
      </c>
    </row>
    <row r="464" spans="1:60" x14ac:dyDescent="0.2">
      <c r="A464" s="37">
        <v>46137</v>
      </c>
      <c r="B464" s="37"/>
      <c r="C464" s="38">
        <v>11.48</v>
      </c>
      <c r="D464" s="13" t="s">
        <v>55</v>
      </c>
      <c r="E464" s="13" t="s">
        <v>1156</v>
      </c>
      <c r="F464" s="13"/>
      <c r="H464" t="s">
        <v>56</v>
      </c>
      <c r="I464" s="13">
        <v>6</v>
      </c>
      <c r="J464" s="13">
        <v>6</v>
      </c>
      <c r="K464" t="s">
        <v>719</v>
      </c>
      <c r="L464" s="38">
        <v>1</v>
      </c>
      <c r="M464" s="38">
        <v>32</v>
      </c>
      <c r="N464" s="38">
        <v>54.35</v>
      </c>
      <c r="O464" s="13" t="s">
        <v>15</v>
      </c>
      <c r="P464" s="13"/>
      <c r="Q464" s="13" t="s">
        <v>4</v>
      </c>
      <c r="R464" s="38">
        <v>50.082000000000001</v>
      </c>
      <c r="S464" s="13" t="s">
        <v>60</v>
      </c>
      <c r="T464" s="39" t="str">
        <f t="shared" si="179"/>
        <v>0.00</v>
      </c>
      <c r="U464" s="39">
        <f t="shared" si="156"/>
        <v>-1</v>
      </c>
      <c r="V464" s="39">
        <f t="shared" si="157"/>
        <v>52.413599999999981</v>
      </c>
      <c r="W464" s="39">
        <f t="shared" si="158"/>
        <v>391</v>
      </c>
      <c r="X464" s="40">
        <f t="shared" si="159"/>
        <v>0.1340501278772378</v>
      </c>
      <c r="Y464" s="41">
        <f t="shared" si="160"/>
        <v>0.52413599999999982</v>
      </c>
      <c r="Z464" s="42">
        <f t="shared" si="161"/>
        <v>5241.3599999999979</v>
      </c>
      <c r="AA464" s="13" t="s">
        <v>58</v>
      </c>
      <c r="AT464" s="38">
        <v>48.9</v>
      </c>
      <c r="AU464" s="38">
        <v>51</v>
      </c>
      <c r="AV464" s="10">
        <f t="shared" si="162"/>
        <v>53.35</v>
      </c>
      <c r="AW464" s="10">
        <f t="shared" si="163"/>
        <v>50.082000000000001</v>
      </c>
      <c r="AZ464" t="str">
        <f t="shared" si="177"/>
        <v>Yes</v>
      </c>
      <c r="BB464" s="38">
        <f t="shared" si="164"/>
        <v>-1</v>
      </c>
      <c r="BC464" s="38">
        <f t="shared" si="176"/>
        <v>-1.9500000000000002</v>
      </c>
      <c r="BD464" s="38">
        <f t="shared" si="165"/>
        <v>-1.9500000000000002</v>
      </c>
      <c r="BE464" s="38">
        <f t="shared" si="166"/>
        <v>-1</v>
      </c>
      <c r="BF464" s="13" cm="1">
        <f t="array" ref="BF464">SUMPRODUCT((1/COUNTIFS($A$3:$A464,$A$3:$A464,$H$3:$H464,$H$3:$H464,$I$3:$I464,$I$3:$I464)))</f>
        <v>139.99999999999986</v>
      </c>
      <c r="BG464" s="13">
        <v>40</v>
      </c>
      <c r="BH464" s="12">
        <f t="shared" si="178"/>
        <v>0.28571428571428603</v>
      </c>
    </row>
    <row r="465" spans="1:60" x14ac:dyDescent="0.2">
      <c r="A465" s="37">
        <v>46137</v>
      </c>
      <c r="B465" s="37"/>
      <c r="C465" s="38">
        <v>11.48</v>
      </c>
      <c r="D465" s="13" t="s">
        <v>55</v>
      </c>
      <c r="E465" s="13" t="s">
        <v>1156</v>
      </c>
      <c r="F465" s="13"/>
      <c r="H465" t="s">
        <v>56</v>
      </c>
      <c r="I465" s="13">
        <v>6</v>
      </c>
      <c r="J465" s="13">
        <v>16</v>
      </c>
      <c r="K465" s="43" t="s">
        <v>699</v>
      </c>
      <c r="L465" s="38">
        <v>0.5</v>
      </c>
      <c r="M465" s="38">
        <v>3.8</v>
      </c>
      <c r="N465" s="38">
        <v>4.0999999999999996</v>
      </c>
      <c r="O465" s="13" t="s">
        <v>15</v>
      </c>
      <c r="P465" s="13"/>
      <c r="Q465" s="13" t="s">
        <v>4</v>
      </c>
      <c r="R465" s="38">
        <v>3.8519999999999999</v>
      </c>
      <c r="S465" s="13">
        <v>1</v>
      </c>
      <c r="T465" s="39">
        <f t="shared" si="179"/>
        <v>1.93</v>
      </c>
      <c r="U465" s="39">
        <f t="shared" si="156"/>
        <v>1.5499999999999998</v>
      </c>
      <c r="V465" s="39">
        <f t="shared" si="157"/>
        <v>53.963599999999978</v>
      </c>
      <c r="W465" s="39">
        <f t="shared" si="158"/>
        <v>391.5</v>
      </c>
      <c r="X465" s="40">
        <f t="shared" si="159"/>
        <v>0.13783805874840352</v>
      </c>
      <c r="Y465" s="41">
        <f t="shared" si="160"/>
        <v>0.53963599999999978</v>
      </c>
      <c r="Z465" s="42">
        <f t="shared" si="161"/>
        <v>5396.3599999999979</v>
      </c>
      <c r="AA465" s="13" t="s">
        <v>72</v>
      </c>
      <c r="AT465" s="38">
        <v>3.7</v>
      </c>
      <c r="AU465" s="38">
        <v>3.7</v>
      </c>
      <c r="AV465" s="10">
        <f t="shared" si="162"/>
        <v>1.5499999999999998</v>
      </c>
      <c r="AW465" s="10">
        <f t="shared" si="163"/>
        <v>3.8519999999999999</v>
      </c>
      <c r="AZ465" t="str">
        <f t="shared" si="177"/>
        <v>Yes</v>
      </c>
      <c r="BB465" s="38">
        <f t="shared" si="164"/>
        <v>1.5499999999999998</v>
      </c>
      <c r="BC465" s="38">
        <f t="shared" si="176"/>
        <v>-1.9500000000000002</v>
      </c>
      <c r="BD465" s="38">
        <f t="shared" si="165"/>
        <v>-1.9500000000000002</v>
      </c>
      <c r="BE465" s="38">
        <f t="shared" si="166"/>
        <v>1.5499999999999998</v>
      </c>
      <c r="BF465" s="13" cm="1">
        <f t="array" ref="BF465">SUMPRODUCT((1/COUNTIFS($A$3:$A465,$A$3:$A465,$H$3:$H465,$H$3:$H465,$I$3:$I465,$I$3:$I465)))</f>
        <v>139.9999999999998</v>
      </c>
      <c r="BG465" s="13">
        <v>41</v>
      </c>
      <c r="BH465" s="12">
        <f t="shared" si="178"/>
        <v>0.29285714285714326</v>
      </c>
    </row>
    <row r="466" spans="1:60" x14ac:dyDescent="0.2">
      <c r="A466" s="37">
        <v>46137</v>
      </c>
      <c r="B466" s="37"/>
      <c r="C466" s="38">
        <v>11.55</v>
      </c>
      <c r="D466" s="13" t="s">
        <v>55</v>
      </c>
      <c r="E466" s="13" t="s">
        <v>1156</v>
      </c>
      <c r="F466" s="13"/>
      <c r="H466" t="s">
        <v>56</v>
      </c>
      <c r="I466" s="13">
        <v>7</v>
      </c>
      <c r="J466" s="13">
        <v>5</v>
      </c>
      <c r="K466" t="s">
        <v>285</v>
      </c>
      <c r="L466" s="38">
        <v>1</v>
      </c>
      <c r="M466" s="38">
        <v>32</v>
      </c>
      <c r="N466" s="38">
        <v>60</v>
      </c>
      <c r="O466" s="13" t="s">
        <v>15</v>
      </c>
      <c r="P466" s="13"/>
      <c r="Q466" s="13" t="s">
        <v>4</v>
      </c>
      <c r="R466" s="38">
        <v>55.28</v>
      </c>
      <c r="S466" s="13" t="s">
        <v>60</v>
      </c>
      <c r="T466" s="39" t="str">
        <f t="shared" si="179"/>
        <v>0.00</v>
      </c>
      <c r="U466" s="39">
        <f t="shared" si="156"/>
        <v>-1</v>
      </c>
      <c r="V466" s="39">
        <f t="shared" si="157"/>
        <v>52.963599999999978</v>
      </c>
      <c r="W466" s="39">
        <f t="shared" si="158"/>
        <v>392.5</v>
      </c>
      <c r="X466" s="40">
        <f t="shared" si="159"/>
        <v>0.13493910828025471</v>
      </c>
      <c r="Y466" s="41">
        <f t="shared" si="160"/>
        <v>0.52963599999999977</v>
      </c>
      <c r="Z466" s="42">
        <f t="shared" si="161"/>
        <v>5296.3599999999979</v>
      </c>
      <c r="AA466" s="13" t="s">
        <v>58</v>
      </c>
      <c r="AT466" s="38">
        <v>54.7</v>
      </c>
      <c r="AU466" s="38">
        <v>41</v>
      </c>
      <c r="AV466" s="10">
        <f t="shared" si="162"/>
        <v>59</v>
      </c>
      <c r="AW466" s="10">
        <f t="shared" si="163"/>
        <v>55.28</v>
      </c>
      <c r="AZ466" t="str">
        <f t="shared" si="177"/>
        <v>Yes</v>
      </c>
      <c r="BB466" s="38">
        <f t="shared" si="164"/>
        <v>-1</v>
      </c>
      <c r="BC466" s="38">
        <f t="shared" si="176"/>
        <v>-5</v>
      </c>
      <c r="BD466" s="38">
        <f t="shared" si="165"/>
        <v>-5</v>
      </c>
      <c r="BE466" s="38">
        <f t="shared" si="166"/>
        <v>-1</v>
      </c>
      <c r="BF466" s="13" cm="1">
        <f t="array" ref="BF466">SUMPRODUCT((1/COUNTIFS($A$3:$A466,$A$3:$A466,$H$3:$H466,$H$3:$H466,$I$3:$I466,$I$3:$I466)))</f>
        <v>140.9999999999998</v>
      </c>
      <c r="BG466" s="13">
        <v>41</v>
      </c>
      <c r="BH466" s="12">
        <f t="shared" si="178"/>
        <v>0.29078014184397205</v>
      </c>
    </row>
    <row r="467" spans="1:60" x14ac:dyDescent="0.2">
      <c r="A467" s="37">
        <v>46137</v>
      </c>
      <c r="B467" s="37"/>
      <c r="C467" s="38">
        <v>11.55</v>
      </c>
      <c r="D467" s="13" t="s">
        <v>55</v>
      </c>
      <c r="E467" s="13" t="s">
        <v>1156</v>
      </c>
      <c r="F467" s="13"/>
      <c r="H467" t="s">
        <v>56</v>
      </c>
      <c r="I467" s="13">
        <v>7</v>
      </c>
      <c r="J467" s="13">
        <v>7</v>
      </c>
      <c r="K467" t="s">
        <v>720</v>
      </c>
      <c r="L467" s="38">
        <v>1</v>
      </c>
      <c r="M467" s="38">
        <v>25</v>
      </c>
      <c r="N467" s="38">
        <v>34</v>
      </c>
      <c r="O467" s="13" t="s">
        <v>15</v>
      </c>
      <c r="P467" s="13"/>
      <c r="Q467" s="13" t="s">
        <v>4</v>
      </c>
      <c r="R467" s="38">
        <v>31.360000000000003</v>
      </c>
      <c r="S467" s="13" t="s">
        <v>60</v>
      </c>
      <c r="T467" s="39" t="str">
        <f t="shared" si="179"/>
        <v>0.00</v>
      </c>
      <c r="U467" s="39">
        <f t="shared" si="156"/>
        <v>-1</v>
      </c>
      <c r="V467" s="39">
        <f t="shared" si="157"/>
        <v>51.963599999999978</v>
      </c>
      <c r="W467" s="39">
        <f t="shared" si="158"/>
        <v>393.5</v>
      </c>
      <c r="X467" s="40">
        <f t="shared" si="159"/>
        <v>0.13205489199491735</v>
      </c>
      <c r="Y467" s="41">
        <f t="shared" si="160"/>
        <v>0.51963599999999976</v>
      </c>
      <c r="Z467" s="42">
        <f t="shared" si="161"/>
        <v>5196.3599999999979</v>
      </c>
      <c r="AA467" s="13" t="s">
        <v>58</v>
      </c>
      <c r="AT467" s="38">
        <v>24.3</v>
      </c>
      <c r="AU467" s="38">
        <v>21</v>
      </c>
      <c r="AV467" s="10">
        <f t="shared" si="162"/>
        <v>33</v>
      </c>
      <c r="AW467" s="10">
        <f t="shared" si="163"/>
        <v>31.360000000000003</v>
      </c>
      <c r="AZ467" t="str">
        <f t="shared" si="177"/>
        <v>Yes</v>
      </c>
      <c r="BB467" s="38">
        <f t="shared" si="164"/>
        <v>-1</v>
      </c>
      <c r="BC467" s="38">
        <f t="shared" si="176"/>
        <v>-5</v>
      </c>
      <c r="BD467" s="38">
        <f t="shared" si="165"/>
        <v>-5</v>
      </c>
      <c r="BE467" s="38">
        <f t="shared" si="166"/>
        <v>-1</v>
      </c>
      <c r="BF467" s="13" cm="1">
        <f t="array" ref="BF467">SUMPRODUCT((1/COUNTIFS($A$3:$A467,$A$3:$A467,$H$3:$H467,$H$3:$H467,$I$3:$I467,$I$3:$I467)))</f>
        <v>140.9999999999998</v>
      </c>
      <c r="BG467" s="13">
        <v>41</v>
      </c>
      <c r="BH467" s="12">
        <f t="shared" si="178"/>
        <v>0.29078014184397205</v>
      </c>
    </row>
    <row r="468" spans="1:60" x14ac:dyDescent="0.2">
      <c r="A468" s="37">
        <v>46137</v>
      </c>
      <c r="B468" s="37"/>
      <c r="C468" s="38">
        <v>11.55</v>
      </c>
      <c r="D468" s="13" t="s">
        <v>55</v>
      </c>
      <c r="E468" s="13" t="s">
        <v>1156</v>
      </c>
      <c r="F468" s="13"/>
      <c r="H468" t="s">
        <v>56</v>
      </c>
      <c r="I468" s="13">
        <v>7</v>
      </c>
      <c r="J468" s="13">
        <v>10</v>
      </c>
      <c r="K468" t="s">
        <v>223</v>
      </c>
      <c r="L468" s="38">
        <v>1</v>
      </c>
      <c r="M468" s="38">
        <v>18.5</v>
      </c>
      <c r="N468" s="38">
        <v>60</v>
      </c>
      <c r="O468" s="13" t="s">
        <v>15</v>
      </c>
      <c r="P468" s="13"/>
      <c r="Q468" s="13" t="s">
        <v>4</v>
      </c>
      <c r="R468" s="38">
        <v>55.28</v>
      </c>
      <c r="S468" s="13" t="s">
        <v>60</v>
      </c>
      <c r="T468" s="39" t="str">
        <f t="shared" si="179"/>
        <v>0.00</v>
      </c>
      <c r="U468" s="39">
        <f t="shared" si="156"/>
        <v>-1</v>
      </c>
      <c r="V468" s="39">
        <f t="shared" si="157"/>
        <v>50.963599999999978</v>
      </c>
      <c r="W468" s="39">
        <f t="shared" si="158"/>
        <v>394.5</v>
      </c>
      <c r="X468" s="40">
        <f t="shared" si="159"/>
        <v>0.12918529784537383</v>
      </c>
      <c r="Y468" s="41">
        <f t="shared" si="160"/>
        <v>0.50963599999999976</v>
      </c>
      <c r="Z468" s="42">
        <f t="shared" si="161"/>
        <v>5096.3599999999979</v>
      </c>
      <c r="AA468" s="13" t="s">
        <v>58</v>
      </c>
      <c r="AT468" s="38">
        <v>53</v>
      </c>
      <c r="AU468" s="38">
        <v>61</v>
      </c>
      <c r="AV468" s="10">
        <f t="shared" si="162"/>
        <v>59</v>
      </c>
      <c r="AW468" s="10">
        <f t="shared" si="163"/>
        <v>55.28</v>
      </c>
      <c r="AZ468" t="str">
        <f t="shared" si="177"/>
        <v>Yes</v>
      </c>
      <c r="BB468" s="38">
        <f t="shared" si="164"/>
        <v>-1</v>
      </c>
      <c r="BC468" s="38">
        <f t="shared" si="176"/>
        <v>-5</v>
      </c>
      <c r="BD468" s="38">
        <f t="shared" si="165"/>
        <v>-5</v>
      </c>
      <c r="BE468" s="38">
        <f t="shared" si="166"/>
        <v>-1</v>
      </c>
      <c r="BF468" s="13" cm="1">
        <f t="array" ref="BF468">SUMPRODUCT((1/COUNTIFS($A$3:$A468,$A$3:$A468,$H$3:$H468,$H$3:$H468,$I$3:$I468,$I$3:$I468)))</f>
        <v>140.99999999999983</v>
      </c>
      <c r="BG468" s="13">
        <v>41</v>
      </c>
      <c r="BH468" s="12">
        <f t="shared" si="178"/>
        <v>0.290780141843972</v>
      </c>
    </row>
    <row r="469" spans="1:60" x14ac:dyDescent="0.2">
      <c r="A469" s="37">
        <v>46137</v>
      </c>
      <c r="B469" s="37"/>
      <c r="C469" s="38">
        <v>11.55</v>
      </c>
      <c r="D469" s="13" t="s">
        <v>55</v>
      </c>
      <c r="E469" s="13" t="s">
        <v>1156</v>
      </c>
      <c r="F469" s="13"/>
      <c r="H469" t="s">
        <v>56</v>
      </c>
      <c r="I469" s="13">
        <v>7</v>
      </c>
      <c r="J469" s="13">
        <v>12</v>
      </c>
      <c r="K469" t="s">
        <v>722</v>
      </c>
      <c r="L469" s="38">
        <v>1</v>
      </c>
      <c r="M469" s="38">
        <v>9.4</v>
      </c>
      <c r="N469" s="38">
        <v>15.02</v>
      </c>
      <c r="O469" s="13" t="s">
        <v>15</v>
      </c>
      <c r="P469" s="13"/>
      <c r="Q469" s="13" t="s">
        <v>4</v>
      </c>
      <c r="R469" s="38">
        <v>13.898400000000001</v>
      </c>
      <c r="S469" s="13" t="s">
        <v>60</v>
      </c>
      <c r="T469" s="39" t="str">
        <f t="shared" si="179"/>
        <v>0.00</v>
      </c>
      <c r="U469" s="39">
        <f t="shared" si="156"/>
        <v>-1</v>
      </c>
      <c r="V469" s="39">
        <f t="shared" si="157"/>
        <v>49.963599999999978</v>
      </c>
      <c r="W469" s="39">
        <f t="shared" si="158"/>
        <v>395.5</v>
      </c>
      <c r="X469" s="40">
        <f t="shared" si="159"/>
        <v>0.12633021491782548</v>
      </c>
      <c r="Y469" s="41">
        <f t="shared" si="160"/>
        <v>0.4996359999999998</v>
      </c>
      <c r="Z469" s="42">
        <f t="shared" si="161"/>
        <v>4996.3599999999979</v>
      </c>
      <c r="AA469" s="13" t="s">
        <v>58</v>
      </c>
      <c r="AT469" s="38">
        <v>13</v>
      </c>
      <c r="AU469" s="38">
        <v>13</v>
      </c>
      <c r="AV469" s="10">
        <f t="shared" si="162"/>
        <v>14.02</v>
      </c>
      <c r="AW469" s="10">
        <f t="shared" si="163"/>
        <v>13.898400000000001</v>
      </c>
      <c r="AZ469" t="str">
        <f t="shared" si="177"/>
        <v>Yes</v>
      </c>
      <c r="BB469" s="38">
        <f t="shared" si="164"/>
        <v>-1</v>
      </c>
      <c r="BC469" s="38">
        <f t="shared" si="176"/>
        <v>-5</v>
      </c>
      <c r="BD469" s="38">
        <f t="shared" si="165"/>
        <v>-5</v>
      </c>
      <c r="BE469" s="38">
        <f t="shared" si="166"/>
        <v>-1</v>
      </c>
      <c r="BF469" s="13" cm="1">
        <f t="array" ref="BF469">SUMPRODUCT((1/COUNTIFS($A$3:$A469,$A$3:$A469,$H$3:$H469,$H$3:$H469,$I$3:$I469,$I$3:$I469)))</f>
        <v>140.9999999999998</v>
      </c>
      <c r="BG469" s="13">
        <v>41</v>
      </c>
      <c r="BH469" s="12">
        <f t="shared" si="178"/>
        <v>0.29078014184397205</v>
      </c>
    </row>
    <row r="470" spans="1:60" x14ac:dyDescent="0.2">
      <c r="A470" s="37">
        <v>46137</v>
      </c>
      <c r="B470" s="37"/>
      <c r="C470" s="38">
        <v>11.55</v>
      </c>
      <c r="D470" s="13" t="s">
        <v>55</v>
      </c>
      <c r="E470" s="13" t="s">
        <v>1156</v>
      </c>
      <c r="F470" s="13"/>
      <c r="H470" t="s">
        <v>56</v>
      </c>
      <c r="I470" s="13">
        <v>7</v>
      </c>
      <c r="J470" s="13">
        <v>14</v>
      </c>
      <c r="K470" t="s">
        <v>723</v>
      </c>
      <c r="L470" s="38">
        <v>1</v>
      </c>
      <c r="M470" s="38">
        <v>38</v>
      </c>
      <c r="N470" s="38">
        <v>46</v>
      </c>
      <c r="O470" s="13" t="s">
        <v>15</v>
      </c>
      <c r="P470" s="13"/>
      <c r="Q470" s="13" t="s">
        <v>4</v>
      </c>
      <c r="R470" s="38">
        <v>42.4</v>
      </c>
      <c r="S470" s="13" t="s">
        <v>60</v>
      </c>
      <c r="T470" s="39" t="str">
        <f t="shared" si="179"/>
        <v>0.00</v>
      </c>
      <c r="U470" s="39">
        <f t="shared" si="156"/>
        <v>-1</v>
      </c>
      <c r="V470" s="39">
        <f t="shared" si="157"/>
        <v>48.963599999999978</v>
      </c>
      <c r="W470" s="39">
        <f t="shared" si="158"/>
        <v>396.5</v>
      </c>
      <c r="X470" s="40">
        <f t="shared" si="159"/>
        <v>0.12348953341740221</v>
      </c>
      <c r="Y470" s="41">
        <f t="shared" si="160"/>
        <v>0.48963599999999979</v>
      </c>
      <c r="Z470" s="42">
        <f t="shared" si="161"/>
        <v>4896.3599999999979</v>
      </c>
      <c r="AA470" s="13" t="s">
        <v>58</v>
      </c>
      <c r="AT470" s="38">
        <v>43.4</v>
      </c>
      <c r="AU470" s="38">
        <v>51</v>
      </c>
      <c r="AV470" s="10">
        <f t="shared" si="162"/>
        <v>45</v>
      </c>
      <c r="AW470" s="10">
        <f t="shared" si="163"/>
        <v>42.4</v>
      </c>
      <c r="AZ470" t="str">
        <f t="shared" si="177"/>
        <v>Yes</v>
      </c>
      <c r="BB470" s="38">
        <f t="shared" si="164"/>
        <v>-1</v>
      </c>
      <c r="BC470" s="38">
        <f t="shared" si="176"/>
        <v>-5</v>
      </c>
      <c r="BD470" s="38">
        <f t="shared" si="165"/>
        <v>-5</v>
      </c>
      <c r="BE470" s="38">
        <f t="shared" si="166"/>
        <v>-1</v>
      </c>
      <c r="BF470" s="13" cm="1">
        <f t="array" ref="BF470">SUMPRODUCT((1/COUNTIFS($A$3:$A470,$A$3:$A470,$H$3:$H470,$H$3:$H470,$I$3:$I470,$I$3:$I470)))</f>
        <v>140.99999999999974</v>
      </c>
      <c r="BG470" s="13">
        <v>41</v>
      </c>
      <c r="BH470" s="12">
        <f t="shared" si="178"/>
        <v>0.29078014184397216</v>
      </c>
    </row>
    <row r="471" spans="1:60" x14ac:dyDescent="0.2">
      <c r="A471" s="37">
        <v>46137</v>
      </c>
      <c r="B471" s="37"/>
      <c r="C471" s="38">
        <v>12.02</v>
      </c>
      <c r="D471" s="13" t="s">
        <v>55</v>
      </c>
      <c r="E471" s="13" t="s">
        <v>1156</v>
      </c>
      <c r="F471" s="13"/>
      <c r="H471" t="s">
        <v>56</v>
      </c>
      <c r="I471" s="13">
        <v>8</v>
      </c>
      <c r="J471" s="13">
        <v>3</v>
      </c>
      <c r="K471" t="s">
        <v>406</v>
      </c>
      <c r="L471" s="38">
        <v>1</v>
      </c>
      <c r="M471" s="38">
        <v>9.1999999999999993</v>
      </c>
      <c r="N471" s="38">
        <v>9.99</v>
      </c>
      <c r="O471" s="13" t="s">
        <v>15</v>
      </c>
      <c r="P471" s="13"/>
      <c r="Q471" s="13" t="s">
        <v>4</v>
      </c>
      <c r="R471" s="38">
        <v>9.2708000000000013</v>
      </c>
      <c r="S471" s="13" t="s">
        <v>60</v>
      </c>
      <c r="T471" s="39" t="str">
        <f t="shared" si="179"/>
        <v>0.00</v>
      </c>
      <c r="U471" s="39">
        <f t="shared" si="156"/>
        <v>-1</v>
      </c>
      <c r="V471" s="39">
        <f t="shared" si="157"/>
        <v>47.963599999999978</v>
      </c>
      <c r="W471" s="39">
        <f t="shared" si="158"/>
        <v>397.5</v>
      </c>
      <c r="X471" s="40">
        <f t="shared" si="159"/>
        <v>0.12066314465408799</v>
      </c>
      <c r="Y471" s="41">
        <f t="shared" si="160"/>
        <v>0.47963599999999978</v>
      </c>
      <c r="Z471" s="42">
        <f t="shared" si="161"/>
        <v>4796.3599999999979</v>
      </c>
      <c r="AA471" s="13" t="s">
        <v>58</v>
      </c>
      <c r="AT471" s="38">
        <v>8</v>
      </c>
      <c r="AU471" s="38">
        <v>8</v>
      </c>
      <c r="AV471" s="10">
        <f t="shared" si="162"/>
        <v>8.99</v>
      </c>
      <c r="AW471" s="10">
        <f t="shared" si="163"/>
        <v>9.2708000000000013</v>
      </c>
      <c r="AZ471" t="str">
        <f t="shared" si="177"/>
        <v>Yes</v>
      </c>
      <c r="BB471" s="38">
        <f t="shared" si="164"/>
        <v>-1</v>
      </c>
      <c r="BC471" s="38">
        <f t="shared" si="176"/>
        <v>26.94</v>
      </c>
      <c r="BD471" s="38">
        <f t="shared" si="165"/>
        <v>24.784800000000001</v>
      </c>
      <c r="BE471" s="38">
        <f t="shared" si="166"/>
        <v>-1</v>
      </c>
      <c r="BF471" s="13" cm="1">
        <f t="array" ref="BF471">SUMPRODUCT((1/COUNTIFS($A$3:$A471,$A$3:$A471,$H$3:$H471,$H$3:$H471,$I$3:$I471,$I$3:$I471)))</f>
        <v>141.99999999999974</v>
      </c>
      <c r="BG471" s="13">
        <v>41</v>
      </c>
      <c r="BH471" s="12">
        <f t="shared" si="178"/>
        <v>0.28873239436619769</v>
      </c>
    </row>
    <row r="472" spans="1:60" x14ac:dyDescent="0.2">
      <c r="A472" s="37">
        <v>46137</v>
      </c>
      <c r="B472" s="37"/>
      <c r="C472" s="38">
        <v>12.02</v>
      </c>
      <c r="D472" s="13" t="s">
        <v>55</v>
      </c>
      <c r="E472" s="13" t="s">
        <v>1156</v>
      </c>
      <c r="F472" s="13"/>
      <c r="H472" t="s">
        <v>56</v>
      </c>
      <c r="I472" s="13">
        <v>8</v>
      </c>
      <c r="J472" s="13">
        <v>10</v>
      </c>
      <c r="K472" t="s">
        <v>466</v>
      </c>
      <c r="L472" s="38">
        <v>1</v>
      </c>
      <c r="M472" s="38">
        <v>25</v>
      </c>
      <c r="N472" s="38">
        <v>25</v>
      </c>
      <c r="O472" s="13" t="s">
        <v>15</v>
      </c>
      <c r="P472" s="13"/>
      <c r="Q472" s="13" t="s">
        <v>4</v>
      </c>
      <c r="R472" s="38">
        <v>23.080000000000002</v>
      </c>
      <c r="S472" s="13" t="s">
        <v>60</v>
      </c>
      <c r="T472" s="39" t="str">
        <f t="shared" si="179"/>
        <v>0.00</v>
      </c>
      <c r="U472" s="39">
        <f t="shared" si="156"/>
        <v>-1</v>
      </c>
      <c r="V472" s="39">
        <f t="shared" si="157"/>
        <v>46.963599999999978</v>
      </c>
      <c r="W472" s="39">
        <f t="shared" si="158"/>
        <v>398.5</v>
      </c>
      <c r="X472" s="40">
        <f t="shared" si="159"/>
        <v>0.11785094102885817</v>
      </c>
      <c r="Y472" s="41">
        <f t="shared" si="160"/>
        <v>0.46963599999999978</v>
      </c>
      <c r="Z472" s="42">
        <f t="shared" si="161"/>
        <v>4696.3599999999979</v>
      </c>
      <c r="AA472" s="13" t="s">
        <v>58</v>
      </c>
      <c r="AT472" s="38">
        <v>22.9</v>
      </c>
      <c r="AU472" s="38">
        <v>21</v>
      </c>
      <c r="AV472" s="10">
        <f t="shared" si="162"/>
        <v>24</v>
      </c>
      <c r="AW472" s="10">
        <f t="shared" si="163"/>
        <v>23.080000000000002</v>
      </c>
      <c r="AZ472" t="str">
        <f t="shared" si="177"/>
        <v>Yes</v>
      </c>
      <c r="BB472" s="38">
        <f t="shared" si="164"/>
        <v>-1</v>
      </c>
      <c r="BC472" s="38">
        <f t="shared" si="176"/>
        <v>26.94</v>
      </c>
      <c r="BD472" s="38">
        <f t="shared" si="165"/>
        <v>24.784800000000001</v>
      </c>
      <c r="BE472" s="38">
        <f t="shared" si="166"/>
        <v>-1</v>
      </c>
      <c r="BF472" s="13" cm="1">
        <f t="array" ref="BF472">SUMPRODUCT((1/COUNTIFS($A$3:$A472,$A$3:$A472,$H$3:$H472,$H$3:$H472,$I$3:$I472,$I$3:$I472)))</f>
        <v>141.99999999999974</v>
      </c>
      <c r="BG472" s="13">
        <v>41</v>
      </c>
      <c r="BH472" s="12">
        <f t="shared" si="178"/>
        <v>0.28873239436619769</v>
      </c>
    </row>
    <row r="473" spans="1:60" x14ac:dyDescent="0.2">
      <c r="A473" s="37">
        <v>46137</v>
      </c>
      <c r="B473" s="37"/>
      <c r="C473" s="38">
        <v>12.02</v>
      </c>
      <c r="D473" s="13" t="s">
        <v>55</v>
      </c>
      <c r="E473" s="13" t="s">
        <v>1156</v>
      </c>
      <c r="F473" s="13"/>
      <c r="H473" t="s">
        <v>56</v>
      </c>
      <c r="I473" s="13">
        <v>8</v>
      </c>
      <c r="J473" s="13">
        <v>11</v>
      </c>
      <c r="K473" s="45" t="s">
        <v>703</v>
      </c>
      <c r="L473" s="38">
        <v>0.5</v>
      </c>
      <c r="M473" s="38">
        <v>3.7</v>
      </c>
      <c r="N473" s="38">
        <v>3.73</v>
      </c>
      <c r="O473" s="13" t="s">
        <v>15</v>
      </c>
      <c r="P473" s="13"/>
      <c r="Q473" s="13" t="s">
        <v>4</v>
      </c>
      <c r="R473" s="38">
        <v>3.5116000000000001</v>
      </c>
      <c r="S473" s="13">
        <v>3</v>
      </c>
      <c r="T473" s="39" t="str">
        <f t="shared" si="179"/>
        <v>0.00</v>
      </c>
      <c r="U473" s="39">
        <f t="shared" si="156"/>
        <v>-0.5</v>
      </c>
      <c r="V473" s="39">
        <f t="shared" si="157"/>
        <v>46.463599999999978</v>
      </c>
      <c r="W473" s="39">
        <f t="shared" si="158"/>
        <v>399</v>
      </c>
      <c r="X473" s="40">
        <f t="shared" si="159"/>
        <v>0.11645012531328315</v>
      </c>
      <c r="Y473" s="41">
        <f t="shared" si="160"/>
        <v>0.46463599999999977</v>
      </c>
      <c r="Z473" s="42">
        <f t="shared" si="161"/>
        <v>4646.3599999999979</v>
      </c>
      <c r="AA473" s="13" t="s">
        <v>58</v>
      </c>
      <c r="AT473" s="38">
        <v>4.0999999999999996</v>
      </c>
      <c r="AU473" s="38">
        <v>3.9</v>
      </c>
      <c r="AV473" s="10">
        <f t="shared" si="162"/>
        <v>1.365</v>
      </c>
      <c r="AW473" s="10">
        <f t="shared" si="163"/>
        <v>3.5116000000000001</v>
      </c>
      <c r="AZ473" t="str">
        <f t="shared" si="177"/>
        <v>Yes</v>
      </c>
      <c r="BB473" s="38">
        <f t="shared" si="164"/>
        <v>-0.5</v>
      </c>
      <c r="BC473" s="38">
        <f t="shared" si="176"/>
        <v>26.94</v>
      </c>
      <c r="BD473" s="38">
        <f t="shared" si="165"/>
        <v>24.784800000000001</v>
      </c>
      <c r="BE473" s="38">
        <f t="shared" si="166"/>
        <v>-0.5</v>
      </c>
      <c r="BF473" s="13" cm="1">
        <f t="array" ref="BF473">SUMPRODUCT((1/COUNTIFS($A$3:$A473,$A$3:$A473,$H$3:$H473,$H$3:$H473,$I$3:$I473,$I$3:$I473)))</f>
        <v>141.99999999999977</v>
      </c>
      <c r="BG473" s="13">
        <v>41</v>
      </c>
      <c r="BH473" s="12">
        <f t="shared" si="178"/>
        <v>0.28873239436619763</v>
      </c>
    </row>
    <row r="474" spans="1:60" x14ac:dyDescent="0.2">
      <c r="A474" s="37">
        <v>46137</v>
      </c>
      <c r="B474" s="37"/>
      <c r="C474" s="38">
        <v>12.02</v>
      </c>
      <c r="D474" s="13" t="s">
        <v>55</v>
      </c>
      <c r="E474" s="13" t="s">
        <v>1156</v>
      </c>
      <c r="F474" s="13"/>
      <c r="H474" t="s">
        <v>56</v>
      </c>
      <c r="I474" s="13">
        <v>8</v>
      </c>
      <c r="J474" s="13">
        <v>13</v>
      </c>
      <c r="K474" t="s">
        <v>724</v>
      </c>
      <c r="L474" s="38">
        <v>0.5</v>
      </c>
      <c r="M474" s="38">
        <v>36</v>
      </c>
      <c r="N474" s="38">
        <v>50</v>
      </c>
      <c r="O474" s="13" t="s">
        <v>15</v>
      </c>
      <c r="P474" s="13"/>
      <c r="Q474" s="13" t="s">
        <v>4</v>
      </c>
      <c r="R474" s="38">
        <v>46.080000000000005</v>
      </c>
      <c r="S474" s="13" t="s">
        <v>60</v>
      </c>
      <c r="T474" s="39" t="str">
        <f t="shared" si="179"/>
        <v>0.00</v>
      </c>
      <c r="U474" s="39">
        <f t="shared" si="156"/>
        <v>-0.5</v>
      </c>
      <c r="V474" s="39">
        <f t="shared" si="157"/>
        <v>45.963599999999978</v>
      </c>
      <c r="W474" s="39">
        <f t="shared" si="158"/>
        <v>399.5</v>
      </c>
      <c r="X474" s="40">
        <f t="shared" si="159"/>
        <v>0.11505281602002497</v>
      </c>
      <c r="Y474" s="41">
        <f t="shared" si="160"/>
        <v>0.45963599999999977</v>
      </c>
      <c r="Z474" s="42">
        <f t="shared" si="161"/>
        <v>4596.3599999999979</v>
      </c>
      <c r="AA474" s="13" t="s">
        <v>58</v>
      </c>
      <c r="AT474" s="38">
        <v>37.6</v>
      </c>
      <c r="AU474" s="38">
        <v>31</v>
      </c>
      <c r="AV474" s="10">
        <f t="shared" si="162"/>
        <v>24.5</v>
      </c>
      <c r="AW474" s="10">
        <f t="shared" si="163"/>
        <v>46.080000000000005</v>
      </c>
      <c r="AZ474" t="str">
        <f t="shared" si="177"/>
        <v>Yes</v>
      </c>
      <c r="BB474" s="38">
        <f t="shared" si="164"/>
        <v>-0.5</v>
      </c>
      <c r="BC474" s="38">
        <f t="shared" si="176"/>
        <v>26.94</v>
      </c>
      <c r="BD474" s="38">
        <f t="shared" si="165"/>
        <v>24.784800000000001</v>
      </c>
      <c r="BE474" s="38">
        <f t="shared" si="166"/>
        <v>-0.5</v>
      </c>
      <c r="BF474" s="13" cm="1">
        <f t="array" ref="BF474">SUMPRODUCT((1/COUNTIFS($A$3:$A474,$A$3:$A474,$H$3:$H474,$H$3:$H474,$I$3:$I474,$I$3:$I474)))</f>
        <v>141.99999999999974</v>
      </c>
      <c r="BG474" s="13">
        <v>41</v>
      </c>
      <c r="BH474" s="12">
        <f t="shared" si="178"/>
        <v>0.28873239436619769</v>
      </c>
    </row>
    <row r="475" spans="1:60" x14ac:dyDescent="0.2">
      <c r="A475" s="37">
        <v>46137</v>
      </c>
      <c r="B475" s="37"/>
      <c r="C475" s="38">
        <v>12.02</v>
      </c>
      <c r="D475" s="13" t="s">
        <v>55</v>
      </c>
      <c r="E475" s="13" t="s">
        <v>1156</v>
      </c>
      <c r="F475" s="13"/>
      <c r="H475" t="s">
        <v>56</v>
      </c>
      <c r="I475" s="13">
        <v>8</v>
      </c>
      <c r="J475" s="13">
        <v>14</v>
      </c>
      <c r="K475" t="s">
        <v>725</v>
      </c>
      <c r="L475" s="38">
        <v>1</v>
      </c>
      <c r="M475" s="38">
        <v>23</v>
      </c>
      <c r="N475" s="38">
        <v>34.71</v>
      </c>
      <c r="O475" s="13" t="s">
        <v>15</v>
      </c>
      <c r="P475" s="13"/>
      <c r="Q475" s="13" t="s">
        <v>4</v>
      </c>
      <c r="R475" s="38">
        <v>32.013199999999998</v>
      </c>
      <c r="S475" s="13" t="s">
        <v>60</v>
      </c>
      <c r="T475" s="39" t="str">
        <f t="shared" si="179"/>
        <v>0.00</v>
      </c>
      <c r="U475" s="39">
        <f t="shared" si="156"/>
        <v>-1</v>
      </c>
      <c r="V475" s="39">
        <f t="shared" si="157"/>
        <v>44.963599999999978</v>
      </c>
      <c r="W475" s="39">
        <f t="shared" si="158"/>
        <v>400.5</v>
      </c>
      <c r="X475" s="40">
        <f t="shared" si="159"/>
        <v>0.11226866416978772</v>
      </c>
      <c r="Y475" s="41">
        <f t="shared" si="160"/>
        <v>0.44963599999999976</v>
      </c>
      <c r="Z475" s="42">
        <f t="shared" si="161"/>
        <v>4496.3599999999979</v>
      </c>
      <c r="AA475" s="13" t="s">
        <v>58</v>
      </c>
      <c r="AT475" s="38">
        <v>31</v>
      </c>
      <c r="AU475" s="38">
        <v>31</v>
      </c>
      <c r="AV475" s="10">
        <f t="shared" si="162"/>
        <v>33.71</v>
      </c>
      <c r="AW475" s="10">
        <f t="shared" si="163"/>
        <v>32.013199999999998</v>
      </c>
      <c r="AZ475" t="str">
        <f t="shared" si="177"/>
        <v>Yes</v>
      </c>
      <c r="BB475" s="38">
        <f t="shared" si="164"/>
        <v>-1</v>
      </c>
      <c r="BC475" s="38">
        <f t="shared" si="176"/>
        <v>26.94</v>
      </c>
      <c r="BD475" s="38">
        <f t="shared" si="165"/>
        <v>24.784800000000001</v>
      </c>
      <c r="BE475" s="38">
        <f t="shared" si="166"/>
        <v>-1</v>
      </c>
      <c r="BF475" s="13" cm="1">
        <f t="array" ref="BF475">SUMPRODUCT((1/COUNTIFS($A$3:$A475,$A$3:$A475,$H$3:$H475,$H$3:$H475,$I$3:$I475,$I$3:$I475)))</f>
        <v>141.99999999999969</v>
      </c>
      <c r="BG475" s="13">
        <v>41</v>
      </c>
      <c r="BH475" s="12">
        <f t="shared" si="178"/>
        <v>0.2887323943661978</v>
      </c>
    </row>
    <row r="476" spans="1:60" x14ac:dyDescent="0.2">
      <c r="A476" s="37">
        <v>46137</v>
      </c>
      <c r="B476" s="37"/>
      <c r="C476" s="38">
        <v>12.02</v>
      </c>
      <c r="D476" s="13" t="s">
        <v>55</v>
      </c>
      <c r="E476" s="13" t="s">
        <v>1156</v>
      </c>
      <c r="F476" s="13"/>
      <c r="H476" t="s">
        <v>56</v>
      </c>
      <c r="I476" s="13">
        <v>8</v>
      </c>
      <c r="J476" s="13">
        <v>18</v>
      </c>
      <c r="K476" s="43" t="s">
        <v>726</v>
      </c>
      <c r="L476" s="38">
        <v>1</v>
      </c>
      <c r="M476" s="38">
        <v>28</v>
      </c>
      <c r="N476" s="38">
        <v>31.94</v>
      </c>
      <c r="O476" s="13" t="s">
        <v>15</v>
      </c>
      <c r="P476" s="13"/>
      <c r="Q476" s="13" t="s">
        <v>4</v>
      </c>
      <c r="R476" s="38">
        <v>29.464800000000004</v>
      </c>
      <c r="S476" s="13">
        <v>1</v>
      </c>
      <c r="T476" s="39">
        <f t="shared" si="179"/>
        <v>29.46</v>
      </c>
      <c r="U476" s="39">
        <f t="shared" si="156"/>
        <v>28.784800000000001</v>
      </c>
      <c r="V476" s="39">
        <f t="shared" si="157"/>
        <v>73.748399999999975</v>
      </c>
      <c r="W476" s="39">
        <f t="shared" si="158"/>
        <v>401.5</v>
      </c>
      <c r="X476" s="40">
        <f t="shared" si="159"/>
        <v>0.18368219178082185</v>
      </c>
      <c r="Y476" s="41">
        <f t="shared" si="160"/>
        <v>0.73748399999999981</v>
      </c>
      <c r="Z476" s="42">
        <f t="shared" si="161"/>
        <v>7374.8399999999974</v>
      </c>
      <c r="AA476" s="13" t="s">
        <v>72</v>
      </c>
      <c r="AT476" s="38">
        <v>31</v>
      </c>
      <c r="AU476" s="38">
        <v>31</v>
      </c>
      <c r="AV476" s="10">
        <f t="shared" si="162"/>
        <v>30.94</v>
      </c>
      <c r="AW476" s="10">
        <f t="shared" si="163"/>
        <v>29.464800000000004</v>
      </c>
      <c r="AZ476" t="str">
        <f t="shared" si="177"/>
        <v>Yes</v>
      </c>
      <c r="BB476" s="38">
        <f t="shared" si="164"/>
        <v>30.94</v>
      </c>
      <c r="BC476" s="38">
        <f t="shared" si="176"/>
        <v>26.94</v>
      </c>
      <c r="BD476" s="38">
        <f t="shared" si="165"/>
        <v>24.784800000000001</v>
      </c>
      <c r="BE476" s="38">
        <f t="shared" si="166"/>
        <v>28.784800000000001</v>
      </c>
      <c r="BF476" s="13" cm="1">
        <f t="array" ref="BF476">SUMPRODUCT((1/COUNTIFS($A$3:$A476,$A$3:$A476,$H$3:$H476,$H$3:$H476,$I$3:$I476,$I$3:$I476)))</f>
        <v>141.99999999999969</v>
      </c>
      <c r="BG476" s="13">
        <v>42</v>
      </c>
      <c r="BH476" s="12">
        <f t="shared" si="178"/>
        <v>0.2957746478873246</v>
      </c>
    </row>
    <row r="477" spans="1:60" x14ac:dyDescent="0.2">
      <c r="A477" s="37">
        <v>46144</v>
      </c>
      <c r="B477" s="37"/>
      <c r="C477" s="38">
        <v>11.09</v>
      </c>
      <c r="D477" s="13" t="s">
        <v>55</v>
      </c>
      <c r="E477" s="13" t="s">
        <v>1156</v>
      </c>
      <c r="F477" s="13"/>
      <c r="H477" t="s">
        <v>738</v>
      </c>
      <c r="I477" s="13">
        <v>1</v>
      </c>
      <c r="J477" s="13">
        <v>6</v>
      </c>
      <c r="K477" t="s">
        <v>727</v>
      </c>
      <c r="L477" s="38">
        <v>0.5</v>
      </c>
      <c r="M477" s="38">
        <v>5</v>
      </c>
      <c r="N477" s="38">
        <v>6.4</v>
      </c>
      <c r="O477" s="13" t="s">
        <v>15</v>
      </c>
      <c r="P477" s="13"/>
      <c r="Q477" s="13" t="s">
        <v>4</v>
      </c>
      <c r="R477" s="38">
        <v>5.9680000000000009</v>
      </c>
      <c r="S477" s="13">
        <v>4</v>
      </c>
      <c r="T477" s="39" t="str">
        <f t="shared" si="179"/>
        <v>0.00</v>
      </c>
      <c r="U477" s="39">
        <f t="shared" ref="U477:U479" si="180">BE477</f>
        <v>-0.5</v>
      </c>
      <c r="V477" s="39">
        <f t="shared" ref="V477:V479" si="181">V476+U477</f>
        <v>73.248399999999975</v>
      </c>
      <c r="W477" s="39">
        <f t="shared" ref="W477:W479" si="182">W476+L477</f>
        <v>402</v>
      </c>
      <c r="X477" s="40">
        <f t="shared" ref="X477:X479" si="183">SUM(V477/W477)</f>
        <v>0.18220995024875616</v>
      </c>
      <c r="Y477" s="41">
        <f t="shared" ref="Y477:Y479" si="184">V477/100</f>
        <v>0.7324839999999998</v>
      </c>
      <c r="Z477" s="42">
        <f t="shared" ref="Z477:Z479" si="185">V477*100</f>
        <v>7324.8399999999974</v>
      </c>
      <c r="AA477" s="13" t="s">
        <v>58</v>
      </c>
      <c r="AT477" s="38">
        <v>5.9</v>
      </c>
      <c r="AU477" s="38">
        <v>5</v>
      </c>
      <c r="AV477" s="10">
        <f t="shared" ref="AV477:AV479" si="186">((N477*(L477))-(L477))</f>
        <v>2.7</v>
      </c>
      <c r="AW477" s="10">
        <f>0.92*(N477-1)+1</f>
        <v>5.9680000000000009</v>
      </c>
      <c r="AZ477" t="str">
        <f t="shared" si="177"/>
        <v>Yes</v>
      </c>
      <c r="BB477" s="38">
        <f>IF(AA477="W",
   L477*(N477-1),
   -L477
)</f>
        <v>-0.5</v>
      </c>
      <c r="BC477" s="38">
        <f t="shared" si="176"/>
        <v>-1.5</v>
      </c>
      <c r="BD477" s="38">
        <f t="shared" ref="BD477:BD479" si="187">IF(BC477&gt;0, BC477*0.92, BC477)</f>
        <v>-1.5</v>
      </c>
      <c r="BE477" s="38">
        <f t="shared" ref="BE477:BE479" si="188">IF(
  BC477&gt;0,
  IF(
    AA477="W",
    BB477 - (BC477 - BD477),
    BB477
  ),
  BB477
)</f>
        <v>-0.5</v>
      </c>
      <c r="BF477" s="13" cm="1">
        <f t="array" ref="BF477">SUMPRODUCT((1/COUNTIFS($A$3:$A477,$A$3:$A477,$H$3:$H477,$H$3:$H477,$I$3:$I477,$I$3:$I477)))</f>
        <v>142.99999999999969</v>
      </c>
      <c r="BG477" s="13">
        <v>42</v>
      </c>
      <c r="BH477" s="12">
        <f t="shared" si="178"/>
        <v>0.29370629370629436</v>
      </c>
    </row>
    <row r="478" spans="1:60" x14ac:dyDescent="0.2">
      <c r="A478" s="37">
        <v>46144</v>
      </c>
      <c r="B478" s="37"/>
      <c r="C478" s="38">
        <v>11.09</v>
      </c>
      <c r="D478" s="13" t="s">
        <v>55</v>
      </c>
      <c r="E478" s="13" t="s">
        <v>1156</v>
      </c>
      <c r="F478" s="13"/>
      <c r="H478" t="s">
        <v>738</v>
      </c>
      <c r="I478" s="13">
        <v>1</v>
      </c>
      <c r="J478" s="13">
        <v>12</v>
      </c>
      <c r="K478" t="s">
        <v>728</v>
      </c>
      <c r="L478" s="38">
        <v>0.5</v>
      </c>
      <c r="M478" s="38">
        <v>6.4</v>
      </c>
      <c r="N478" s="38">
        <v>8.1999999999999993</v>
      </c>
      <c r="O478" s="13" t="s">
        <v>15</v>
      </c>
      <c r="P478" s="13"/>
      <c r="Q478" s="13" t="s">
        <v>4</v>
      </c>
      <c r="R478" s="38">
        <v>7.6239999999999997</v>
      </c>
      <c r="S478" s="13" t="s">
        <v>60</v>
      </c>
      <c r="T478" s="39" t="str">
        <f t="shared" si="179"/>
        <v>0.00</v>
      </c>
      <c r="U478" s="39">
        <f t="shared" si="180"/>
        <v>-0.5</v>
      </c>
      <c r="V478" s="39">
        <f t="shared" si="181"/>
        <v>72.748399999999975</v>
      </c>
      <c r="W478" s="39">
        <f t="shared" si="182"/>
        <v>402.5</v>
      </c>
      <c r="X478" s="40">
        <f t="shared" si="183"/>
        <v>0.18074136645962727</v>
      </c>
      <c r="Y478" s="41">
        <f t="shared" si="184"/>
        <v>0.7274839999999998</v>
      </c>
      <c r="Z478" s="42">
        <f t="shared" si="185"/>
        <v>7274.8399999999974</v>
      </c>
      <c r="AA478" s="13" t="s">
        <v>58</v>
      </c>
      <c r="AT478" s="38">
        <v>7.4</v>
      </c>
      <c r="AU478" s="38">
        <v>6</v>
      </c>
      <c r="AV478" s="10">
        <f t="shared" si="186"/>
        <v>3.5999999999999996</v>
      </c>
      <c r="AW478" s="10">
        <f t="shared" ref="AW478:AW479" si="189">0.92*(N478-1)+1</f>
        <v>7.6239999999999997</v>
      </c>
      <c r="AZ478" t="str">
        <f t="shared" si="177"/>
        <v>Yes</v>
      </c>
      <c r="BB478" s="38">
        <f t="shared" ref="BB478:BB479" si="190">IF(AA478="W",
   L478*(N478-1),
   -L478
)</f>
        <v>-0.5</v>
      </c>
      <c r="BC478" s="38">
        <f t="shared" si="176"/>
        <v>-1.5</v>
      </c>
      <c r="BD478" s="38">
        <f t="shared" si="187"/>
        <v>-1.5</v>
      </c>
      <c r="BE478" s="38">
        <f t="shared" si="188"/>
        <v>-0.5</v>
      </c>
      <c r="BF478" s="13" cm="1">
        <f t="array" ref="BF478">SUMPRODUCT((1/COUNTIFS($A$3:$A478,$A$3:$A478,$H$3:$H478,$H$3:$H478,$I$3:$I478,$I$3:$I478)))</f>
        <v>142.99999999999969</v>
      </c>
      <c r="BG478" s="13">
        <v>42</v>
      </c>
      <c r="BH478" s="12">
        <f t="shared" si="178"/>
        <v>0.29370629370629436</v>
      </c>
    </row>
    <row r="479" spans="1:60" x14ac:dyDescent="0.2">
      <c r="A479" s="37">
        <v>46144</v>
      </c>
      <c r="B479" s="37"/>
      <c r="C479" s="38">
        <v>11.09</v>
      </c>
      <c r="D479" s="13" t="s">
        <v>55</v>
      </c>
      <c r="E479" s="13" t="s">
        <v>1156</v>
      </c>
      <c r="F479" s="13"/>
      <c r="H479" t="s">
        <v>738</v>
      </c>
      <c r="I479" s="13">
        <v>1</v>
      </c>
      <c r="J479" s="13">
        <v>15</v>
      </c>
      <c r="K479" t="s">
        <v>75</v>
      </c>
      <c r="L479" s="38">
        <v>0.5</v>
      </c>
      <c r="M479" s="38">
        <v>21</v>
      </c>
      <c r="N479" s="38">
        <v>30.93</v>
      </c>
      <c r="O479" s="13" t="s">
        <v>15</v>
      </c>
      <c r="P479" s="13"/>
      <c r="Q479" s="13" t="s">
        <v>4</v>
      </c>
      <c r="R479" s="38">
        <v>28.535600000000002</v>
      </c>
      <c r="S479" s="13" t="s">
        <v>60</v>
      </c>
      <c r="T479" s="39" t="str">
        <f t="shared" si="179"/>
        <v>0.00</v>
      </c>
      <c r="U479" s="39">
        <f t="shared" si="180"/>
        <v>-0.5</v>
      </c>
      <c r="V479" s="39">
        <f t="shared" si="181"/>
        <v>72.248399999999975</v>
      </c>
      <c r="W479" s="39">
        <f t="shared" si="182"/>
        <v>403</v>
      </c>
      <c r="X479" s="40">
        <f t="shared" si="183"/>
        <v>0.17927642679900738</v>
      </c>
      <c r="Y479" s="41">
        <f t="shared" si="184"/>
        <v>0.72248399999999979</v>
      </c>
      <c r="Z479" s="42">
        <f t="shared" si="185"/>
        <v>7224.8399999999974</v>
      </c>
      <c r="AA479" s="13" t="s">
        <v>58</v>
      </c>
      <c r="AT479" s="38">
        <v>32.200000000000003</v>
      </c>
      <c r="AU479" s="38">
        <v>31</v>
      </c>
      <c r="AV479" s="10">
        <f t="shared" si="186"/>
        <v>14.965</v>
      </c>
      <c r="AW479" s="10">
        <f t="shared" si="189"/>
        <v>28.535600000000002</v>
      </c>
      <c r="AZ479" t="str">
        <f t="shared" si="177"/>
        <v>Yes</v>
      </c>
      <c r="BB479" s="38">
        <f t="shared" si="190"/>
        <v>-0.5</v>
      </c>
      <c r="BC479" s="38">
        <f t="shared" si="176"/>
        <v>-1.5</v>
      </c>
      <c r="BD479" s="38">
        <f t="shared" si="187"/>
        <v>-1.5</v>
      </c>
      <c r="BE479" s="38">
        <f t="shared" si="188"/>
        <v>-0.5</v>
      </c>
      <c r="BF479" s="13" cm="1">
        <f t="array" ref="BF479">SUMPRODUCT((1/COUNTIFS($A$3:$A479,$A$3:$A479,$H$3:$H479,$H$3:$H479,$I$3:$I479,$I$3:$I479)))</f>
        <v>142.99999999999972</v>
      </c>
      <c r="BG479" s="13">
        <v>42</v>
      </c>
      <c r="BH479" s="12">
        <f t="shared" si="178"/>
        <v>0.29370629370629431</v>
      </c>
    </row>
    <row r="480" spans="1:60" x14ac:dyDescent="0.2">
      <c r="A480" s="37">
        <v>46144</v>
      </c>
      <c r="B480" s="37"/>
      <c r="C480" s="38">
        <v>11.17</v>
      </c>
      <c r="D480" s="13" t="s">
        <v>55</v>
      </c>
      <c r="E480" s="13" t="s">
        <v>1156</v>
      </c>
      <c r="F480" s="13"/>
      <c r="H480" t="s">
        <v>738</v>
      </c>
      <c r="I480" s="13">
        <v>3</v>
      </c>
      <c r="J480" s="13">
        <v>11</v>
      </c>
      <c r="K480" t="s">
        <v>617</v>
      </c>
      <c r="L480" s="38">
        <v>1</v>
      </c>
      <c r="M480" s="38">
        <v>14</v>
      </c>
      <c r="N480" s="38">
        <v>14</v>
      </c>
      <c r="O480" s="13" t="s">
        <v>15</v>
      </c>
      <c r="P480" s="13"/>
      <c r="Q480" s="13" t="s">
        <v>4</v>
      </c>
      <c r="R480" s="38">
        <v>12.96</v>
      </c>
      <c r="S480" s="13">
        <v>3</v>
      </c>
      <c r="T480" s="39" t="str">
        <f t="shared" si="179"/>
        <v>0.00</v>
      </c>
      <c r="U480" s="39">
        <f t="shared" ref="U480:U481" si="191">BE480</f>
        <v>-1</v>
      </c>
      <c r="V480" s="39">
        <f t="shared" ref="V480:V481" si="192">V479+U480</f>
        <v>71.248399999999975</v>
      </c>
      <c r="W480" s="39">
        <f t="shared" ref="W480:W481" si="193">W479+L480</f>
        <v>404</v>
      </c>
      <c r="X480" s="40">
        <f t="shared" ref="X480:X481" si="194">SUM(V480/W480)</f>
        <v>0.17635742574257421</v>
      </c>
      <c r="Y480" s="41">
        <f t="shared" ref="Y480:Y481" si="195">V480/100</f>
        <v>0.71248399999999978</v>
      </c>
      <c r="Z480" s="42">
        <f t="shared" ref="Z480:Z481" si="196">V480*100</f>
        <v>7124.8399999999974</v>
      </c>
      <c r="AA480" s="13" t="s">
        <v>58</v>
      </c>
      <c r="AT480" s="38">
        <v>11.5</v>
      </c>
      <c r="AU480" s="38">
        <v>10</v>
      </c>
      <c r="AV480" s="10">
        <f t="shared" ref="AV480:AV481" si="197">((N480*(L480))-(L480))</f>
        <v>13</v>
      </c>
      <c r="AW480" s="10">
        <f t="shared" ref="AW480:AW481" si="198">0.92*(N480-1)+1</f>
        <v>12.96</v>
      </c>
      <c r="AZ480" t="str">
        <f t="shared" si="177"/>
        <v>Yes</v>
      </c>
      <c r="BB480" s="38">
        <f t="shared" ref="BB480:BB481" si="199">IF(AA480="W",
   L480*(N480-1),
   -L480
)</f>
        <v>-1</v>
      </c>
      <c r="BC480" s="38">
        <f t="shared" si="176"/>
        <v>0.7200000000000002</v>
      </c>
      <c r="BD480" s="38">
        <f t="shared" ref="BD480:BD481" si="200">IF(BC480&gt;0, BC480*0.92, BC480)</f>
        <v>0.66240000000000021</v>
      </c>
      <c r="BE480" s="38">
        <f t="shared" ref="BE480:BE481" si="201">IF(
  BC480&gt;0,
  IF(
    AA480="W",
    BB480 - (BC480 - BD480),
    BB480
  ),
  BB480
)</f>
        <v>-1</v>
      </c>
      <c r="BF480" s="13" cm="1">
        <f t="array" ref="BF480">SUMPRODUCT((1/COUNTIFS($A$3:$A480,$A$3:$A480,$H$3:$H480,$H$3:$H480,$I$3:$I480,$I$3:$I480)))</f>
        <v>143.99999999999972</v>
      </c>
      <c r="BG480" s="13">
        <v>42</v>
      </c>
      <c r="BH480" s="12">
        <f t="shared" si="178"/>
        <v>0.29166666666666724</v>
      </c>
    </row>
    <row r="481" spans="1:60" x14ac:dyDescent="0.2">
      <c r="A481" s="37">
        <v>46144</v>
      </c>
      <c r="B481" s="37"/>
      <c r="C481" s="38">
        <v>11.17</v>
      </c>
      <c r="D481" s="13" t="s">
        <v>55</v>
      </c>
      <c r="E481" s="13" t="s">
        <v>1156</v>
      </c>
      <c r="F481" s="13"/>
      <c r="H481" t="s">
        <v>738</v>
      </c>
      <c r="I481" s="13">
        <v>3</v>
      </c>
      <c r="J481" s="13">
        <v>13</v>
      </c>
      <c r="K481" s="43" t="s">
        <v>731</v>
      </c>
      <c r="L481" s="38">
        <v>0.5</v>
      </c>
      <c r="M481" s="38">
        <v>3.9</v>
      </c>
      <c r="N481" s="38">
        <v>4.4400000000000004</v>
      </c>
      <c r="O481" s="13" t="s">
        <v>15</v>
      </c>
      <c r="P481" s="13"/>
      <c r="Q481" s="13" t="s">
        <v>4</v>
      </c>
      <c r="R481" s="38">
        <v>4.1648000000000005</v>
      </c>
      <c r="S481" s="13">
        <v>1</v>
      </c>
      <c r="T481" s="39">
        <f t="shared" si="179"/>
        <v>2.08</v>
      </c>
      <c r="U481" s="39">
        <f t="shared" si="191"/>
        <v>1.6624000000000003</v>
      </c>
      <c r="V481" s="39">
        <f t="shared" si="192"/>
        <v>72.910799999999981</v>
      </c>
      <c r="W481" s="39">
        <f t="shared" si="193"/>
        <v>404.5</v>
      </c>
      <c r="X481" s="40">
        <f t="shared" si="194"/>
        <v>0.18024919653893692</v>
      </c>
      <c r="Y481" s="41">
        <f t="shared" si="195"/>
        <v>0.72910799999999976</v>
      </c>
      <c r="Z481" s="42">
        <f t="shared" si="196"/>
        <v>7291.0799999999981</v>
      </c>
      <c r="AA481" s="13" t="s">
        <v>72</v>
      </c>
      <c r="AT481" s="38">
        <v>3.9</v>
      </c>
      <c r="AU481" s="38">
        <v>4</v>
      </c>
      <c r="AV481" s="10">
        <f t="shared" si="197"/>
        <v>1.7200000000000002</v>
      </c>
      <c r="AW481" s="10">
        <f t="shared" si="198"/>
        <v>4.1648000000000005</v>
      </c>
      <c r="AZ481" t="str">
        <f t="shared" si="177"/>
        <v>Yes</v>
      </c>
      <c r="BB481" s="38">
        <f t="shared" si="199"/>
        <v>1.7200000000000002</v>
      </c>
      <c r="BC481" s="38">
        <f t="shared" si="176"/>
        <v>0.7200000000000002</v>
      </c>
      <c r="BD481" s="38">
        <f t="shared" si="200"/>
        <v>0.66240000000000021</v>
      </c>
      <c r="BE481" s="38">
        <f t="shared" si="201"/>
        <v>1.6624000000000003</v>
      </c>
      <c r="BF481" s="13" cm="1">
        <f t="array" ref="BF481">SUMPRODUCT((1/COUNTIFS($A$3:$A481,$A$3:$A481,$H$3:$H481,$H$3:$H481,$I$3:$I481,$I$3:$I481)))</f>
        <v>143.99999999999972</v>
      </c>
      <c r="BG481" s="13">
        <v>43</v>
      </c>
      <c r="BH481" s="12">
        <f t="shared" si="178"/>
        <v>0.29861111111111172</v>
      </c>
    </row>
    <row r="482" spans="1:60" x14ac:dyDescent="0.2">
      <c r="A482" s="37">
        <v>46144</v>
      </c>
      <c r="B482" s="37"/>
      <c r="C482" s="38">
        <v>11.23</v>
      </c>
      <c r="D482" s="13" t="s">
        <v>55</v>
      </c>
      <c r="E482" s="13" t="s">
        <v>1156</v>
      </c>
      <c r="F482" s="13"/>
      <c r="H482" t="s">
        <v>738</v>
      </c>
      <c r="I482" s="13">
        <v>4</v>
      </c>
      <c r="J482" s="13">
        <v>1</v>
      </c>
      <c r="K482" t="s">
        <v>732</v>
      </c>
      <c r="L482" s="38">
        <v>0.5</v>
      </c>
      <c r="M482" s="38">
        <v>29</v>
      </c>
      <c r="N482" s="38">
        <v>44.88</v>
      </c>
      <c r="O482" s="13" t="s">
        <v>15</v>
      </c>
      <c r="P482" s="13"/>
      <c r="Q482" s="13" t="s">
        <v>4</v>
      </c>
      <c r="R482" s="38">
        <v>41.369600000000005</v>
      </c>
      <c r="S482" s="13" t="s">
        <v>60</v>
      </c>
      <c r="T482" s="39" t="str">
        <f t="shared" si="179"/>
        <v>0.00</v>
      </c>
      <c r="U482" s="39">
        <f t="shared" ref="U482:U486" si="202">BE482</f>
        <v>-0.5</v>
      </c>
      <c r="V482" s="39">
        <f t="shared" ref="V482:V486" si="203">V481+U482</f>
        <v>72.410799999999981</v>
      </c>
      <c r="W482" s="39">
        <f t="shared" ref="W482:W486" si="204">W481+L482</f>
        <v>405</v>
      </c>
      <c r="X482" s="40">
        <f t="shared" ref="X482:X486" si="205">SUM(V482/W482)</f>
        <v>0.17879209876543206</v>
      </c>
      <c r="Y482" s="41">
        <f t="shared" ref="Y482:Y486" si="206">V482/100</f>
        <v>0.72410799999999975</v>
      </c>
      <c r="Z482" s="42">
        <f t="shared" ref="Z482:Z486" si="207">V482*100</f>
        <v>7241.0799999999981</v>
      </c>
      <c r="AA482" s="13" t="s">
        <v>58</v>
      </c>
      <c r="AT482" s="38">
        <v>31.5</v>
      </c>
      <c r="AU482" s="38">
        <v>31</v>
      </c>
      <c r="AV482" s="10">
        <f t="shared" ref="AV482:AV486" si="208">((N482*(L482))-(L482))</f>
        <v>21.94</v>
      </c>
      <c r="AW482" s="10">
        <f t="shared" ref="AW482:AW486" si="209">0.92*(N482-1)+1</f>
        <v>41.369600000000005</v>
      </c>
      <c r="AZ482" t="str">
        <f t="shared" si="177"/>
        <v>Yes</v>
      </c>
      <c r="BB482" s="38">
        <f t="shared" ref="BB482:BB486" si="210">IF(AA482="W",
   L482*(N482-1),
   -L482
)</f>
        <v>-0.5</v>
      </c>
      <c r="BC482" s="38">
        <f t="shared" si="176"/>
        <v>1.5999999999999996</v>
      </c>
      <c r="BD482" s="38">
        <f t="shared" ref="BD482:BD486" si="211">IF(BC482&gt;0, BC482*0.92, BC482)</f>
        <v>1.4719999999999998</v>
      </c>
      <c r="BE482" s="38">
        <f t="shared" ref="BE482:BE486" si="212">IF(
  BC482&gt;0,
  IF(
    AA482="W",
    BB482 - (BC482 - BD482),
    BB482
  ),
  BB482
)</f>
        <v>-0.5</v>
      </c>
      <c r="BF482" s="13" cm="1">
        <f t="array" ref="BF482">SUMPRODUCT((1/COUNTIFS($A$3:$A482,$A$3:$A482,$H$3:$H482,$H$3:$H482,$I$3:$I482,$I$3:$I482)))</f>
        <v>144.99999999999972</v>
      </c>
      <c r="BG482" s="13">
        <v>43</v>
      </c>
      <c r="BH482" s="12">
        <f t="shared" si="178"/>
        <v>0.29655172413793163</v>
      </c>
    </row>
    <row r="483" spans="1:60" x14ac:dyDescent="0.2">
      <c r="A483" s="37">
        <v>46144</v>
      </c>
      <c r="B483" s="37"/>
      <c r="C483" s="38">
        <v>11.23</v>
      </c>
      <c r="D483" s="13" t="s">
        <v>55</v>
      </c>
      <c r="E483" s="13" t="s">
        <v>1156</v>
      </c>
      <c r="F483" s="13"/>
      <c r="H483" t="s">
        <v>738</v>
      </c>
      <c r="I483" s="13">
        <v>4</v>
      </c>
      <c r="J483" s="13">
        <v>6</v>
      </c>
      <c r="K483" s="43" t="s">
        <v>183</v>
      </c>
      <c r="L483" s="38">
        <v>0.5</v>
      </c>
      <c r="M483" s="38">
        <v>6</v>
      </c>
      <c r="N483" s="38">
        <v>9.1999999999999993</v>
      </c>
      <c r="O483" s="13" t="s">
        <v>15</v>
      </c>
      <c r="P483" s="13"/>
      <c r="Q483" s="13" t="s">
        <v>4</v>
      </c>
      <c r="R483" s="38">
        <v>8.5440000000000005</v>
      </c>
      <c r="S483" s="13">
        <v>1</v>
      </c>
      <c r="T483" s="39">
        <f t="shared" si="179"/>
        <v>4.2699999999999996</v>
      </c>
      <c r="U483" s="39">
        <f t="shared" si="202"/>
        <v>3.9719999999999995</v>
      </c>
      <c r="V483" s="39">
        <f t="shared" si="203"/>
        <v>76.382799999999975</v>
      </c>
      <c r="W483" s="39">
        <f t="shared" si="204"/>
        <v>405.5</v>
      </c>
      <c r="X483" s="40">
        <f t="shared" si="205"/>
        <v>0.18836695437731191</v>
      </c>
      <c r="Y483" s="41">
        <f t="shared" si="206"/>
        <v>0.76382799999999973</v>
      </c>
      <c r="Z483" s="42">
        <f t="shared" si="207"/>
        <v>7638.279999999997</v>
      </c>
      <c r="AA483" s="13" t="s">
        <v>72</v>
      </c>
      <c r="AT483" s="38">
        <v>7.7</v>
      </c>
      <c r="AU483" s="38">
        <v>7</v>
      </c>
      <c r="AV483" s="10">
        <f t="shared" si="208"/>
        <v>4.0999999999999996</v>
      </c>
      <c r="AW483" s="10">
        <f t="shared" si="209"/>
        <v>8.5440000000000005</v>
      </c>
      <c r="AZ483" t="str">
        <f t="shared" si="177"/>
        <v>Yes</v>
      </c>
      <c r="BB483" s="38">
        <f t="shared" si="210"/>
        <v>4.0999999999999996</v>
      </c>
      <c r="BC483" s="38">
        <f t="shared" si="176"/>
        <v>1.5999999999999996</v>
      </c>
      <c r="BD483" s="38">
        <f t="shared" si="211"/>
        <v>1.4719999999999998</v>
      </c>
      <c r="BE483" s="38">
        <f t="shared" si="212"/>
        <v>3.9719999999999995</v>
      </c>
      <c r="BF483" s="13" cm="1">
        <f t="array" ref="BF483">SUMPRODUCT((1/COUNTIFS($A$3:$A483,$A$3:$A483,$H$3:$H483,$H$3:$H483,$I$3:$I483,$I$3:$I483)))</f>
        <v>144.99999999999972</v>
      </c>
      <c r="BG483" s="13">
        <v>44</v>
      </c>
      <c r="BH483" s="12">
        <f t="shared" si="178"/>
        <v>0.30344827586206957</v>
      </c>
    </row>
    <row r="484" spans="1:60" x14ac:dyDescent="0.2">
      <c r="A484" s="37">
        <v>46144</v>
      </c>
      <c r="B484" s="37"/>
      <c r="C484" s="38">
        <v>11.23</v>
      </c>
      <c r="D484" s="13" t="s">
        <v>55</v>
      </c>
      <c r="E484" s="13" t="s">
        <v>1156</v>
      </c>
      <c r="F484" s="13"/>
      <c r="H484" t="s">
        <v>738</v>
      </c>
      <c r="I484" s="13">
        <v>4</v>
      </c>
      <c r="J484" s="13">
        <v>7</v>
      </c>
      <c r="K484" t="s">
        <v>734</v>
      </c>
      <c r="L484" s="38">
        <v>0.5</v>
      </c>
      <c r="M484" s="38">
        <v>26</v>
      </c>
      <c r="N484" s="38">
        <v>30</v>
      </c>
      <c r="O484" s="13" t="s">
        <v>15</v>
      </c>
      <c r="P484" s="13"/>
      <c r="Q484" s="13" t="s">
        <v>4</v>
      </c>
      <c r="R484" s="38">
        <v>27.68</v>
      </c>
      <c r="S484" s="13" t="s">
        <v>60</v>
      </c>
      <c r="T484" s="39" t="str">
        <f t="shared" si="179"/>
        <v>0.00</v>
      </c>
      <c r="U484" s="39">
        <f t="shared" si="202"/>
        <v>-0.5</v>
      </c>
      <c r="V484" s="39">
        <f t="shared" si="203"/>
        <v>75.882799999999975</v>
      </c>
      <c r="W484" s="39">
        <f t="shared" si="204"/>
        <v>406</v>
      </c>
      <c r="X484" s="40">
        <f t="shared" si="205"/>
        <v>0.186903448275862</v>
      </c>
      <c r="Y484" s="41">
        <f t="shared" si="206"/>
        <v>0.75882799999999972</v>
      </c>
      <c r="Z484" s="42">
        <f t="shared" si="207"/>
        <v>7588.279999999997</v>
      </c>
      <c r="AA484" s="13" t="s">
        <v>58</v>
      </c>
      <c r="AT484" s="38">
        <v>28.1</v>
      </c>
      <c r="AU484" s="38">
        <v>31</v>
      </c>
      <c r="AV484" s="10">
        <f t="shared" si="208"/>
        <v>14.5</v>
      </c>
      <c r="AW484" s="10">
        <f t="shared" si="209"/>
        <v>27.68</v>
      </c>
      <c r="AZ484" t="str">
        <f t="shared" si="177"/>
        <v>Yes</v>
      </c>
      <c r="BB484" s="38">
        <f t="shared" si="210"/>
        <v>-0.5</v>
      </c>
      <c r="BC484" s="38">
        <f t="shared" si="176"/>
        <v>1.5999999999999996</v>
      </c>
      <c r="BD484" s="38">
        <f t="shared" si="211"/>
        <v>1.4719999999999998</v>
      </c>
      <c r="BE484" s="38">
        <f t="shared" si="212"/>
        <v>-0.5</v>
      </c>
      <c r="BF484" s="13" cm="1">
        <f t="array" ref="BF484">SUMPRODUCT((1/COUNTIFS($A$3:$A484,$A$3:$A484,$H$3:$H484,$H$3:$H484,$I$3:$I484,$I$3:$I484)))</f>
        <v>144.99999999999974</v>
      </c>
      <c r="BG484" s="13">
        <v>44</v>
      </c>
      <c r="BH484" s="12">
        <f t="shared" si="178"/>
        <v>0.30344827586206952</v>
      </c>
    </row>
    <row r="485" spans="1:60" x14ac:dyDescent="0.2">
      <c r="A485" s="37">
        <v>46144</v>
      </c>
      <c r="B485" s="37"/>
      <c r="C485" s="38">
        <v>11.23</v>
      </c>
      <c r="D485" s="13" t="s">
        <v>55</v>
      </c>
      <c r="E485" s="13" t="s">
        <v>1156</v>
      </c>
      <c r="F485" s="13"/>
      <c r="H485" t="s">
        <v>738</v>
      </c>
      <c r="I485" s="13">
        <v>4</v>
      </c>
      <c r="J485" s="13">
        <v>8</v>
      </c>
      <c r="K485" t="s">
        <v>77</v>
      </c>
      <c r="L485" s="38">
        <v>0.5</v>
      </c>
      <c r="M485" s="38">
        <v>6.2</v>
      </c>
      <c r="N485" s="38">
        <v>7</v>
      </c>
      <c r="O485" s="13" t="s">
        <v>15</v>
      </c>
      <c r="P485" s="13"/>
      <c r="Q485" s="13" t="s">
        <v>4</v>
      </c>
      <c r="R485" s="38">
        <v>6.5200000000000005</v>
      </c>
      <c r="S485" s="13" t="s">
        <v>60</v>
      </c>
      <c r="T485" s="39" t="str">
        <f t="shared" si="179"/>
        <v>0.00</v>
      </c>
      <c r="U485" s="39">
        <f t="shared" si="202"/>
        <v>-0.5</v>
      </c>
      <c r="V485" s="39">
        <f t="shared" si="203"/>
        <v>75.382799999999975</v>
      </c>
      <c r="W485" s="39">
        <f t="shared" si="204"/>
        <v>406.5</v>
      </c>
      <c r="X485" s="40">
        <f t="shared" si="205"/>
        <v>0.1854435424354243</v>
      </c>
      <c r="Y485" s="41">
        <f t="shared" si="206"/>
        <v>0.75382799999999972</v>
      </c>
      <c r="Z485" s="42">
        <f t="shared" si="207"/>
        <v>7538.279999999997</v>
      </c>
      <c r="AA485" s="13" t="s">
        <v>58</v>
      </c>
      <c r="AT485" s="38">
        <v>6.1</v>
      </c>
      <c r="AU485" s="38">
        <v>7</v>
      </c>
      <c r="AV485" s="10">
        <f t="shared" si="208"/>
        <v>3</v>
      </c>
      <c r="AW485" s="10">
        <f t="shared" si="209"/>
        <v>6.5200000000000005</v>
      </c>
      <c r="AZ485" t="str">
        <f t="shared" si="177"/>
        <v>Yes</v>
      </c>
      <c r="BB485" s="38">
        <f t="shared" si="210"/>
        <v>-0.5</v>
      </c>
      <c r="BC485" s="38">
        <f t="shared" si="176"/>
        <v>1.5999999999999996</v>
      </c>
      <c r="BD485" s="38">
        <f t="shared" si="211"/>
        <v>1.4719999999999998</v>
      </c>
      <c r="BE485" s="38">
        <f t="shared" si="212"/>
        <v>-0.5</v>
      </c>
      <c r="BF485" s="13" cm="1">
        <f t="array" ref="BF485">SUMPRODUCT((1/COUNTIFS($A$3:$A485,$A$3:$A485,$H$3:$H485,$H$3:$H485,$I$3:$I485,$I$3:$I485)))</f>
        <v>144.99999999999972</v>
      </c>
      <c r="BG485" s="13">
        <v>44</v>
      </c>
      <c r="BH485" s="12">
        <f t="shared" si="178"/>
        <v>0.30344827586206957</v>
      </c>
    </row>
    <row r="486" spans="1:60" x14ac:dyDescent="0.2">
      <c r="A486" s="37">
        <v>46144</v>
      </c>
      <c r="B486" s="37"/>
      <c r="C486" s="38">
        <v>11.23</v>
      </c>
      <c r="D486" s="13" t="s">
        <v>55</v>
      </c>
      <c r="E486" s="13" t="s">
        <v>1156</v>
      </c>
      <c r="F486" s="13"/>
      <c r="H486" t="s">
        <v>738</v>
      </c>
      <c r="I486" s="13">
        <v>4</v>
      </c>
      <c r="J486" s="13">
        <v>10</v>
      </c>
      <c r="K486" s="46" t="s">
        <v>737</v>
      </c>
      <c r="L486" s="38">
        <v>1</v>
      </c>
      <c r="M486" s="38">
        <v>40</v>
      </c>
      <c r="N486" s="38">
        <v>46</v>
      </c>
      <c r="O486" s="13" t="s">
        <v>15</v>
      </c>
      <c r="P486" s="13"/>
      <c r="Q486" s="13" t="s">
        <v>4</v>
      </c>
      <c r="R486" s="38">
        <v>42.4</v>
      </c>
      <c r="S486" s="13">
        <v>4</v>
      </c>
      <c r="T486" s="39" t="str">
        <f t="shared" si="179"/>
        <v>0.00</v>
      </c>
      <c r="U486" s="39">
        <f t="shared" si="202"/>
        <v>-1</v>
      </c>
      <c r="V486" s="39">
        <f t="shared" si="203"/>
        <v>74.382799999999975</v>
      </c>
      <c r="W486" s="39">
        <f t="shared" si="204"/>
        <v>407.5</v>
      </c>
      <c r="X486" s="40">
        <f t="shared" si="205"/>
        <v>0.18253447852760729</v>
      </c>
      <c r="Y486" s="41">
        <f t="shared" si="206"/>
        <v>0.74382799999999971</v>
      </c>
      <c r="Z486" s="42">
        <f t="shared" si="207"/>
        <v>7438.279999999997</v>
      </c>
      <c r="AA486" s="13" t="s">
        <v>58</v>
      </c>
      <c r="AT486" s="38">
        <v>41</v>
      </c>
      <c r="AU486" s="38">
        <v>51</v>
      </c>
      <c r="AV486" s="10">
        <f t="shared" si="208"/>
        <v>45</v>
      </c>
      <c r="AW486" s="10">
        <f t="shared" si="209"/>
        <v>42.4</v>
      </c>
      <c r="AZ486" t="str">
        <f t="shared" si="177"/>
        <v>Yes</v>
      </c>
      <c r="BB486" s="38">
        <f t="shared" si="210"/>
        <v>-1</v>
      </c>
      <c r="BC486" s="38">
        <f t="shared" si="176"/>
        <v>1.5999999999999996</v>
      </c>
      <c r="BD486" s="38">
        <f t="shared" si="211"/>
        <v>1.4719999999999998</v>
      </c>
      <c r="BE486" s="38">
        <f t="shared" si="212"/>
        <v>-1</v>
      </c>
      <c r="BF486" s="13" cm="1">
        <f t="array" ref="BF486">SUMPRODUCT((1/COUNTIFS($A$3:$A486,$A$3:$A486,$H$3:$H486,$H$3:$H486,$I$3:$I486,$I$3:$I486)))</f>
        <v>144.99999999999966</v>
      </c>
      <c r="BG486" s="13">
        <v>44</v>
      </c>
      <c r="BH486" s="12">
        <f t="shared" si="178"/>
        <v>0.30344827586206968</v>
      </c>
    </row>
    <row r="487" spans="1:60" x14ac:dyDescent="0.2">
      <c r="A487" s="37">
        <v>46144</v>
      </c>
      <c r="B487" s="37"/>
      <c r="C487" s="38">
        <v>11.28</v>
      </c>
      <c r="D487" s="13" t="s">
        <v>55</v>
      </c>
      <c r="E487" s="13" t="s">
        <v>1156</v>
      </c>
      <c r="F487" s="13"/>
      <c r="H487" t="s">
        <v>738</v>
      </c>
      <c r="I487" s="13">
        <v>5</v>
      </c>
      <c r="J487" s="13">
        <v>1</v>
      </c>
      <c r="K487" s="44" t="s">
        <v>739</v>
      </c>
      <c r="L487" s="38">
        <v>1</v>
      </c>
      <c r="M487" s="38">
        <v>7.2</v>
      </c>
      <c r="N487" s="38">
        <v>7.4</v>
      </c>
      <c r="O487" s="13" t="s">
        <v>15</v>
      </c>
      <c r="P487" s="13"/>
      <c r="Q487" s="13" t="s">
        <v>4</v>
      </c>
      <c r="R487" s="38">
        <v>6.8880000000000008</v>
      </c>
      <c r="S487" s="13">
        <v>2</v>
      </c>
      <c r="T487" s="39" t="str">
        <f t="shared" si="179"/>
        <v>0.00</v>
      </c>
      <c r="U487" s="39">
        <f t="shared" ref="U487:U490" si="213">BE487</f>
        <v>-1</v>
      </c>
      <c r="V487" s="39">
        <f t="shared" ref="V487:V490" si="214">V486+U487</f>
        <v>73.382799999999975</v>
      </c>
      <c r="W487" s="39">
        <f t="shared" ref="W487:W490" si="215">W486+L487</f>
        <v>408.5</v>
      </c>
      <c r="X487" s="40">
        <f t="shared" ref="X487:X490" si="216">SUM(V487/W487)</f>
        <v>0.17963965728274167</v>
      </c>
      <c r="Y487" s="41">
        <f t="shared" ref="Y487:Y490" si="217">V487/100</f>
        <v>0.7338279999999997</v>
      </c>
      <c r="Z487" s="42">
        <f t="shared" ref="Z487:Z490" si="218">V487*100</f>
        <v>7338.279999999997</v>
      </c>
      <c r="AA487" s="13" t="s">
        <v>58</v>
      </c>
      <c r="AT487" s="38">
        <v>6</v>
      </c>
      <c r="AU487" s="38">
        <v>6.5</v>
      </c>
      <c r="AV487" s="10">
        <f t="shared" ref="AV487:AV490" si="219">((N487*(L487))-(L487))</f>
        <v>6.4</v>
      </c>
      <c r="AW487" s="10">
        <f t="shared" ref="AW487:AW490" si="220">0.92*(N487-1)+1</f>
        <v>6.8880000000000008</v>
      </c>
      <c r="AZ487" t="str">
        <f t="shared" si="177"/>
        <v>Yes</v>
      </c>
      <c r="BB487" s="38">
        <f t="shared" ref="BB487:BB490" si="221">IF(AA487="W",
   L487*(N487-1),
   -L487
)</f>
        <v>-1</v>
      </c>
      <c r="BC487" s="38">
        <f t="shared" si="176"/>
        <v>-3</v>
      </c>
      <c r="BD487" s="38">
        <f t="shared" ref="BD487:BD490" si="222">IF(BC487&gt;0, BC487*0.92, BC487)</f>
        <v>-3</v>
      </c>
      <c r="BE487" s="38">
        <f t="shared" ref="BE487:BE490" si="223">IF(
  BC487&gt;0,
  IF(
    AA487="W",
    BB487 - (BC487 - BD487),
    BB487
  ),
  BB487
)</f>
        <v>-1</v>
      </c>
      <c r="BF487" s="13" cm="1">
        <f t="array" ref="BF487">SUMPRODUCT((1/COUNTIFS($A$3:$A487,$A$3:$A487,$H$3:$H487,$H$3:$H487,$I$3:$I487,$I$3:$I487)))</f>
        <v>145.99999999999966</v>
      </c>
      <c r="BG487" s="13">
        <v>44</v>
      </c>
      <c r="BH487" s="12">
        <f t="shared" si="178"/>
        <v>0.30136986301369934</v>
      </c>
    </row>
    <row r="488" spans="1:60" x14ac:dyDescent="0.2">
      <c r="A488" s="37">
        <v>46144</v>
      </c>
      <c r="B488" s="37"/>
      <c r="C488" s="38">
        <v>11.28</v>
      </c>
      <c r="D488" s="13" t="s">
        <v>55</v>
      </c>
      <c r="E488" s="13" t="s">
        <v>1156</v>
      </c>
      <c r="F488" s="13"/>
      <c r="H488" t="s">
        <v>738</v>
      </c>
      <c r="I488" s="13">
        <v>5</v>
      </c>
      <c r="J488" s="13">
        <v>2</v>
      </c>
      <c r="K488" t="s">
        <v>120</v>
      </c>
      <c r="L488" s="38">
        <v>0.5</v>
      </c>
      <c r="M488" s="38">
        <v>3.8</v>
      </c>
      <c r="N488" s="38">
        <v>4.09</v>
      </c>
      <c r="O488" s="13" t="s">
        <v>15</v>
      </c>
      <c r="P488" s="13"/>
      <c r="Q488" s="13" t="s">
        <v>4</v>
      </c>
      <c r="R488" s="38">
        <v>3.8428</v>
      </c>
      <c r="S488" s="13" t="s">
        <v>60</v>
      </c>
      <c r="T488" s="39" t="str">
        <f t="shared" si="179"/>
        <v>0.00</v>
      </c>
      <c r="U488" s="39">
        <f t="shared" si="213"/>
        <v>-0.5</v>
      </c>
      <c r="V488" s="39">
        <f t="shared" si="214"/>
        <v>72.882799999999975</v>
      </c>
      <c r="W488" s="39">
        <f t="shared" si="215"/>
        <v>409</v>
      </c>
      <c r="X488" s="40">
        <f t="shared" si="216"/>
        <v>0.17819755501222487</v>
      </c>
      <c r="Y488" s="41">
        <f t="shared" si="217"/>
        <v>0.7288279999999997</v>
      </c>
      <c r="Z488" s="42">
        <f t="shared" si="218"/>
        <v>7288.279999999997</v>
      </c>
      <c r="AA488" s="13" t="s">
        <v>58</v>
      </c>
      <c r="AT488" s="38">
        <v>3.6</v>
      </c>
      <c r="AU488" s="38">
        <v>3.6</v>
      </c>
      <c r="AV488" s="10">
        <f t="shared" si="219"/>
        <v>1.5449999999999999</v>
      </c>
      <c r="AW488" s="10">
        <f t="shared" si="220"/>
        <v>3.8428</v>
      </c>
      <c r="AZ488" t="str">
        <f t="shared" si="177"/>
        <v>Yes</v>
      </c>
      <c r="BB488" s="38">
        <f t="shared" si="221"/>
        <v>-0.5</v>
      </c>
      <c r="BC488" s="38">
        <f t="shared" si="176"/>
        <v>-3</v>
      </c>
      <c r="BD488" s="38">
        <f t="shared" si="222"/>
        <v>-3</v>
      </c>
      <c r="BE488" s="38">
        <f t="shared" si="223"/>
        <v>-0.5</v>
      </c>
      <c r="BF488" s="13" cm="1">
        <f t="array" ref="BF488">SUMPRODUCT((1/COUNTIFS($A$3:$A488,$A$3:$A488,$H$3:$H488,$H$3:$H488,$I$3:$I488,$I$3:$I488)))</f>
        <v>145.99999999999966</v>
      </c>
      <c r="BG488" s="13">
        <v>44</v>
      </c>
      <c r="BH488" s="12">
        <f t="shared" si="178"/>
        <v>0.30136986301369934</v>
      </c>
    </row>
    <row r="489" spans="1:60" x14ac:dyDescent="0.2">
      <c r="A489" s="37">
        <v>46144</v>
      </c>
      <c r="B489" s="37"/>
      <c r="C489" s="38">
        <v>11.28</v>
      </c>
      <c r="D489" s="13" t="s">
        <v>55</v>
      </c>
      <c r="E489" s="13" t="s">
        <v>1156</v>
      </c>
      <c r="F489" s="13"/>
      <c r="H489" t="s">
        <v>738</v>
      </c>
      <c r="I489" s="13">
        <v>5</v>
      </c>
      <c r="J489" s="13">
        <v>6</v>
      </c>
      <c r="K489" s="46" t="s">
        <v>740</v>
      </c>
      <c r="L489" s="38">
        <v>0.5</v>
      </c>
      <c r="M489" s="38">
        <v>5.2</v>
      </c>
      <c r="N489" s="38">
        <v>5.55</v>
      </c>
      <c r="O489" s="13" t="s">
        <v>15</v>
      </c>
      <c r="P489" s="13"/>
      <c r="Q489" s="13" t="s">
        <v>4</v>
      </c>
      <c r="R489" s="38">
        <v>5.1859999999999999</v>
      </c>
      <c r="S489" s="13">
        <v>4</v>
      </c>
      <c r="T489" s="39" t="str">
        <f t="shared" si="179"/>
        <v>0.00</v>
      </c>
      <c r="U489" s="39">
        <f t="shared" si="213"/>
        <v>-0.5</v>
      </c>
      <c r="V489" s="39">
        <f t="shared" si="214"/>
        <v>72.382799999999975</v>
      </c>
      <c r="W489" s="39">
        <f t="shared" si="215"/>
        <v>409.5</v>
      </c>
      <c r="X489" s="40">
        <f t="shared" si="216"/>
        <v>0.17675897435897431</v>
      </c>
      <c r="Y489" s="41">
        <f t="shared" si="217"/>
        <v>0.72382799999999969</v>
      </c>
      <c r="Z489" s="42">
        <f t="shared" si="218"/>
        <v>7238.279999999997</v>
      </c>
      <c r="AA489" s="13" t="s">
        <v>58</v>
      </c>
      <c r="AT489" s="38">
        <v>5.4</v>
      </c>
      <c r="AU489" s="38">
        <v>4.5999999999999996</v>
      </c>
      <c r="AV489" s="10">
        <f t="shared" si="219"/>
        <v>2.2749999999999999</v>
      </c>
      <c r="AW489" s="10">
        <f t="shared" si="220"/>
        <v>5.1859999999999999</v>
      </c>
      <c r="AZ489" t="str">
        <f t="shared" si="177"/>
        <v>Yes</v>
      </c>
      <c r="BB489" s="38">
        <f t="shared" si="221"/>
        <v>-0.5</v>
      </c>
      <c r="BC489" s="38">
        <f t="shared" si="176"/>
        <v>-3</v>
      </c>
      <c r="BD489" s="38">
        <f t="shared" si="222"/>
        <v>-3</v>
      </c>
      <c r="BE489" s="38">
        <f t="shared" si="223"/>
        <v>-0.5</v>
      </c>
      <c r="BF489" s="13" cm="1">
        <f t="array" ref="BF489">SUMPRODUCT((1/COUNTIFS($A$3:$A489,$A$3:$A489,$H$3:$H489,$H$3:$H489,$I$3:$I489,$I$3:$I489)))</f>
        <v>145.99999999999969</v>
      </c>
      <c r="BG489" s="13">
        <v>44</v>
      </c>
      <c r="BH489" s="12">
        <f t="shared" si="178"/>
        <v>0.30136986301369928</v>
      </c>
    </row>
    <row r="490" spans="1:60" x14ac:dyDescent="0.2">
      <c r="A490" s="37">
        <v>46144</v>
      </c>
      <c r="B490" s="37"/>
      <c r="C490" s="38">
        <v>11.28</v>
      </c>
      <c r="D490" s="13" t="s">
        <v>55</v>
      </c>
      <c r="E490" s="13" t="s">
        <v>1156</v>
      </c>
      <c r="F490" s="13"/>
      <c r="H490" t="s">
        <v>738</v>
      </c>
      <c r="I490" s="13">
        <v>5</v>
      </c>
      <c r="J490" s="13">
        <v>10</v>
      </c>
      <c r="K490" t="s">
        <v>669</v>
      </c>
      <c r="L490" s="38">
        <v>1</v>
      </c>
      <c r="M490" s="38">
        <v>36</v>
      </c>
      <c r="N490" s="38">
        <v>36</v>
      </c>
      <c r="O490" s="13" t="s">
        <v>15</v>
      </c>
      <c r="P490" s="13"/>
      <c r="Q490" s="13" t="s">
        <v>4</v>
      </c>
      <c r="R490" s="38">
        <v>33.200000000000003</v>
      </c>
      <c r="S490" s="13" t="s">
        <v>60</v>
      </c>
      <c r="T490" s="39" t="str">
        <f t="shared" si="179"/>
        <v>0.00</v>
      </c>
      <c r="U490" s="39">
        <f t="shared" si="213"/>
        <v>-1</v>
      </c>
      <c r="V490" s="39">
        <f t="shared" si="214"/>
        <v>71.382799999999975</v>
      </c>
      <c r="W490" s="39">
        <f t="shared" si="215"/>
        <v>410.5</v>
      </c>
      <c r="X490" s="40">
        <f t="shared" si="216"/>
        <v>0.17389232643118144</v>
      </c>
      <c r="Y490" s="41">
        <f t="shared" si="217"/>
        <v>0.7138279999999998</v>
      </c>
      <c r="Z490" s="42">
        <f t="shared" si="218"/>
        <v>7138.279999999997</v>
      </c>
      <c r="AA490" s="13" t="s">
        <v>58</v>
      </c>
      <c r="AT490" s="38">
        <v>26</v>
      </c>
      <c r="AU490" s="38">
        <v>31</v>
      </c>
      <c r="AV490" s="10">
        <f t="shared" si="219"/>
        <v>35</v>
      </c>
      <c r="AW490" s="10">
        <f t="shared" si="220"/>
        <v>33.200000000000003</v>
      </c>
      <c r="AZ490" t="str">
        <f t="shared" si="177"/>
        <v>Yes</v>
      </c>
      <c r="BB490" s="38">
        <f t="shared" si="221"/>
        <v>-1</v>
      </c>
      <c r="BC490" s="38">
        <f t="shared" si="176"/>
        <v>-3</v>
      </c>
      <c r="BD490" s="38">
        <f t="shared" si="222"/>
        <v>-3</v>
      </c>
      <c r="BE490" s="38">
        <f t="shared" si="223"/>
        <v>-1</v>
      </c>
      <c r="BF490" s="13" cm="1">
        <f t="array" ref="BF490">SUMPRODUCT((1/COUNTIFS($A$3:$A490,$A$3:$A490,$H$3:$H490,$H$3:$H490,$I$3:$I490,$I$3:$I490)))</f>
        <v>145.99999999999966</v>
      </c>
      <c r="BG490" s="13">
        <v>44</v>
      </c>
      <c r="BH490" s="12">
        <f t="shared" si="178"/>
        <v>0.30136986301369934</v>
      </c>
    </row>
    <row r="491" spans="1:60" x14ac:dyDescent="0.2">
      <c r="A491" s="37">
        <v>46144</v>
      </c>
      <c r="B491" s="37"/>
      <c r="C491" s="38">
        <v>11.38</v>
      </c>
      <c r="D491" s="13" t="s">
        <v>55</v>
      </c>
      <c r="E491" s="13" t="s">
        <v>1156</v>
      </c>
      <c r="F491" s="13"/>
      <c r="H491" t="s">
        <v>738</v>
      </c>
      <c r="I491" s="13">
        <v>6</v>
      </c>
      <c r="J491" s="13">
        <v>1</v>
      </c>
      <c r="K491" t="s">
        <v>246</v>
      </c>
      <c r="L491" s="38">
        <v>0.5</v>
      </c>
      <c r="M491" s="38">
        <v>20</v>
      </c>
      <c r="N491" s="38">
        <v>23</v>
      </c>
      <c r="O491" s="13" t="s">
        <v>15</v>
      </c>
      <c r="P491" s="13"/>
      <c r="Q491" s="13" t="s">
        <v>4</v>
      </c>
      <c r="R491" s="38">
        <v>21.240000000000002</v>
      </c>
      <c r="S491" s="13" t="s">
        <v>60</v>
      </c>
      <c r="T491" s="39" t="str">
        <f t="shared" si="179"/>
        <v>0.00</v>
      </c>
      <c r="U491" s="39">
        <f t="shared" ref="U491:U494" si="224">BE491</f>
        <v>-0.5</v>
      </c>
      <c r="V491" s="39">
        <f t="shared" ref="V491:V494" si="225">V490+U491</f>
        <v>70.882799999999975</v>
      </c>
      <c r="W491" s="39">
        <f t="shared" ref="W491:W494" si="226">W490+L491</f>
        <v>411</v>
      </c>
      <c r="X491" s="40">
        <f t="shared" ref="X491:X494" si="227">SUM(V491/W491)</f>
        <v>0.17246423357664228</v>
      </c>
      <c r="Y491" s="41">
        <f t="shared" ref="Y491:Y494" si="228">V491/100</f>
        <v>0.70882799999999979</v>
      </c>
      <c r="Z491" s="42">
        <f t="shared" ref="Z491:Z494" si="229">V491*100</f>
        <v>7088.279999999997</v>
      </c>
      <c r="AA491" s="13" t="s">
        <v>58</v>
      </c>
      <c r="AT491" s="38">
        <v>20.2</v>
      </c>
      <c r="AU491" s="38">
        <v>17</v>
      </c>
      <c r="AV491" s="10">
        <f t="shared" ref="AV491:AV494" si="230">((N491*(L491))-(L491))</f>
        <v>11</v>
      </c>
      <c r="AW491" s="10">
        <f t="shared" ref="AW491:AW494" si="231">0.92*(N491-1)+1</f>
        <v>21.240000000000002</v>
      </c>
      <c r="AZ491" t="str">
        <f t="shared" si="177"/>
        <v>Yes</v>
      </c>
      <c r="BB491" s="38">
        <f t="shared" ref="BB491:BB494" si="232">IF(AA491="W",
   L491*(N491-1),
   -L491
)</f>
        <v>-0.5</v>
      </c>
      <c r="BC491" s="38">
        <f t="shared" si="176"/>
        <v>14.579999999999998</v>
      </c>
      <c r="BD491" s="38">
        <f t="shared" ref="BD491:BD494" si="233">IF(BC491&gt;0, BC491*0.92, BC491)</f>
        <v>13.413599999999999</v>
      </c>
      <c r="BE491" s="38">
        <f t="shared" ref="BE491:BE494" si="234">IF(
  BC491&gt;0,
  IF(
    AA491="W",
    BB491 - (BC491 - BD491),
    BB491
  ),
  BB491
)</f>
        <v>-0.5</v>
      </c>
      <c r="BF491" s="13" cm="1">
        <f t="array" ref="BF491">SUMPRODUCT((1/COUNTIFS($A$3:$A491,$A$3:$A491,$H$3:$H491,$H$3:$H491,$I$3:$I491,$I$3:$I491)))</f>
        <v>146.99999999999966</v>
      </c>
      <c r="BG491" s="13">
        <v>44</v>
      </c>
      <c r="BH491" s="12">
        <f t="shared" si="178"/>
        <v>0.29931972789115718</v>
      </c>
    </row>
    <row r="492" spans="1:60" x14ac:dyDescent="0.2">
      <c r="A492" s="37">
        <v>46144</v>
      </c>
      <c r="B492" s="37"/>
      <c r="C492" s="38">
        <v>11.38</v>
      </c>
      <c r="D492" s="13" t="s">
        <v>55</v>
      </c>
      <c r="E492" s="13" t="s">
        <v>1156</v>
      </c>
      <c r="F492" s="13"/>
      <c r="H492" t="s">
        <v>738</v>
      </c>
      <c r="I492" s="13">
        <v>6</v>
      </c>
      <c r="J492" s="13">
        <v>2</v>
      </c>
      <c r="K492" t="s">
        <v>600</v>
      </c>
      <c r="L492" s="38">
        <v>0.5</v>
      </c>
      <c r="M492" s="38">
        <v>9.1999999999999993</v>
      </c>
      <c r="N492" s="38">
        <v>11.61</v>
      </c>
      <c r="O492" s="13" t="s">
        <v>15</v>
      </c>
      <c r="P492" s="13"/>
      <c r="Q492" s="13" t="s">
        <v>4</v>
      </c>
      <c r="R492" s="38">
        <v>10.761200000000001</v>
      </c>
      <c r="S492" s="13" t="s">
        <v>60</v>
      </c>
      <c r="T492" s="39" t="str">
        <f t="shared" si="179"/>
        <v>0.00</v>
      </c>
      <c r="U492" s="39">
        <f t="shared" si="224"/>
        <v>-0.5</v>
      </c>
      <c r="V492" s="39">
        <f t="shared" si="225"/>
        <v>70.382799999999975</v>
      </c>
      <c r="W492" s="39">
        <f t="shared" si="226"/>
        <v>411.5</v>
      </c>
      <c r="X492" s="40">
        <f t="shared" si="227"/>
        <v>0.17103961117861477</v>
      </c>
      <c r="Y492" s="41">
        <f t="shared" si="228"/>
        <v>0.70382799999999979</v>
      </c>
      <c r="Z492" s="42">
        <f t="shared" si="229"/>
        <v>7038.279999999997</v>
      </c>
      <c r="AA492" s="13" t="s">
        <v>58</v>
      </c>
      <c r="AT492" s="38">
        <v>10</v>
      </c>
      <c r="AU492" s="38">
        <v>10</v>
      </c>
      <c r="AV492" s="10">
        <f t="shared" si="230"/>
        <v>5.3049999999999997</v>
      </c>
      <c r="AW492" s="10">
        <f t="shared" si="231"/>
        <v>10.761200000000001</v>
      </c>
      <c r="AZ492" t="str">
        <f t="shared" si="177"/>
        <v>Yes</v>
      </c>
      <c r="BB492" s="38">
        <f t="shared" si="232"/>
        <v>-0.5</v>
      </c>
      <c r="BC492" s="38">
        <f t="shared" si="176"/>
        <v>14.579999999999998</v>
      </c>
      <c r="BD492" s="38">
        <f t="shared" si="233"/>
        <v>13.413599999999999</v>
      </c>
      <c r="BE492" s="38">
        <f t="shared" si="234"/>
        <v>-0.5</v>
      </c>
      <c r="BF492" s="13" cm="1">
        <f t="array" ref="BF492">SUMPRODUCT((1/COUNTIFS($A$3:$A492,$A$3:$A492,$H$3:$H492,$H$3:$H492,$I$3:$I492,$I$3:$I492)))</f>
        <v>146.99999999999966</v>
      </c>
      <c r="BG492" s="13">
        <v>44</v>
      </c>
      <c r="BH492" s="12">
        <f t="shared" si="178"/>
        <v>0.29931972789115718</v>
      </c>
    </row>
    <row r="493" spans="1:60" x14ac:dyDescent="0.2">
      <c r="A493" s="37">
        <v>46144</v>
      </c>
      <c r="B493" s="37"/>
      <c r="C493" s="38">
        <v>11.38</v>
      </c>
      <c r="D493" s="13" t="s">
        <v>55</v>
      </c>
      <c r="E493" s="13" t="s">
        <v>1156</v>
      </c>
      <c r="F493" s="13"/>
      <c r="H493" t="s">
        <v>738</v>
      </c>
      <c r="I493" s="13">
        <v>6</v>
      </c>
      <c r="J493" s="13">
        <v>11</v>
      </c>
      <c r="K493" t="s">
        <v>618</v>
      </c>
      <c r="L493" s="38">
        <v>0.5</v>
      </c>
      <c r="M493" s="38">
        <v>7.8</v>
      </c>
      <c r="N493" s="38">
        <v>9.4</v>
      </c>
      <c r="O493" s="13" t="s">
        <v>15</v>
      </c>
      <c r="P493" s="13"/>
      <c r="Q493" s="13" t="s">
        <v>4</v>
      </c>
      <c r="R493" s="38">
        <v>8.7280000000000015</v>
      </c>
      <c r="S493" s="13" t="s">
        <v>60</v>
      </c>
      <c r="T493" s="39" t="str">
        <f t="shared" si="179"/>
        <v>0.00</v>
      </c>
      <c r="U493" s="39">
        <f t="shared" si="224"/>
        <v>-0.5</v>
      </c>
      <c r="V493" s="39">
        <f t="shared" si="225"/>
        <v>69.882799999999975</v>
      </c>
      <c r="W493" s="39">
        <f t="shared" si="226"/>
        <v>412</v>
      </c>
      <c r="X493" s="40">
        <f t="shared" si="227"/>
        <v>0.1696184466019417</v>
      </c>
      <c r="Y493" s="41">
        <f t="shared" si="228"/>
        <v>0.69882799999999978</v>
      </c>
      <c r="Z493" s="42">
        <f t="shared" si="229"/>
        <v>6988.279999999997</v>
      </c>
      <c r="AA493" s="13" t="s">
        <v>58</v>
      </c>
      <c r="AT493" s="38">
        <v>6.9</v>
      </c>
      <c r="AU493" s="38">
        <v>7.5</v>
      </c>
      <c r="AV493" s="10">
        <f t="shared" si="230"/>
        <v>4.2</v>
      </c>
      <c r="AW493" s="10">
        <f t="shared" si="231"/>
        <v>8.7280000000000015</v>
      </c>
      <c r="AZ493" t="str">
        <f t="shared" si="177"/>
        <v>Yes</v>
      </c>
      <c r="BB493" s="38">
        <f t="shared" si="232"/>
        <v>-0.5</v>
      </c>
      <c r="BC493" s="38">
        <f t="shared" si="176"/>
        <v>14.579999999999998</v>
      </c>
      <c r="BD493" s="38">
        <f t="shared" si="233"/>
        <v>13.413599999999999</v>
      </c>
      <c r="BE493" s="38">
        <f t="shared" si="234"/>
        <v>-0.5</v>
      </c>
      <c r="BF493" s="13" cm="1">
        <f t="array" ref="BF493">SUMPRODUCT((1/COUNTIFS($A$3:$A493,$A$3:$A493,$H$3:$H493,$H$3:$H493,$I$3:$I493,$I$3:$I493)))</f>
        <v>146.99999999999969</v>
      </c>
      <c r="BG493" s="13">
        <v>44</v>
      </c>
      <c r="BH493" s="12">
        <f t="shared" si="178"/>
        <v>0.29931972789115707</v>
      </c>
    </row>
    <row r="494" spans="1:60" x14ac:dyDescent="0.2">
      <c r="A494" s="37">
        <v>46144</v>
      </c>
      <c r="B494" s="37"/>
      <c r="C494" s="38">
        <v>11.38</v>
      </c>
      <c r="D494" s="13" t="s">
        <v>55</v>
      </c>
      <c r="E494" s="13" t="s">
        <v>1156</v>
      </c>
      <c r="F494" s="13"/>
      <c r="H494" t="s">
        <v>738</v>
      </c>
      <c r="I494" s="13">
        <v>6</v>
      </c>
      <c r="J494" s="13">
        <v>12</v>
      </c>
      <c r="K494" s="43" t="s">
        <v>408</v>
      </c>
      <c r="L494" s="38">
        <v>1</v>
      </c>
      <c r="M494" s="38">
        <v>13.5</v>
      </c>
      <c r="N494" s="38">
        <v>17.079999999999998</v>
      </c>
      <c r="O494" s="13" t="s">
        <v>15</v>
      </c>
      <c r="P494" s="13"/>
      <c r="Q494" s="13" t="s">
        <v>4</v>
      </c>
      <c r="R494" s="38">
        <v>15.7936</v>
      </c>
      <c r="S494" s="13">
        <v>1</v>
      </c>
      <c r="T494" s="39">
        <f t="shared" si="179"/>
        <v>15.79</v>
      </c>
      <c r="U494" s="39">
        <f t="shared" si="224"/>
        <v>14.913599999999999</v>
      </c>
      <c r="V494" s="39">
        <f t="shared" si="225"/>
        <v>84.796399999999977</v>
      </c>
      <c r="W494" s="39">
        <f t="shared" si="226"/>
        <v>413</v>
      </c>
      <c r="X494" s="40">
        <f t="shared" si="227"/>
        <v>0.20531815980629534</v>
      </c>
      <c r="Y494" s="41">
        <f t="shared" si="228"/>
        <v>0.84796399999999972</v>
      </c>
      <c r="Z494" s="42">
        <f t="shared" si="229"/>
        <v>8479.6399999999976</v>
      </c>
      <c r="AA494" s="13" t="s">
        <v>72</v>
      </c>
      <c r="AT494" s="38">
        <v>15</v>
      </c>
      <c r="AU494" s="38">
        <v>16</v>
      </c>
      <c r="AV494" s="10">
        <f t="shared" si="230"/>
        <v>16.079999999999998</v>
      </c>
      <c r="AW494" s="10">
        <f t="shared" si="231"/>
        <v>15.7936</v>
      </c>
      <c r="AZ494" t="str">
        <f t="shared" si="177"/>
        <v>Yes</v>
      </c>
      <c r="BB494" s="38">
        <f t="shared" si="232"/>
        <v>16.079999999999998</v>
      </c>
      <c r="BC494" s="38">
        <f t="shared" si="176"/>
        <v>14.579999999999998</v>
      </c>
      <c r="BD494" s="38">
        <f t="shared" si="233"/>
        <v>13.413599999999999</v>
      </c>
      <c r="BE494" s="38">
        <f t="shared" si="234"/>
        <v>14.913599999999999</v>
      </c>
      <c r="BF494" s="13" cm="1">
        <f t="array" ref="BF494">SUMPRODUCT((1/COUNTIFS($A$3:$A494,$A$3:$A494,$H$3:$H494,$H$3:$H494,$I$3:$I494,$I$3:$I494)))</f>
        <v>146.99999999999966</v>
      </c>
      <c r="BG494" s="13">
        <v>45</v>
      </c>
      <c r="BH494" s="12">
        <f t="shared" si="178"/>
        <v>0.30612244897959257</v>
      </c>
    </row>
    <row r="495" spans="1:60" x14ac:dyDescent="0.2">
      <c r="A495" s="37">
        <v>46144</v>
      </c>
      <c r="B495" s="37"/>
      <c r="C495" s="38">
        <v>12.05</v>
      </c>
      <c r="D495" s="13" t="s">
        <v>55</v>
      </c>
      <c r="E495" s="13" t="s">
        <v>1156</v>
      </c>
      <c r="F495" s="13"/>
      <c r="H495" t="s">
        <v>738</v>
      </c>
      <c r="I495" s="13">
        <v>7</v>
      </c>
      <c r="J495" s="13">
        <v>3</v>
      </c>
      <c r="K495" t="s">
        <v>415</v>
      </c>
      <c r="L495" s="38">
        <v>0.5</v>
      </c>
      <c r="M495" s="38">
        <v>9.6</v>
      </c>
      <c r="N495" s="38">
        <v>14.19</v>
      </c>
      <c r="O495" s="13" t="s">
        <v>15</v>
      </c>
      <c r="P495" s="13"/>
      <c r="Q495" s="13" t="s">
        <v>4</v>
      </c>
      <c r="R495" s="38">
        <v>13.1348</v>
      </c>
      <c r="S495" s="13" t="s">
        <v>60</v>
      </c>
      <c r="T495" s="39" t="str">
        <f t="shared" si="179"/>
        <v>0.00</v>
      </c>
      <c r="U495" s="39">
        <f t="shared" ref="U495:U496" si="235">BE495</f>
        <v>-0.5</v>
      </c>
      <c r="V495" s="39">
        <f t="shared" ref="V495:V496" si="236">V494+U495</f>
        <v>84.296399999999977</v>
      </c>
      <c r="W495" s="39">
        <f t="shared" ref="W495:W496" si="237">W494+L495</f>
        <v>413.5</v>
      </c>
      <c r="X495" s="40">
        <f t="shared" ref="X495:X496" si="238">SUM(V495/W495)</f>
        <v>0.20386070133010878</v>
      </c>
      <c r="Y495" s="41">
        <f t="shared" ref="Y495:Y496" si="239">V495/100</f>
        <v>0.84296399999999982</v>
      </c>
      <c r="Z495" s="42">
        <f t="shared" ref="Z495:Z496" si="240">V495*100</f>
        <v>8429.6399999999976</v>
      </c>
      <c r="AA495" s="13" t="s">
        <v>58</v>
      </c>
      <c r="AT495" s="38">
        <v>12</v>
      </c>
      <c r="AU495" s="38">
        <v>12</v>
      </c>
      <c r="AV495" s="10">
        <f t="shared" ref="AV495:AV496" si="241">((N495*(L495))-(L495))</f>
        <v>6.5949999999999998</v>
      </c>
      <c r="AW495" s="10">
        <f t="shared" ref="AW495:AW496" si="242">0.92*(N495-1)+1</f>
        <v>13.1348</v>
      </c>
      <c r="AZ495" t="str">
        <f t="shared" si="177"/>
        <v>Yes</v>
      </c>
      <c r="BB495" s="38">
        <f t="shared" ref="BB495:BB496" si="243">IF(AA495="W",
   L495*(N495-1),
   -L495
)</f>
        <v>-0.5</v>
      </c>
      <c r="BC495" s="38">
        <f t="shared" si="176"/>
        <v>-1.5</v>
      </c>
      <c r="BD495" s="38">
        <f t="shared" ref="BD495:BD496" si="244">IF(BC495&gt;0, BC495*0.92, BC495)</f>
        <v>-1.5</v>
      </c>
      <c r="BE495" s="38">
        <f t="shared" ref="BE495:BE496" si="245">IF(
  BC495&gt;0,
  IF(
    AA495="W",
    BB495 - (BC495 - BD495),
    BB495
  ),
  BB495
)</f>
        <v>-0.5</v>
      </c>
      <c r="BF495" s="13" cm="1">
        <f t="array" ref="BF495">SUMPRODUCT((1/COUNTIFS($A$3:$A495,$A$3:$A495,$H$3:$H495,$H$3:$H495,$I$3:$I495,$I$3:$I495)))</f>
        <v>147.99999999999966</v>
      </c>
      <c r="BG495" s="13">
        <v>45</v>
      </c>
      <c r="BH495" s="12">
        <f t="shared" si="178"/>
        <v>0.30405405405405478</v>
      </c>
    </row>
    <row r="496" spans="1:60" x14ac:dyDescent="0.2">
      <c r="A496" s="37">
        <v>46144</v>
      </c>
      <c r="B496" s="37"/>
      <c r="C496" s="38">
        <v>12.05</v>
      </c>
      <c r="D496" s="13" t="s">
        <v>55</v>
      </c>
      <c r="E496" s="13" t="s">
        <v>1156</v>
      </c>
      <c r="F496" s="13"/>
      <c r="H496" t="s">
        <v>738</v>
      </c>
      <c r="I496" s="13">
        <v>7</v>
      </c>
      <c r="J496" s="13">
        <v>18</v>
      </c>
      <c r="K496" s="46" t="s">
        <v>744</v>
      </c>
      <c r="L496" s="38">
        <v>1</v>
      </c>
      <c r="M496" s="38">
        <v>17</v>
      </c>
      <c r="N496" s="38">
        <v>19.690000000000001</v>
      </c>
      <c r="O496" s="13" t="s">
        <v>15</v>
      </c>
      <c r="P496" s="13"/>
      <c r="Q496" s="13" t="s">
        <v>4</v>
      </c>
      <c r="R496" s="38">
        <v>18.194800000000001</v>
      </c>
      <c r="S496" s="13">
        <v>4</v>
      </c>
      <c r="T496" s="39" t="str">
        <f t="shared" si="179"/>
        <v>0.00</v>
      </c>
      <c r="U496" s="39">
        <f t="shared" si="235"/>
        <v>-1</v>
      </c>
      <c r="V496" s="39">
        <f t="shared" si="236"/>
        <v>83.296399999999977</v>
      </c>
      <c r="W496" s="39">
        <f t="shared" si="237"/>
        <v>414.5</v>
      </c>
      <c r="X496" s="40">
        <f t="shared" si="238"/>
        <v>0.2009563329312424</v>
      </c>
      <c r="Y496" s="41">
        <f t="shared" si="239"/>
        <v>0.83296399999999982</v>
      </c>
      <c r="Z496" s="42">
        <f t="shared" si="240"/>
        <v>8329.6399999999976</v>
      </c>
      <c r="AA496" s="13" t="s">
        <v>58</v>
      </c>
      <c r="AT496" s="38">
        <v>20.2</v>
      </c>
      <c r="AU496" s="38">
        <v>20</v>
      </c>
      <c r="AV496" s="10">
        <f t="shared" si="241"/>
        <v>18.690000000000001</v>
      </c>
      <c r="AW496" s="10">
        <f t="shared" si="242"/>
        <v>18.194800000000001</v>
      </c>
      <c r="AZ496" t="str">
        <f t="shared" si="177"/>
        <v>Yes</v>
      </c>
      <c r="BB496" s="38">
        <f t="shared" si="243"/>
        <v>-1</v>
      </c>
      <c r="BC496" s="38">
        <f t="shared" si="176"/>
        <v>-1.5</v>
      </c>
      <c r="BD496" s="38">
        <f t="shared" si="244"/>
        <v>-1.5</v>
      </c>
      <c r="BE496" s="38">
        <f t="shared" si="245"/>
        <v>-1</v>
      </c>
      <c r="BF496" s="13" cm="1">
        <f t="array" ref="BF496">SUMPRODUCT((1/COUNTIFS($A$3:$A496,$A$3:$A496,$H$3:$H496,$H$3:$H496,$I$3:$I496,$I$3:$I496)))</f>
        <v>147.99999999999966</v>
      </c>
      <c r="BG496" s="13">
        <v>45</v>
      </c>
      <c r="BH496" s="12">
        <f t="shared" si="178"/>
        <v>0.30405405405405478</v>
      </c>
    </row>
    <row r="497" spans="1:60" x14ac:dyDescent="0.2">
      <c r="A497" s="37">
        <v>46144</v>
      </c>
      <c r="B497" s="37"/>
      <c r="C497" s="38">
        <v>12.11</v>
      </c>
      <c r="D497" s="13" t="s">
        <v>55</v>
      </c>
      <c r="E497" s="13" t="s">
        <v>1156</v>
      </c>
      <c r="F497" s="13"/>
      <c r="H497" t="s">
        <v>738</v>
      </c>
      <c r="I497" s="13">
        <v>8</v>
      </c>
      <c r="J497" s="13">
        <v>8</v>
      </c>
      <c r="K497" s="46" t="s">
        <v>552</v>
      </c>
      <c r="L497" s="38">
        <v>1</v>
      </c>
      <c r="M497" s="38">
        <v>10.738199999999999</v>
      </c>
      <c r="N497" s="38">
        <v>18.37</v>
      </c>
      <c r="O497" s="13" t="s">
        <v>15</v>
      </c>
      <c r="P497" s="13"/>
      <c r="Q497" s="13" t="s">
        <v>4</v>
      </c>
      <c r="R497" s="38">
        <v>16.980400000000003</v>
      </c>
      <c r="S497" s="13">
        <v>4</v>
      </c>
      <c r="T497" s="39" t="str">
        <f t="shared" si="179"/>
        <v>0.00</v>
      </c>
      <c r="U497" s="39">
        <f t="shared" ref="U497:U499" si="246">BE497</f>
        <v>-1</v>
      </c>
      <c r="V497" s="39">
        <f t="shared" ref="V497:V499" si="247">V496+U497</f>
        <v>82.296399999999977</v>
      </c>
      <c r="W497" s="39">
        <f t="shared" ref="W497:W499" si="248">W496+L497</f>
        <v>415.5</v>
      </c>
      <c r="X497" s="40">
        <f t="shared" ref="X497:X499" si="249">SUM(V497/W497)</f>
        <v>0.19806594464500596</v>
      </c>
      <c r="Y497" s="41">
        <f t="shared" ref="Y497:Y499" si="250">V497/100</f>
        <v>0.82296399999999981</v>
      </c>
      <c r="Z497" s="42">
        <f t="shared" ref="Z497:Z499" si="251">V497*100</f>
        <v>8229.6399999999976</v>
      </c>
      <c r="AA497" s="13" t="s">
        <v>58</v>
      </c>
      <c r="AT497" s="38">
        <v>14</v>
      </c>
      <c r="AU497" s="38">
        <v>14</v>
      </c>
      <c r="AV497" s="10">
        <f t="shared" ref="AV497:AV499" si="252">((N497*(L497))-(L497))</f>
        <v>17.37</v>
      </c>
      <c r="AW497" s="10">
        <f t="shared" ref="AW497:AW499" si="253">0.92*(N497-1)+1</f>
        <v>16.980400000000003</v>
      </c>
      <c r="AZ497" t="str">
        <f t="shared" si="177"/>
        <v>Yes</v>
      </c>
      <c r="BA497" s="58">
        <v>2.3800000000000002E-2</v>
      </c>
      <c r="BB497" s="38">
        <f t="shared" ref="BB497:BB499" si="254">IF(AA497="W",
   L497*(N497-1),
   -L497
)</f>
        <v>-1</v>
      </c>
      <c r="BC497" s="38">
        <f t="shared" si="176"/>
        <v>-2</v>
      </c>
      <c r="BD497" s="38">
        <f t="shared" ref="BD497:BD499" si="255">IF(BC497&gt;0, BC497*0.92, BC497)</f>
        <v>-2</v>
      </c>
      <c r="BE497" s="38">
        <f t="shared" ref="BE497:BE499" si="256">IF(
  BC497&gt;0,
  IF(
    AA497="W",
    BB497 - (BC497 - BD497),
    BB497
  ),
  BB497
)</f>
        <v>-1</v>
      </c>
      <c r="BF497" s="13" cm="1">
        <f t="array" ref="BF497">SUMPRODUCT((1/COUNTIFS($A$3:$A497,$A$3:$A497,$H$3:$H497,$H$3:$H497,$I$3:$I497,$I$3:$I497)))</f>
        <v>148.99999999999966</v>
      </c>
      <c r="BG497" s="13">
        <v>45</v>
      </c>
      <c r="BH497" s="12">
        <f t="shared" si="178"/>
        <v>0.30201342281879262</v>
      </c>
    </row>
    <row r="498" spans="1:60" x14ac:dyDescent="0.2">
      <c r="A498" s="37">
        <v>46144</v>
      </c>
      <c r="B498" s="37"/>
      <c r="C498" s="38">
        <v>12.11</v>
      </c>
      <c r="D498" s="13" t="s">
        <v>55</v>
      </c>
      <c r="E498" s="13" t="s">
        <v>1156</v>
      </c>
      <c r="F498" s="13"/>
      <c r="H498" t="s">
        <v>738</v>
      </c>
      <c r="I498" s="13">
        <v>8</v>
      </c>
      <c r="J498" s="13">
        <v>11</v>
      </c>
      <c r="K498" t="s">
        <v>643</v>
      </c>
      <c r="L498" s="38">
        <v>0.5</v>
      </c>
      <c r="M498" s="38">
        <v>6.2476799999999999</v>
      </c>
      <c r="N498" s="38">
        <v>6.6</v>
      </c>
      <c r="O498" s="13" t="s">
        <v>15</v>
      </c>
      <c r="P498" s="13"/>
      <c r="Q498" s="13" t="s">
        <v>4</v>
      </c>
      <c r="R498" s="38">
        <v>6.1520000000000001</v>
      </c>
      <c r="S498" s="13" t="s">
        <v>60</v>
      </c>
      <c r="T498" s="39" t="str">
        <f t="shared" si="179"/>
        <v>0.00</v>
      </c>
      <c r="U498" s="39">
        <f t="shared" si="246"/>
        <v>-0.5</v>
      </c>
      <c r="V498" s="39">
        <f t="shared" si="247"/>
        <v>81.796399999999977</v>
      </c>
      <c r="W498" s="39">
        <f t="shared" si="248"/>
        <v>416</v>
      </c>
      <c r="X498" s="40">
        <f t="shared" si="249"/>
        <v>0.19662596153846149</v>
      </c>
      <c r="Y498" s="41">
        <f t="shared" si="250"/>
        <v>0.8179639999999998</v>
      </c>
      <c r="Z498" s="42">
        <f t="shared" si="251"/>
        <v>8179.6399999999976</v>
      </c>
      <c r="AA498" s="13" t="s">
        <v>58</v>
      </c>
      <c r="AT498" s="38">
        <v>5.9</v>
      </c>
      <c r="AU498" s="38">
        <v>5.5</v>
      </c>
      <c r="AV498" s="10">
        <f t="shared" si="252"/>
        <v>2.8</v>
      </c>
      <c r="AW498" s="10">
        <f t="shared" si="253"/>
        <v>6.1520000000000001</v>
      </c>
      <c r="AZ498" t="str">
        <f t="shared" si="177"/>
        <v>Yes</v>
      </c>
      <c r="BA498" s="58">
        <v>2.3800000000000002E-2</v>
      </c>
      <c r="BB498" s="38">
        <f t="shared" si="254"/>
        <v>-0.5</v>
      </c>
      <c r="BC498" s="38">
        <f t="shared" si="176"/>
        <v>-2</v>
      </c>
      <c r="BD498" s="38">
        <f t="shared" si="255"/>
        <v>-2</v>
      </c>
      <c r="BE498" s="38">
        <f t="shared" si="256"/>
        <v>-0.5</v>
      </c>
      <c r="BF498" s="13" cm="1">
        <f t="array" ref="BF498">SUMPRODUCT((1/COUNTIFS($A$3:$A498,$A$3:$A498,$H$3:$H498,$H$3:$H498,$I$3:$I498,$I$3:$I498)))</f>
        <v>148.99999999999966</v>
      </c>
      <c r="BG498" s="13">
        <v>45</v>
      </c>
      <c r="BH498" s="12">
        <f t="shared" si="178"/>
        <v>0.30201342281879262</v>
      </c>
    </row>
    <row r="499" spans="1:60" x14ac:dyDescent="0.2">
      <c r="A499" s="37">
        <v>46144</v>
      </c>
      <c r="B499" s="37"/>
      <c r="C499" s="38">
        <v>12.11</v>
      </c>
      <c r="D499" s="13" t="s">
        <v>55</v>
      </c>
      <c r="E499" s="13" t="s">
        <v>1156</v>
      </c>
      <c r="F499" s="13"/>
      <c r="H499" t="s">
        <v>738</v>
      </c>
      <c r="I499" s="13">
        <v>8</v>
      </c>
      <c r="J499" s="13">
        <v>15</v>
      </c>
      <c r="K499" t="s">
        <v>134</v>
      </c>
      <c r="L499" s="38">
        <v>0.5</v>
      </c>
      <c r="M499" s="38">
        <v>5.0762400000000003</v>
      </c>
      <c r="N499" s="38">
        <v>5.88</v>
      </c>
      <c r="O499" s="13" t="s">
        <v>15</v>
      </c>
      <c r="P499" s="13"/>
      <c r="Q499" s="13" t="s">
        <v>4</v>
      </c>
      <c r="R499" s="38">
        <v>5.4896000000000003</v>
      </c>
      <c r="S499" s="13" t="s">
        <v>60</v>
      </c>
      <c r="T499" s="39" t="str">
        <f t="shared" si="179"/>
        <v>0.00</v>
      </c>
      <c r="U499" s="39">
        <f t="shared" si="246"/>
        <v>-0.5</v>
      </c>
      <c r="V499" s="39">
        <f t="shared" si="247"/>
        <v>81.296399999999977</v>
      </c>
      <c r="W499" s="39">
        <f t="shared" si="248"/>
        <v>416.5</v>
      </c>
      <c r="X499" s="40">
        <f t="shared" si="249"/>
        <v>0.19518943577430967</v>
      </c>
      <c r="Y499" s="41">
        <f t="shared" si="250"/>
        <v>0.8129639999999998</v>
      </c>
      <c r="Z499" s="42">
        <f t="shared" si="251"/>
        <v>8129.6399999999976</v>
      </c>
      <c r="AA499" s="13" t="s">
        <v>58</v>
      </c>
      <c r="AT499" s="38">
        <v>5.4</v>
      </c>
      <c r="AU499" s="38">
        <v>4.8</v>
      </c>
      <c r="AV499" s="10">
        <f t="shared" si="252"/>
        <v>2.44</v>
      </c>
      <c r="AW499" s="10">
        <f t="shared" si="253"/>
        <v>5.4896000000000003</v>
      </c>
      <c r="AZ499" t="str">
        <f t="shared" si="177"/>
        <v>Yes</v>
      </c>
      <c r="BA499" s="58">
        <v>2.3800000000000002E-2</v>
      </c>
      <c r="BB499" s="38">
        <f t="shared" si="254"/>
        <v>-0.5</v>
      </c>
      <c r="BC499" s="38">
        <f t="shared" si="176"/>
        <v>-2</v>
      </c>
      <c r="BD499" s="38">
        <f t="shared" si="255"/>
        <v>-2</v>
      </c>
      <c r="BE499" s="38">
        <f t="shared" si="256"/>
        <v>-0.5</v>
      </c>
      <c r="BF499" s="13" cm="1">
        <f t="array" ref="BF499">SUMPRODUCT((1/COUNTIFS($A$3:$A499,$A$3:$A499,$H$3:$H499,$H$3:$H499,$I$3:$I499,$I$3:$I499)))</f>
        <v>148.99999999999969</v>
      </c>
      <c r="BG499" s="13">
        <v>45</v>
      </c>
      <c r="BH499" s="12">
        <f t="shared" si="178"/>
        <v>0.30201342281879257</v>
      </c>
    </row>
    <row r="500" spans="1:60" x14ac:dyDescent="0.2">
      <c r="A500" s="37">
        <v>46144</v>
      </c>
      <c r="B500" s="37"/>
      <c r="C500" s="38">
        <v>12.36</v>
      </c>
      <c r="D500" s="13" t="s">
        <v>55</v>
      </c>
      <c r="E500" s="13" t="s">
        <v>1156</v>
      </c>
      <c r="F500" s="13"/>
      <c r="H500" t="s">
        <v>738</v>
      </c>
      <c r="I500" s="13">
        <v>9</v>
      </c>
      <c r="J500" s="13">
        <v>1</v>
      </c>
      <c r="K500" t="s">
        <v>746</v>
      </c>
      <c r="L500" s="38">
        <v>0.5</v>
      </c>
      <c r="M500" s="38">
        <v>20</v>
      </c>
      <c r="N500" s="38">
        <v>25.56</v>
      </c>
      <c r="O500" s="13" t="s">
        <v>15</v>
      </c>
      <c r="P500" s="13"/>
      <c r="Q500" s="13" t="s">
        <v>4</v>
      </c>
      <c r="R500" s="38">
        <v>23.595199999999998</v>
      </c>
      <c r="S500" s="13" t="s">
        <v>60</v>
      </c>
      <c r="T500" s="39" t="str">
        <f t="shared" si="179"/>
        <v>0.00</v>
      </c>
      <c r="U500" s="39">
        <f t="shared" ref="U500:U501" si="257">BE500</f>
        <v>-0.5</v>
      </c>
      <c r="V500" s="39">
        <f t="shared" ref="V500:V501" si="258">V499+U500</f>
        <v>80.796399999999977</v>
      </c>
      <c r="W500" s="39">
        <f t="shared" ref="W500:W501" si="259">W499+L500</f>
        <v>417</v>
      </c>
      <c r="X500" s="40">
        <f t="shared" ref="X500:X501" si="260">SUM(V500/W500)</f>
        <v>0.1937563549160671</v>
      </c>
      <c r="Y500" s="41">
        <f t="shared" ref="Y500:Y501" si="261">V500/100</f>
        <v>0.80796399999999979</v>
      </c>
      <c r="Z500" s="42">
        <f t="shared" ref="Z500:Z501" si="262">V500*100</f>
        <v>8079.6399999999976</v>
      </c>
      <c r="AA500" s="13" t="s">
        <v>58</v>
      </c>
      <c r="AT500" s="38">
        <v>20</v>
      </c>
      <c r="AU500" s="38">
        <v>20</v>
      </c>
      <c r="AV500" s="10">
        <f t="shared" ref="AV500:AV503" si="263">((N500*(L500))-(L500))</f>
        <v>12.28</v>
      </c>
      <c r="AW500" s="10">
        <f t="shared" ref="AW500:AW503" si="264">0.92*(N500-1)+1</f>
        <v>23.595199999999998</v>
      </c>
      <c r="AZ500" t="str">
        <f t="shared" si="177"/>
        <v>Yes</v>
      </c>
      <c r="BB500" s="38">
        <f t="shared" ref="BB500:BB501" si="265">IF(AA500="W",
   L500*(N500-1),
   -L500
)</f>
        <v>-0.5</v>
      </c>
      <c r="BC500" s="38">
        <f t="shared" si="176"/>
        <v>-1</v>
      </c>
      <c r="BD500" s="38">
        <f t="shared" ref="BD500:BD501" si="266">IF(BC500&gt;0, BC500*0.92, BC500)</f>
        <v>-1</v>
      </c>
      <c r="BE500" s="38">
        <f t="shared" ref="BE500:BE501" si="267">IF(
  BC500&gt;0,
  IF(
    AA500="W",
    BB500 - (BC500 - BD500),
    BB500
  ),
  BB500
)</f>
        <v>-0.5</v>
      </c>
      <c r="BF500" s="13" cm="1">
        <f t="array" ref="BF500">SUMPRODUCT((1/COUNTIFS($A$3:$A500,$A$3:$A500,$H$3:$H500,$H$3:$H500,$I$3:$I500,$I$3:$I500)))</f>
        <v>149.99999999999969</v>
      </c>
      <c r="BG500" s="13">
        <v>45</v>
      </c>
      <c r="BH500" s="12">
        <f t="shared" si="178"/>
        <v>0.3000000000000006</v>
      </c>
    </row>
    <row r="501" spans="1:60" x14ac:dyDescent="0.2">
      <c r="A501" s="37">
        <v>46144</v>
      </c>
      <c r="B501" s="37"/>
      <c r="C501" s="38">
        <v>12.36</v>
      </c>
      <c r="D501" s="13" t="s">
        <v>55</v>
      </c>
      <c r="E501" s="13" t="s">
        <v>1156</v>
      </c>
      <c r="F501" s="13"/>
      <c r="H501" t="s">
        <v>738</v>
      </c>
      <c r="I501" s="13">
        <v>9</v>
      </c>
      <c r="J501" s="13">
        <v>11</v>
      </c>
      <c r="K501" s="44" t="s">
        <v>273</v>
      </c>
      <c r="L501" s="38">
        <v>0.5</v>
      </c>
      <c r="M501" s="38">
        <v>4.4000000000000004</v>
      </c>
      <c r="N501" s="38">
        <v>5.35</v>
      </c>
      <c r="O501" s="13" t="s">
        <v>15</v>
      </c>
      <c r="P501" s="13"/>
      <c r="Q501" s="13" t="s">
        <v>4</v>
      </c>
      <c r="R501" s="38">
        <v>5.0019999999999998</v>
      </c>
      <c r="S501" s="13">
        <v>2</v>
      </c>
      <c r="T501" s="39" t="str">
        <f t="shared" si="179"/>
        <v>0.00</v>
      </c>
      <c r="U501" s="39">
        <f t="shared" si="257"/>
        <v>-0.5</v>
      </c>
      <c r="V501" s="39">
        <f t="shared" si="258"/>
        <v>80.296399999999977</v>
      </c>
      <c r="W501" s="39">
        <f t="shared" si="259"/>
        <v>417.5</v>
      </c>
      <c r="X501" s="40">
        <f t="shared" si="260"/>
        <v>0.1923267065868263</v>
      </c>
      <c r="Y501" s="41">
        <f t="shared" si="261"/>
        <v>0.80296399999999979</v>
      </c>
      <c r="Z501" s="42">
        <f t="shared" si="262"/>
        <v>8029.6399999999976</v>
      </c>
      <c r="AA501" s="13" t="s">
        <v>58</v>
      </c>
      <c r="AT501" s="38">
        <v>4.5999999999999996</v>
      </c>
      <c r="AU501" s="38">
        <v>5</v>
      </c>
      <c r="AV501" s="10">
        <f t="shared" si="263"/>
        <v>2.1749999999999998</v>
      </c>
      <c r="AW501" s="10">
        <f t="shared" si="264"/>
        <v>5.0019999999999998</v>
      </c>
      <c r="AZ501" t="str">
        <f t="shared" si="177"/>
        <v>Yes</v>
      </c>
      <c r="BB501" s="38">
        <f t="shared" si="265"/>
        <v>-0.5</v>
      </c>
      <c r="BC501" s="38">
        <f t="shared" si="176"/>
        <v>-1</v>
      </c>
      <c r="BD501" s="38">
        <f t="shared" si="266"/>
        <v>-1</v>
      </c>
      <c r="BE501" s="38">
        <f t="shared" si="267"/>
        <v>-0.5</v>
      </c>
      <c r="BF501" s="13" cm="1">
        <f t="array" ref="BF501">SUMPRODUCT((1/COUNTIFS($A$3:$A501,$A$3:$A501,$H$3:$H501,$H$3:$H501,$I$3:$I501,$I$3:$I501)))</f>
        <v>149.99999999999969</v>
      </c>
      <c r="BG501" s="13">
        <v>45</v>
      </c>
      <c r="BH501" s="12">
        <f t="shared" si="178"/>
        <v>0.3000000000000006</v>
      </c>
    </row>
    <row r="502" spans="1:60" x14ac:dyDescent="0.2">
      <c r="A502" s="37">
        <v>46144</v>
      </c>
      <c r="B502" s="37"/>
      <c r="C502" s="38">
        <v>1.07</v>
      </c>
      <c r="D502" s="13" t="s">
        <v>55</v>
      </c>
      <c r="E502" s="13" t="s">
        <v>1156</v>
      </c>
      <c r="F502" s="13"/>
      <c r="H502" t="s">
        <v>738</v>
      </c>
      <c r="I502" s="13">
        <v>10</v>
      </c>
      <c r="J502" s="13">
        <v>12</v>
      </c>
      <c r="K502" t="s">
        <v>749</v>
      </c>
      <c r="L502" s="38">
        <v>0.5</v>
      </c>
      <c r="M502" s="38">
        <v>3</v>
      </c>
      <c r="N502" s="38">
        <v>3.58</v>
      </c>
      <c r="O502" s="13" t="s">
        <v>15</v>
      </c>
      <c r="P502" s="13"/>
      <c r="Q502" s="13" t="s">
        <v>4</v>
      </c>
      <c r="R502" s="38">
        <v>3.37</v>
      </c>
      <c r="S502" s="13" t="s">
        <v>60</v>
      </c>
      <c r="T502" s="39" t="str">
        <f t="shared" si="179"/>
        <v>0.00</v>
      </c>
      <c r="U502" s="39">
        <f t="shared" ref="U502" si="268">BE502</f>
        <v>-0.5</v>
      </c>
      <c r="V502" s="39">
        <f t="shared" ref="V502" si="269">V501+U502</f>
        <v>79.796399999999977</v>
      </c>
      <c r="W502" s="39">
        <f t="shared" ref="W502" si="270">W501+L502</f>
        <v>418</v>
      </c>
      <c r="X502" s="40">
        <f t="shared" ref="X502" si="271">SUM(V502/W502)</f>
        <v>0.19090047846889946</v>
      </c>
      <c r="Y502" s="41">
        <f t="shared" ref="Y502" si="272">V502/100</f>
        <v>0.79796399999999978</v>
      </c>
      <c r="Z502" s="42">
        <f t="shared" ref="Z502" si="273">V502*100</f>
        <v>7979.6399999999976</v>
      </c>
      <c r="AA502" s="13" t="s">
        <v>58</v>
      </c>
      <c r="AT502" s="38">
        <v>2.9</v>
      </c>
      <c r="AU502" s="38">
        <v>2.8</v>
      </c>
      <c r="AV502" s="10">
        <f t="shared" si="263"/>
        <v>1.29</v>
      </c>
      <c r="AW502" s="10">
        <f t="shared" si="264"/>
        <v>3.3736000000000002</v>
      </c>
      <c r="AZ502" t="str">
        <f t="shared" si="177"/>
        <v>Yes</v>
      </c>
      <c r="BB502" s="38">
        <f t="shared" ref="BB502" si="274">IF(AA502="W",
   L502*(N502-1),
   -L502
)</f>
        <v>-0.5</v>
      </c>
      <c r="BC502" s="38">
        <f t="shared" si="176"/>
        <v>-0.5</v>
      </c>
      <c r="BD502" s="38">
        <f t="shared" ref="BD502" si="275">IF(BC502&gt;0, BC502*0.92, BC502)</f>
        <v>-0.5</v>
      </c>
      <c r="BE502" s="38">
        <f t="shared" ref="BE502" si="276">IF(
  BC502&gt;0,
  IF(
    AA502="W",
    BB502 - (BC502 - BD502),
    BB502
  ),
  BB502
)</f>
        <v>-0.5</v>
      </c>
      <c r="BF502" s="13" cm="1">
        <f t="array" ref="BF502">SUMPRODUCT((1/COUNTIFS($A$3:$A502,$A$3:$A502,$H$3:$H502,$H$3:$H502,$I$3:$I502,$I$3:$I502)))</f>
        <v>150.99999999999969</v>
      </c>
      <c r="BG502" s="13">
        <v>45</v>
      </c>
      <c r="BH502" s="12">
        <f t="shared" si="178"/>
        <v>0.29801324503311322</v>
      </c>
    </row>
    <row r="503" spans="1:60" x14ac:dyDescent="0.2">
      <c r="A503" s="37">
        <v>46158</v>
      </c>
      <c r="B503" s="37"/>
      <c r="C503" s="38">
        <v>11.17</v>
      </c>
      <c r="D503" s="13" t="s">
        <v>55</v>
      </c>
      <c r="E503" s="13" t="s">
        <v>1156</v>
      </c>
      <c r="F503" s="13"/>
      <c r="H503" t="s">
        <v>56</v>
      </c>
      <c r="I503" s="13">
        <v>1</v>
      </c>
      <c r="J503" s="13">
        <v>13</v>
      </c>
      <c r="K503" t="s">
        <v>761</v>
      </c>
      <c r="L503" s="38">
        <v>1</v>
      </c>
      <c r="M503" s="38">
        <v>32</v>
      </c>
      <c r="N503" s="38">
        <v>36</v>
      </c>
      <c r="O503" s="13" t="s">
        <v>15</v>
      </c>
      <c r="P503" s="13"/>
      <c r="Q503" s="13" t="s">
        <v>4</v>
      </c>
      <c r="R503" s="38">
        <v>33.200000000000003</v>
      </c>
      <c r="S503" s="13" t="s">
        <v>60</v>
      </c>
      <c r="T503" s="39" t="str">
        <f t="shared" si="179"/>
        <v>0.00</v>
      </c>
      <c r="U503" s="39">
        <f t="shared" ref="U503" si="277">BE503</f>
        <v>-1</v>
      </c>
      <c r="V503" s="39">
        <f t="shared" ref="V503" si="278">V502+U503</f>
        <v>78.796399999999977</v>
      </c>
      <c r="W503" s="39">
        <f t="shared" ref="W503" si="279">W502+L503</f>
        <v>419</v>
      </c>
      <c r="X503" s="40">
        <f t="shared" ref="X503" si="280">SUM(V503/W503)</f>
        <v>0.18805823389021475</v>
      </c>
      <c r="Y503" s="41">
        <f t="shared" ref="Y503" si="281">V503/100</f>
        <v>0.78796399999999978</v>
      </c>
      <c r="Z503" s="42">
        <f t="shared" ref="Z503" si="282">V503*100</f>
        <v>7879.6399999999976</v>
      </c>
      <c r="AA503" s="13" t="s">
        <v>58</v>
      </c>
      <c r="AT503" s="38">
        <v>26</v>
      </c>
      <c r="AU503" s="38">
        <v>31</v>
      </c>
      <c r="AV503" s="10">
        <f t="shared" si="263"/>
        <v>35</v>
      </c>
      <c r="AW503" s="10">
        <f t="shared" si="264"/>
        <v>33.200000000000003</v>
      </c>
      <c r="AZ503" t="str">
        <f t="shared" si="177"/>
        <v>Yes</v>
      </c>
      <c r="BB503" s="38">
        <f t="shared" ref="BB503:BB509" si="283">IF(AA503="W",
   L503*(N503-1),
   -L503
)</f>
        <v>-1</v>
      </c>
      <c r="BC503" s="38">
        <f t="shared" si="176"/>
        <v>-1</v>
      </c>
      <c r="BD503" s="38">
        <f t="shared" ref="BD503:BD509" si="284">IF(BC503&gt;0, BC503*0.92, BC503)</f>
        <v>-1</v>
      </c>
      <c r="BE503" s="38">
        <f t="shared" ref="BE503:BE509" si="285">IF(
  BC503&gt;0,
  IF(
    AA503="W",
    BB503 - (BC503 - BD503),
    BB503
  ),
  BB503
)</f>
        <v>-1</v>
      </c>
      <c r="BF503" s="13" cm="1">
        <f t="array" ref="BF503">SUMPRODUCT((1/COUNTIFS($A$3:$A503,$A$3:$A503,$H$3:$H503,$H$3:$H503,$I$3:$I503,$I$3:$I503)))</f>
        <v>151.99999999999969</v>
      </c>
      <c r="BG503" s="13">
        <v>45</v>
      </c>
      <c r="BH503" s="12">
        <f t="shared" si="178"/>
        <v>0.29605263157894796</v>
      </c>
    </row>
    <row r="504" spans="1:60" x14ac:dyDescent="0.2">
      <c r="A504" s="37">
        <v>46158</v>
      </c>
      <c r="B504" s="37"/>
      <c r="C504" s="38">
        <v>11.17</v>
      </c>
      <c r="D504" s="13" t="s">
        <v>55</v>
      </c>
      <c r="E504" s="13" t="s">
        <v>1156</v>
      </c>
      <c r="F504" s="13"/>
      <c r="H504" t="s">
        <v>56</v>
      </c>
      <c r="I504" s="13">
        <v>2</v>
      </c>
      <c r="J504" s="13">
        <v>11</v>
      </c>
      <c r="K504" t="s">
        <v>779</v>
      </c>
      <c r="L504" s="38">
        <v>1</v>
      </c>
      <c r="M504" s="38">
        <v>25</v>
      </c>
      <c r="N504" s="38">
        <v>34.25</v>
      </c>
      <c r="O504" s="13" t="s">
        <v>15</v>
      </c>
      <c r="P504" s="13"/>
      <c r="Q504" s="13" t="s">
        <v>4</v>
      </c>
      <c r="R504" s="38">
        <v>31.59</v>
      </c>
      <c r="S504" s="13" t="s">
        <v>60</v>
      </c>
      <c r="T504" s="39" t="str">
        <f t="shared" si="179"/>
        <v>0.00</v>
      </c>
      <c r="U504" s="39">
        <f t="shared" ref="U504:U505" si="286">BE504</f>
        <v>-1</v>
      </c>
      <c r="V504" s="39">
        <f t="shared" ref="V504:V505" si="287">V503+U504</f>
        <v>77.796399999999977</v>
      </c>
      <c r="W504" s="39">
        <f t="shared" ref="W504:W505" si="288">W503+L504</f>
        <v>420</v>
      </c>
      <c r="X504" s="40">
        <f t="shared" ref="X504:X505" si="289">SUM(V504/W504)</f>
        <v>0.18522952380952376</v>
      </c>
      <c r="Y504" s="41">
        <f t="shared" ref="Y504:Y505" si="290">V504/100</f>
        <v>0.77796399999999977</v>
      </c>
      <c r="Z504" s="42">
        <f t="shared" ref="Z504:Z505" si="291">V504*100</f>
        <v>7779.6399999999976</v>
      </c>
      <c r="AA504" s="13" t="s">
        <v>58</v>
      </c>
      <c r="AT504" s="38">
        <v>21</v>
      </c>
      <c r="AU504" s="38">
        <v>21</v>
      </c>
      <c r="AV504" s="10">
        <f t="shared" ref="AV504:AV509" si="292">((N504*(L504))-(L504))</f>
        <v>33.25</v>
      </c>
      <c r="AW504" s="10">
        <f t="shared" ref="AW504:AW509" si="293">0.92*(N504-1)+1</f>
        <v>31.59</v>
      </c>
      <c r="AZ504" t="str">
        <f t="shared" si="177"/>
        <v>Yes</v>
      </c>
      <c r="BB504" s="38">
        <f t="shared" si="283"/>
        <v>-1</v>
      </c>
      <c r="BC504" s="38">
        <f t="shared" si="176"/>
        <v>-2</v>
      </c>
      <c r="BD504" s="38">
        <f t="shared" si="284"/>
        <v>-2</v>
      </c>
      <c r="BE504" s="38">
        <f t="shared" si="285"/>
        <v>-1</v>
      </c>
      <c r="BF504" s="13" cm="1">
        <f t="array" ref="BF504">SUMPRODUCT((1/COUNTIFS($A$3:$A504,$A$3:$A504,$H$3:$H504,$H$3:$H504,$I$3:$I504,$I$3:$I504)))</f>
        <v>152.99999999999969</v>
      </c>
      <c r="BG504" s="13">
        <v>45</v>
      </c>
      <c r="BH504" s="12">
        <f t="shared" si="178"/>
        <v>0.29411764705882415</v>
      </c>
    </row>
    <row r="505" spans="1:60" x14ac:dyDescent="0.2">
      <c r="A505" s="37">
        <v>46158</v>
      </c>
      <c r="B505" s="37"/>
      <c r="C505" s="38">
        <v>11.17</v>
      </c>
      <c r="D505" s="13" t="s">
        <v>55</v>
      </c>
      <c r="E505" s="13" t="s">
        <v>1156</v>
      </c>
      <c r="F505" s="13"/>
      <c r="H505" t="s">
        <v>56</v>
      </c>
      <c r="I505" s="13">
        <v>2</v>
      </c>
      <c r="J505" s="13">
        <v>15</v>
      </c>
      <c r="K505" t="s">
        <v>751</v>
      </c>
      <c r="L505" s="38">
        <v>1</v>
      </c>
      <c r="M505" s="38">
        <v>36</v>
      </c>
      <c r="N505" s="38">
        <v>66.59</v>
      </c>
      <c r="O505" s="13" t="s">
        <v>15</v>
      </c>
      <c r="P505" s="13"/>
      <c r="Q505" s="13" t="s">
        <v>4</v>
      </c>
      <c r="R505" s="38">
        <v>61.342800000000004</v>
      </c>
      <c r="S505" s="13" t="s">
        <v>60</v>
      </c>
      <c r="T505" s="39" t="str">
        <f t="shared" si="179"/>
        <v>0.00</v>
      </c>
      <c r="U505" s="39">
        <f t="shared" si="286"/>
        <v>-1</v>
      </c>
      <c r="V505" s="39">
        <f t="shared" si="287"/>
        <v>76.796399999999977</v>
      </c>
      <c r="W505" s="39">
        <f t="shared" si="288"/>
        <v>421</v>
      </c>
      <c r="X505" s="40">
        <f t="shared" si="289"/>
        <v>0.18241425178147264</v>
      </c>
      <c r="Y505" s="41">
        <f t="shared" si="290"/>
        <v>0.76796399999999976</v>
      </c>
      <c r="Z505" s="42">
        <f t="shared" si="291"/>
        <v>7679.6399999999976</v>
      </c>
      <c r="AA505" s="13" t="s">
        <v>58</v>
      </c>
      <c r="AT505" s="38">
        <v>53.6</v>
      </c>
      <c r="AU505" s="38">
        <v>51</v>
      </c>
      <c r="AV505" s="10">
        <f t="shared" si="292"/>
        <v>65.59</v>
      </c>
      <c r="AW505" s="10">
        <f t="shared" si="293"/>
        <v>61.342800000000004</v>
      </c>
      <c r="AZ505" t="str">
        <f t="shared" si="177"/>
        <v>Yes</v>
      </c>
      <c r="BB505" s="38">
        <f t="shared" si="283"/>
        <v>-1</v>
      </c>
      <c r="BC505" s="38">
        <f t="shared" si="176"/>
        <v>-2</v>
      </c>
      <c r="BD505" s="38">
        <f t="shared" si="284"/>
        <v>-2</v>
      </c>
      <c r="BE505" s="38">
        <f t="shared" si="285"/>
        <v>-1</v>
      </c>
      <c r="BF505" s="13" cm="1">
        <f t="array" ref="BF505">SUMPRODUCT((1/COUNTIFS($A$3:$A505,$A$3:$A505,$H$3:$H505,$H$3:$H505,$I$3:$I505,$I$3:$I505)))</f>
        <v>152.99999999999969</v>
      </c>
      <c r="BG505" s="13">
        <v>45</v>
      </c>
      <c r="BH505" s="12">
        <f t="shared" si="178"/>
        <v>0.29411764705882415</v>
      </c>
    </row>
    <row r="506" spans="1:60" x14ac:dyDescent="0.2">
      <c r="A506" s="37">
        <v>46158</v>
      </c>
      <c r="B506" s="37"/>
      <c r="C506" s="38">
        <v>11.17</v>
      </c>
      <c r="D506" s="13" t="s">
        <v>55</v>
      </c>
      <c r="E506" s="13" t="s">
        <v>1156</v>
      </c>
      <c r="F506" s="13"/>
      <c r="H506" t="s">
        <v>56</v>
      </c>
      <c r="I506" s="13">
        <v>3</v>
      </c>
      <c r="J506" s="13">
        <v>7</v>
      </c>
      <c r="K506" t="s">
        <v>765</v>
      </c>
      <c r="L506" s="38">
        <v>1</v>
      </c>
      <c r="M506" s="38">
        <v>30</v>
      </c>
      <c r="N506" s="38">
        <v>30</v>
      </c>
      <c r="O506" s="13" t="s">
        <v>15</v>
      </c>
      <c r="P506" s="13"/>
      <c r="Q506" s="13" t="s">
        <v>4</v>
      </c>
      <c r="R506" s="38">
        <v>27.68</v>
      </c>
      <c r="S506" s="13" t="s">
        <v>60</v>
      </c>
      <c r="T506" s="39" t="str">
        <f t="shared" si="179"/>
        <v>0.00</v>
      </c>
      <c r="U506" s="39">
        <f t="shared" ref="U506:U509" si="294">BE506</f>
        <v>-1</v>
      </c>
      <c r="V506" s="39">
        <f t="shared" ref="V506:V530" si="295">V505+U506</f>
        <v>75.796399999999977</v>
      </c>
      <c r="W506" s="39">
        <f t="shared" ref="W506:W530" si="296">W505+L506</f>
        <v>422</v>
      </c>
      <c r="X506" s="40">
        <f t="shared" ref="X506:X530" si="297">SUM(V506/W506)</f>
        <v>0.17961232227488147</v>
      </c>
      <c r="Y506" s="41">
        <f t="shared" ref="Y506:Y530" si="298">V506/100</f>
        <v>0.75796399999999975</v>
      </c>
      <c r="Z506" s="42">
        <f t="shared" ref="Z506:Z530" si="299">V506*100</f>
        <v>7579.6399999999976</v>
      </c>
      <c r="AA506" s="13" t="s">
        <v>58</v>
      </c>
      <c r="AT506" s="38">
        <v>30.3</v>
      </c>
      <c r="AU506" s="38">
        <v>31</v>
      </c>
      <c r="AV506" s="10">
        <f t="shared" si="292"/>
        <v>29</v>
      </c>
      <c r="AW506" s="10">
        <f t="shared" si="293"/>
        <v>27.68</v>
      </c>
      <c r="AZ506" t="str">
        <f t="shared" si="177"/>
        <v>Yes</v>
      </c>
      <c r="BB506" s="38">
        <f t="shared" si="283"/>
        <v>-1</v>
      </c>
      <c r="BC506" s="38">
        <f t="shared" si="176"/>
        <v>52.3</v>
      </c>
      <c r="BD506" s="38">
        <f t="shared" si="284"/>
        <v>48.116</v>
      </c>
      <c r="BE506" s="38">
        <f t="shared" si="285"/>
        <v>-1</v>
      </c>
      <c r="BF506" s="13" cm="1">
        <f t="array" ref="BF506">SUMPRODUCT((1/COUNTIFS($A$3:$A506,$A$3:$A506,$H$3:$H506,$H$3:$H506,$I$3:$I506,$I$3:$I506)))</f>
        <v>153.99999999999969</v>
      </c>
      <c r="BG506" s="13">
        <v>45</v>
      </c>
      <c r="BH506" s="12">
        <f t="shared" si="178"/>
        <v>0.2922077922077928</v>
      </c>
    </row>
    <row r="507" spans="1:60" x14ac:dyDescent="0.2">
      <c r="A507" s="37">
        <v>46158</v>
      </c>
      <c r="B507" s="37"/>
      <c r="C507" s="38">
        <v>11.17</v>
      </c>
      <c r="D507" s="13" t="s">
        <v>55</v>
      </c>
      <c r="E507" s="13" t="s">
        <v>1156</v>
      </c>
      <c r="F507" s="13"/>
      <c r="H507" t="s">
        <v>56</v>
      </c>
      <c r="I507" s="13">
        <v>3</v>
      </c>
      <c r="J507" s="13">
        <v>8</v>
      </c>
      <c r="K507" t="s">
        <v>667</v>
      </c>
      <c r="L507" s="38">
        <v>1</v>
      </c>
      <c r="M507" s="38">
        <v>18</v>
      </c>
      <c r="N507" s="38">
        <v>44</v>
      </c>
      <c r="O507" s="13" t="s">
        <v>15</v>
      </c>
      <c r="P507" s="13"/>
      <c r="Q507" s="13" t="s">
        <v>4</v>
      </c>
      <c r="R507" s="38">
        <v>40.56</v>
      </c>
      <c r="S507" s="13" t="s">
        <v>60</v>
      </c>
      <c r="T507" s="39" t="str">
        <f t="shared" si="179"/>
        <v>0.00</v>
      </c>
      <c r="U507" s="39">
        <f t="shared" si="294"/>
        <v>-1</v>
      </c>
      <c r="V507" s="39">
        <f t="shared" si="295"/>
        <v>74.796399999999977</v>
      </c>
      <c r="W507" s="39">
        <f t="shared" si="296"/>
        <v>423</v>
      </c>
      <c r="X507" s="40">
        <f t="shared" si="297"/>
        <v>0.17682364066193848</v>
      </c>
      <c r="Y507" s="41">
        <f t="shared" si="298"/>
        <v>0.74796399999999974</v>
      </c>
      <c r="Z507" s="42">
        <f t="shared" si="299"/>
        <v>7479.6399999999976</v>
      </c>
      <c r="AA507" s="13" t="s">
        <v>58</v>
      </c>
      <c r="AT507" s="38">
        <v>26</v>
      </c>
      <c r="AU507" s="38">
        <v>26</v>
      </c>
      <c r="AV507" s="10">
        <f t="shared" si="292"/>
        <v>43</v>
      </c>
      <c r="AW507" s="10">
        <f t="shared" si="293"/>
        <v>40.56</v>
      </c>
      <c r="AZ507" t="str">
        <f t="shared" si="177"/>
        <v>Yes</v>
      </c>
      <c r="BB507" s="38">
        <f t="shared" si="283"/>
        <v>-1</v>
      </c>
      <c r="BC507" s="38">
        <f t="shared" si="176"/>
        <v>52.3</v>
      </c>
      <c r="BD507" s="38">
        <f t="shared" si="284"/>
        <v>48.116</v>
      </c>
      <c r="BE507" s="38">
        <f t="shared" si="285"/>
        <v>-1</v>
      </c>
      <c r="BF507" s="13" cm="1">
        <f t="array" ref="BF507">SUMPRODUCT((1/COUNTIFS($A$3:$A507,$A$3:$A507,$H$3:$H507,$H$3:$H507,$I$3:$I507,$I$3:$I507)))</f>
        <v>153.99999999999969</v>
      </c>
      <c r="BG507" s="13">
        <v>45</v>
      </c>
      <c r="BH507" s="12">
        <f t="shared" si="178"/>
        <v>0.2922077922077928</v>
      </c>
    </row>
    <row r="508" spans="1:60" x14ac:dyDescent="0.2">
      <c r="A508" s="37">
        <v>46158</v>
      </c>
      <c r="B508" s="37"/>
      <c r="C508" s="38">
        <v>11.17</v>
      </c>
      <c r="D508" s="13" t="s">
        <v>55</v>
      </c>
      <c r="E508" s="13" t="s">
        <v>1156</v>
      </c>
      <c r="F508" s="13"/>
      <c r="H508" t="s">
        <v>56</v>
      </c>
      <c r="I508" s="13">
        <v>3</v>
      </c>
      <c r="J508" s="13">
        <v>18</v>
      </c>
      <c r="K508" t="s">
        <v>669</v>
      </c>
      <c r="L508" s="38">
        <v>1</v>
      </c>
      <c r="M508" s="38">
        <v>21</v>
      </c>
      <c r="N508" s="38">
        <v>21</v>
      </c>
      <c r="O508" s="13" t="s">
        <v>15</v>
      </c>
      <c r="P508" s="13"/>
      <c r="Q508" s="13" t="s">
        <v>4</v>
      </c>
      <c r="R508" s="38">
        <v>19.400000000000002</v>
      </c>
      <c r="S508" s="13" t="s">
        <v>60</v>
      </c>
      <c r="T508" s="39" t="str">
        <f t="shared" si="179"/>
        <v>0.00</v>
      </c>
      <c r="U508" s="39">
        <f t="shared" si="294"/>
        <v>-1</v>
      </c>
      <c r="V508" s="39">
        <f t="shared" si="295"/>
        <v>73.796399999999977</v>
      </c>
      <c r="W508" s="39">
        <f t="shared" si="296"/>
        <v>424</v>
      </c>
      <c r="X508" s="40">
        <f t="shared" si="297"/>
        <v>0.17404811320754712</v>
      </c>
      <c r="Y508" s="41">
        <f t="shared" si="298"/>
        <v>0.73796399999999973</v>
      </c>
      <c r="Z508" s="42">
        <f t="shared" si="299"/>
        <v>7379.6399999999976</v>
      </c>
      <c r="AA508" s="13" t="s">
        <v>58</v>
      </c>
      <c r="AT508" s="38">
        <v>20.3</v>
      </c>
      <c r="AU508" s="38">
        <v>18</v>
      </c>
      <c r="AV508" s="10">
        <f t="shared" si="292"/>
        <v>20</v>
      </c>
      <c r="AW508" s="10">
        <f t="shared" si="293"/>
        <v>19.400000000000002</v>
      </c>
      <c r="AZ508" t="str">
        <f t="shared" si="177"/>
        <v>Yes</v>
      </c>
      <c r="BB508" s="38">
        <f t="shared" si="283"/>
        <v>-1</v>
      </c>
      <c r="BC508" s="38">
        <f t="shared" si="176"/>
        <v>52.3</v>
      </c>
      <c r="BD508" s="38">
        <f t="shared" si="284"/>
        <v>48.116</v>
      </c>
      <c r="BE508" s="38">
        <f t="shared" si="285"/>
        <v>-1</v>
      </c>
      <c r="BF508" s="13" cm="1">
        <f t="array" ref="BF508">SUMPRODUCT((1/COUNTIFS($A$3:$A508,$A$3:$A508,$H$3:$H508,$H$3:$H508,$I$3:$I508,$I$3:$I508)))</f>
        <v>153.99999999999972</v>
      </c>
      <c r="BG508" s="13">
        <v>45</v>
      </c>
      <c r="BH508" s="12">
        <f t="shared" si="178"/>
        <v>0.29220779220779275</v>
      </c>
    </row>
    <row r="509" spans="1:60" x14ac:dyDescent="0.2">
      <c r="A509" s="37">
        <v>46158</v>
      </c>
      <c r="B509" s="37"/>
      <c r="C509" s="38">
        <v>11.17</v>
      </c>
      <c r="D509" s="13" t="s">
        <v>55</v>
      </c>
      <c r="E509" s="13" t="s">
        <v>1156</v>
      </c>
      <c r="F509" s="13"/>
      <c r="H509" t="s">
        <v>56</v>
      </c>
      <c r="I509" s="13">
        <v>3</v>
      </c>
      <c r="J509" s="13">
        <v>19</v>
      </c>
      <c r="K509" s="43" t="s">
        <v>753</v>
      </c>
      <c r="L509" s="38">
        <v>1</v>
      </c>
      <c r="M509" s="38">
        <v>42</v>
      </c>
      <c r="N509" s="38">
        <v>56.3</v>
      </c>
      <c r="O509" s="13" t="s">
        <v>15</v>
      </c>
      <c r="P509" s="13"/>
      <c r="Q509" s="13" t="s">
        <v>4</v>
      </c>
      <c r="R509" s="38">
        <v>51.875999999999998</v>
      </c>
      <c r="S509" s="13">
        <v>1</v>
      </c>
      <c r="T509" s="39">
        <f t="shared" si="179"/>
        <v>51.88</v>
      </c>
      <c r="U509" s="39">
        <f t="shared" si="294"/>
        <v>51.116</v>
      </c>
      <c r="V509" s="39">
        <f t="shared" si="295"/>
        <v>124.91239999999998</v>
      </c>
      <c r="W509" s="39">
        <f t="shared" si="296"/>
        <v>425</v>
      </c>
      <c r="X509" s="40">
        <f t="shared" si="297"/>
        <v>0.29391152941176463</v>
      </c>
      <c r="Y509" s="41">
        <f t="shared" si="298"/>
        <v>1.2491239999999997</v>
      </c>
      <c r="Z509" s="42">
        <f t="shared" si="299"/>
        <v>12491.239999999998</v>
      </c>
      <c r="AA509" s="13" t="s">
        <v>72</v>
      </c>
      <c r="AT509" s="38">
        <v>41.8</v>
      </c>
      <c r="AU509" s="38">
        <v>41</v>
      </c>
      <c r="AV509" s="10">
        <f t="shared" si="292"/>
        <v>55.3</v>
      </c>
      <c r="AW509" s="10">
        <f t="shared" si="293"/>
        <v>51.875999999999998</v>
      </c>
      <c r="AZ509" t="str">
        <f t="shared" si="177"/>
        <v>Yes</v>
      </c>
      <c r="BB509" s="38">
        <f t="shared" si="283"/>
        <v>55.3</v>
      </c>
      <c r="BC509" s="38">
        <f t="shared" si="176"/>
        <v>52.3</v>
      </c>
      <c r="BD509" s="38">
        <f t="shared" si="284"/>
        <v>48.116</v>
      </c>
      <c r="BE509" s="38">
        <f t="shared" si="285"/>
        <v>51.116</v>
      </c>
      <c r="BF509" s="13" cm="1">
        <f t="array" ref="BF509">SUMPRODUCT((1/COUNTIFS($A$3:$A509,$A$3:$A509,$H$3:$H509,$H$3:$H509,$I$3:$I509,$I$3:$I509)))</f>
        <v>153.99999999999969</v>
      </c>
      <c r="BG509" s="13">
        <v>46</v>
      </c>
      <c r="BH509" s="12">
        <f t="shared" si="178"/>
        <v>0.2987012987012993</v>
      </c>
    </row>
    <row r="510" spans="1:60" x14ac:dyDescent="0.2">
      <c r="A510" s="37">
        <v>46158</v>
      </c>
      <c r="B510" s="37"/>
      <c r="C510" s="38">
        <v>11.18</v>
      </c>
      <c r="D510" s="13" t="s">
        <v>55</v>
      </c>
      <c r="E510" s="13" t="s">
        <v>1156</v>
      </c>
      <c r="F510" s="13"/>
      <c r="H510" t="s">
        <v>56</v>
      </c>
      <c r="I510" s="13">
        <v>4</v>
      </c>
      <c r="J510" s="13">
        <v>1</v>
      </c>
      <c r="K510" s="44" t="s">
        <v>766</v>
      </c>
      <c r="L510" s="38">
        <v>1</v>
      </c>
      <c r="M510" s="38">
        <v>23</v>
      </c>
      <c r="N510" s="38">
        <v>31.33</v>
      </c>
      <c r="O510" s="13" t="s">
        <v>15</v>
      </c>
      <c r="P510" s="13"/>
      <c r="Q510" s="13" t="s">
        <v>4</v>
      </c>
      <c r="R510" s="38">
        <v>28.903600000000001</v>
      </c>
      <c r="S510" s="13">
        <v>2</v>
      </c>
      <c r="T510" s="39" t="str">
        <f t="shared" si="179"/>
        <v>0.00</v>
      </c>
      <c r="U510" s="39">
        <f t="shared" ref="U510:U512" si="300">BE510</f>
        <v>-1</v>
      </c>
      <c r="V510" s="39">
        <f t="shared" si="295"/>
        <v>123.91239999999998</v>
      </c>
      <c r="W510" s="39">
        <f t="shared" si="296"/>
        <v>426</v>
      </c>
      <c r="X510" s="40">
        <f t="shared" si="297"/>
        <v>0.29087417840375579</v>
      </c>
      <c r="Y510" s="41">
        <f t="shared" si="298"/>
        <v>1.2391239999999997</v>
      </c>
      <c r="Z510" s="42">
        <f t="shared" si="299"/>
        <v>12391.239999999998</v>
      </c>
      <c r="AA510" s="13" t="s">
        <v>58</v>
      </c>
      <c r="AT510" s="38">
        <v>24.5</v>
      </c>
      <c r="AU510" s="38">
        <v>21</v>
      </c>
      <c r="AV510" s="10">
        <f t="shared" ref="AV510:AV512" si="301">((N510*(L510))-(L510))</f>
        <v>30.33</v>
      </c>
      <c r="AW510" s="10">
        <f t="shared" ref="AW510:AW512" si="302">0.92*(N510-1)+1</f>
        <v>28.903600000000001</v>
      </c>
      <c r="AZ510" t="str">
        <f t="shared" si="177"/>
        <v>Yes</v>
      </c>
      <c r="BB510" s="38">
        <f t="shared" ref="BB510:BB517" si="303">IF(AA510="W",
   L510*(N510-1),
   -L510
)</f>
        <v>-1</v>
      </c>
      <c r="BC510" s="38">
        <f t="shared" si="176"/>
        <v>-3</v>
      </c>
      <c r="BD510" s="38">
        <f t="shared" ref="BD510:BD517" si="304">IF(BC510&gt;0, BC510*0.92, BC510)</f>
        <v>-3</v>
      </c>
      <c r="BE510" s="38">
        <f t="shared" ref="BE510:BE517" si="305">IF(
  BC510&gt;0,
  IF(
    AA510="W",
    BB510 - (BC510 - BD510),
    BB510
  ),
  BB510
)</f>
        <v>-1</v>
      </c>
      <c r="BF510" s="13" cm="1">
        <f t="array" ref="BF510">SUMPRODUCT((1/COUNTIFS($A$3:$A510,$A$3:$A510,$H$3:$H510,$H$3:$H510,$I$3:$I510,$I$3:$I510)))</f>
        <v>154.99999999999969</v>
      </c>
      <c r="BG510" s="13">
        <v>46</v>
      </c>
      <c r="BH510" s="12">
        <f t="shared" si="178"/>
        <v>0.29677419354838769</v>
      </c>
    </row>
    <row r="511" spans="1:60" x14ac:dyDescent="0.2">
      <c r="A511" s="37">
        <v>46158</v>
      </c>
      <c r="B511" s="37"/>
      <c r="C511" s="38">
        <v>11.18</v>
      </c>
      <c r="D511" s="13" t="s">
        <v>55</v>
      </c>
      <c r="E511" s="13" t="s">
        <v>1156</v>
      </c>
      <c r="F511" s="13"/>
      <c r="H511" t="s">
        <v>56</v>
      </c>
      <c r="I511" s="13">
        <v>4</v>
      </c>
      <c r="J511" s="13">
        <v>3</v>
      </c>
      <c r="K511" t="s">
        <v>767</v>
      </c>
      <c r="L511" s="38">
        <v>1</v>
      </c>
      <c r="M511" s="38">
        <v>24</v>
      </c>
      <c r="N511" s="38">
        <v>46.88</v>
      </c>
      <c r="O511" s="13" t="s">
        <v>15</v>
      </c>
      <c r="P511" s="13"/>
      <c r="Q511" s="13" t="s">
        <v>4</v>
      </c>
      <c r="R511" s="38">
        <v>43.209600000000002</v>
      </c>
      <c r="S511" s="13" t="s">
        <v>60</v>
      </c>
      <c r="T511" s="39" t="str">
        <f t="shared" si="179"/>
        <v>0.00</v>
      </c>
      <c r="U511" s="39">
        <f t="shared" si="300"/>
        <v>-1</v>
      </c>
      <c r="V511" s="39">
        <f t="shared" si="295"/>
        <v>122.91239999999998</v>
      </c>
      <c r="W511" s="39">
        <f t="shared" si="296"/>
        <v>427</v>
      </c>
      <c r="X511" s="40">
        <f t="shared" si="297"/>
        <v>0.28785105386416854</v>
      </c>
      <c r="Y511" s="41">
        <f t="shared" si="298"/>
        <v>1.2291239999999997</v>
      </c>
      <c r="Z511" s="42">
        <f t="shared" si="299"/>
        <v>12291.239999999998</v>
      </c>
      <c r="AA511" s="13" t="s">
        <v>58</v>
      </c>
      <c r="AT511" s="38">
        <v>32.200000000000003</v>
      </c>
      <c r="AU511" s="38">
        <v>26</v>
      </c>
      <c r="AV511" s="10">
        <f t="shared" si="301"/>
        <v>45.88</v>
      </c>
      <c r="AW511" s="10">
        <f t="shared" si="302"/>
        <v>43.209600000000002</v>
      </c>
      <c r="AZ511" t="str">
        <f t="shared" si="177"/>
        <v>Yes</v>
      </c>
      <c r="BB511" s="38">
        <f t="shared" si="303"/>
        <v>-1</v>
      </c>
      <c r="BC511" s="38">
        <f t="shared" si="176"/>
        <v>-3</v>
      </c>
      <c r="BD511" s="38">
        <f t="shared" si="304"/>
        <v>-3</v>
      </c>
      <c r="BE511" s="38">
        <f t="shared" si="305"/>
        <v>-1</v>
      </c>
      <c r="BF511" s="13" cm="1">
        <f t="array" ref="BF511">SUMPRODUCT((1/COUNTIFS($A$3:$A511,$A$3:$A511,$H$3:$H511,$H$3:$H511,$I$3:$I511,$I$3:$I511)))</f>
        <v>154.99999999999969</v>
      </c>
      <c r="BG511" s="13">
        <v>46</v>
      </c>
      <c r="BH511" s="12">
        <f t="shared" si="178"/>
        <v>0.29677419354838769</v>
      </c>
    </row>
    <row r="512" spans="1:60" x14ac:dyDescent="0.2">
      <c r="A512" s="37">
        <v>46158</v>
      </c>
      <c r="B512" s="37"/>
      <c r="C512" s="38">
        <v>11.18</v>
      </c>
      <c r="D512" s="13" t="s">
        <v>55</v>
      </c>
      <c r="E512" s="13" t="s">
        <v>1156</v>
      </c>
      <c r="F512" s="13"/>
      <c r="H512" t="s">
        <v>56</v>
      </c>
      <c r="I512" s="13">
        <v>4</v>
      </c>
      <c r="J512" s="13">
        <v>4</v>
      </c>
      <c r="K512" t="s">
        <v>388</v>
      </c>
      <c r="L512" s="38">
        <v>1</v>
      </c>
      <c r="M512" s="38">
        <v>21</v>
      </c>
      <c r="N512" s="38">
        <v>26.91</v>
      </c>
      <c r="O512" s="13" t="s">
        <v>15</v>
      </c>
      <c r="P512" s="13"/>
      <c r="Q512" s="13" t="s">
        <v>4</v>
      </c>
      <c r="R512" s="38">
        <v>24.837200000000003</v>
      </c>
      <c r="S512" s="13" t="s">
        <v>60</v>
      </c>
      <c r="T512" s="39" t="str">
        <f t="shared" si="179"/>
        <v>0.00</v>
      </c>
      <c r="U512" s="39">
        <f t="shared" si="300"/>
        <v>-1</v>
      </c>
      <c r="V512" s="39">
        <f t="shared" si="295"/>
        <v>121.91239999999998</v>
      </c>
      <c r="W512" s="39">
        <f t="shared" si="296"/>
        <v>428</v>
      </c>
      <c r="X512" s="40">
        <f t="shared" si="297"/>
        <v>0.28484205607476631</v>
      </c>
      <c r="Y512" s="41">
        <f t="shared" si="298"/>
        <v>1.2191239999999999</v>
      </c>
      <c r="Z512" s="42">
        <f t="shared" si="299"/>
        <v>12191.239999999998</v>
      </c>
      <c r="AA512" s="13" t="s">
        <v>58</v>
      </c>
      <c r="AT512" s="38">
        <v>26.2</v>
      </c>
      <c r="AU512" s="38">
        <v>26</v>
      </c>
      <c r="AV512" s="10">
        <f t="shared" si="301"/>
        <v>25.91</v>
      </c>
      <c r="AW512" s="10">
        <f t="shared" si="302"/>
        <v>24.837200000000003</v>
      </c>
      <c r="AZ512" t="str">
        <f t="shared" si="177"/>
        <v>Yes</v>
      </c>
      <c r="BB512" s="38">
        <f t="shared" si="303"/>
        <v>-1</v>
      </c>
      <c r="BC512" s="38">
        <f t="shared" si="176"/>
        <v>-3</v>
      </c>
      <c r="BD512" s="38">
        <f t="shared" si="304"/>
        <v>-3</v>
      </c>
      <c r="BE512" s="38">
        <f t="shared" si="305"/>
        <v>-1</v>
      </c>
      <c r="BF512" s="13" cm="1">
        <f t="array" ref="BF512">SUMPRODUCT((1/COUNTIFS($A$3:$A512,$A$3:$A512,$H$3:$H512,$H$3:$H512,$I$3:$I512,$I$3:$I512)))</f>
        <v>154.99999999999972</v>
      </c>
      <c r="BG512" s="13">
        <v>46</v>
      </c>
      <c r="BH512" s="12">
        <f t="shared" si="178"/>
        <v>0.29677419354838763</v>
      </c>
    </row>
    <row r="513" spans="1:60" x14ac:dyDescent="0.2">
      <c r="A513" s="37">
        <v>46158</v>
      </c>
      <c r="B513" s="37"/>
      <c r="C513" s="38">
        <v>11.2</v>
      </c>
      <c r="D513" s="13" t="s">
        <v>55</v>
      </c>
      <c r="E513" s="13" t="s">
        <v>1156</v>
      </c>
      <c r="F513" s="13"/>
      <c r="H513" t="s">
        <v>56</v>
      </c>
      <c r="I513" s="13">
        <v>5</v>
      </c>
      <c r="J513" s="13">
        <v>3</v>
      </c>
      <c r="K513" t="s">
        <v>769</v>
      </c>
      <c r="L513" s="38">
        <v>1</v>
      </c>
      <c r="M513" s="38">
        <v>23</v>
      </c>
      <c r="N513" s="38">
        <v>38.06</v>
      </c>
      <c r="O513" s="13" t="s">
        <v>15</v>
      </c>
      <c r="P513" s="13"/>
      <c r="Q513" s="13" t="s">
        <v>4</v>
      </c>
      <c r="R513" s="38">
        <v>35.095200000000006</v>
      </c>
      <c r="S513" s="13" t="s">
        <v>60</v>
      </c>
      <c r="T513" s="39" t="str">
        <f t="shared" si="179"/>
        <v>0.00</v>
      </c>
      <c r="U513" s="39">
        <f t="shared" ref="U513:U517" si="306">BE513</f>
        <v>-1</v>
      </c>
      <c r="V513" s="39">
        <f t="shared" si="295"/>
        <v>120.91239999999998</v>
      </c>
      <c r="W513" s="39">
        <f t="shared" si="296"/>
        <v>429</v>
      </c>
      <c r="X513" s="40">
        <f t="shared" si="297"/>
        <v>0.28184708624708621</v>
      </c>
      <c r="Y513" s="41">
        <f t="shared" si="298"/>
        <v>1.2091239999999999</v>
      </c>
      <c r="Z513" s="42">
        <f t="shared" si="299"/>
        <v>12091.239999999998</v>
      </c>
      <c r="AA513" s="13" t="s">
        <v>58</v>
      </c>
      <c r="AT513" s="38">
        <v>41</v>
      </c>
      <c r="AU513" s="38">
        <v>41</v>
      </c>
      <c r="AV513" s="10">
        <f t="shared" ref="AV513:AV517" si="307">((N513*(L513))-(L513))</f>
        <v>37.06</v>
      </c>
      <c r="AW513" s="10">
        <f t="shared" ref="AW513:AW517" si="308">0.92*(N513-1)+1</f>
        <v>35.095200000000006</v>
      </c>
      <c r="AZ513" t="str">
        <f t="shared" si="177"/>
        <v>Yes</v>
      </c>
      <c r="BB513" s="38">
        <f t="shared" si="303"/>
        <v>-1</v>
      </c>
      <c r="BC513" s="38">
        <f t="shared" si="176"/>
        <v>11</v>
      </c>
      <c r="BD513" s="38">
        <f t="shared" si="304"/>
        <v>10.120000000000001</v>
      </c>
      <c r="BE513" s="38">
        <f t="shared" si="305"/>
        <v>-1</v>
      </c>
      <c r="BF513" s="13" cm="1">
        <f t="array" ref="BF513">SUMPRODUCT((1/COUNTIFS($A$3:$A513,$A$3:$A513,$H$3:$H513,$H$3:$H513,$I$3:$I513,$I$3:$I513)))</f>
        <v>155.99999999999972</v>
      </c>
      <c r="BG513" s="13">
        <v>46</v>
      </c>
      <c r="BH513" s="12">
        <f t="shared" si="178"/>
        <v>0.29487179487179543</v>
      </c>
    </row>
    <row r="514" spans="1:60" x14ac:dyDescent="0.2">
      <c r="A514" s="37">
        <v>46158</v>
      </c>
      <c r="B514" s="37"/>
      <c r="C514" s="38">
        <v>11.2</v>
      </c>
      <c r="D514" s="13" t="s">
        <v>55</v>
      </c>
      <c r="E514" s="13" t="s">
        <v>1156</v>
      </c>
      <c r="F514" s="13"/>
      <c r="H514" t="s">
        <v>56</v>
      </c>
      <c r="I514" s="13">
        <v>5</v>
      </c>
      <c r="J514" s="13">
        <v>8</v>
      </c>
      <c r="K514" s="43" t="s">
        <v>552</v>
      </c>
      <c r="L514" s="38">
        <v>1</v>
      </c>
      <c r="M514" s="38">
        <v>14</v>
      </c>
      <c r="N514" s="38">
        <v>15</v>
      </c>
      <c r="O514" s="13" t="s">
        <v>15</v>
      </c>
      <c r="P514" s="13"/>
      <c r="Q514" s="13" t="s">
        <v>4</v>
      </c>
      <c r="R514" s="38">
        <v>13.88</v>
      </c>
      <c r="S514" s="13">
        <v>1</v>
      </c>
      <c r="T514" s="39">
        <f t="shared" si="179"/>
        <v>13.88</v>
      </c>
      <c r="U514" s="39">
        <f t="shared" si="306"/>
        <v>13.120000000000001</v>
      </c>
      <c r="V514" s="39">
        <f t="shared" si="295"/>
        <v>134.03239999999997</v>
      </c>
      <c r="W514" s="39">
        <f t="shared" si="296"/>
        <v>430</v>
      </c>
      <c r="X514" s="40">
        <f t="shared" si="297"/>
        <v>0.31170325581395342</v>
      </c>
      <c r="Y514" s="41">
        <f t="shared" si="298"/>
        <v>1.3403239999999996</v>
      </c>
      <c r="Z514" s="42">
        <f t="shared" si="299"/>
        <v>13403.239999999996</v>
      </c>
      <c r="AA514" s="13" t="s">
        <v>72</v>
      </c>
      <c r="AT514" s="38">
        <v>12.1</v>
      </c>
      <c r="AU514" s="38">
        <v>14</v>
      </c>
      <c r="AV514" s="10">
        <f t="shared" si="307"/>
        <v>14</v>
      </c>
      <c r="AW514" s="10">
        <f t="shared" si="308"/>
        <v>13.88</v>
      </c>
      <c r="AZ514" t="str">
        <f t="shared" si="177"/>
        <v>Yes</v>
      </c>
      <c r="BB514" s="38">
        <f t="shared" si="303"/>
        <v>14</v>
      </c>
      <c r="BC514" s="38">
        <f t="shared" si="176"/>
        <v>11</v>
      </c>
      <c r="BD514" s="38">
        <f t="shared" si="304"/>
        <v>10.120000000000001</v>
      </c>
      <c r="BE514" s="38">
        <f t="shared" si="305"/>
        <v>13.120000000000001</v>
      </c>
      <c r="BF514" s="13" cm="1">
        <f t="array" ref="BF514">SUMPRODUCT((1/COUNTIFS($A$3:$A514,$A$3:$A514,$H$3:$H514,$H$3:$H514,$I$3:$I514,$I$3:$I514)))</f>
        <v>155.99999999999972</v>
      </c>
      <c r="BG514" s="13">
        <v>47</v>
      </c>
      <c r="BH514" s="12">
        <f t="shared" si="178"/>
        <v>0.30128205128205182</v>
      </c>
    </row>
    <row r="515" spans="1:60" x14ac:dyDescent="0.2">
      <c r="A515" s="37">
        <v>46158</v>
      </c>
      <c r="B515" s="37"/>
      <c r="C515" s="38">
        <v>11.2</v>
      </c>
      <c r="D515" s="13" t="s">
        <v>55</v>
      </c>
      <c r="E515" s="13" t="s">
        <v>1156</v>
      </c>
      <c r="F515" s="13"/>
      <c r="H515" t="s">
        <v>56</v>
      </c>
      <c r="I515" s="13">
        <v>5</v>
      </c>
      <c r="J515" s="13">
        <v>9</v>
      </c>
      <c r="K515" s="46" t="s">
        <v>770</v>
      </c>
      <c r="L515" s="38">
        <v>0.5</v>
      </c>
      <c r="M515" s="38">
        <v>4.5999999999999996</v>
      </c>
      <c r="N515" s="38">
        <v>4.7</v>
      </c>
      <c r="O515" s="13" t="s">
        <v>15</v>
      </c>
      <c r="P515" s="13"/>
      <c r="Q515" s="13" t="s">
        <v>4</v>
      </c>
      <c r="R515" s="38">
        <v>4.4039999999999999</v>
      </c>
      <c r="S515" s="13">
        <v>4</v>
      </c>
      <c r="T515" s="39" t="str">
        <f t="shared" si="179"/>
        <v>0.00</v>
      </c>
      <c r="U515" s="39">
        <f t="shared" si="306"/>
        <v>-0.5</v>
      </c>
      <c r="V515" s="39">
        <f t="shared" si="295"/>
        <v>133.53239999999997</v>
      </c>
      <c r="W515" s="39">
        <f t="shared" si="296"/>
        <v>430.5</v>
      </c>
      <c r="X515" s="40">
        <f t="shared" si="297"/>
        <v>0.31017979094076648</v>
      </c>
      <c r="Y515" s="41">
        <f t="shared" si="298"/>
        <v>1.3353239999999997</v>
      </c>
      <c r="Z515" s="42">
        <f t="shared" si="299"/>
        <v>13353.239999999996</v>
      </c>
      <c r="AA515" s="13" t="s">
        <v>58</v>
      </c>
      <c r="AT515" s="38">
        <v>4.9000000000000004</v>
      </c>
      <c r="AU515" s="38">
        <v>4.8</v>
      </c>
      <c r="AV515" s="10">
        <f t="shared" si="307"/>
        <v>1.85</v>
      </c>
      <c r="AW515" s="10">
        <f t="shared" si="308"/>
        <v>4.4039999999999999</v>
      </c>
      <c r="AZ515" t="str">
        <f t="shared" si="177"/>
        <v>Yes</v>
      </c>
      <c r="BB515" s="38">
        <f t="shared" si="303"/>
        <v>-0.5</v>
      </c>
      <c r="BC515" s="38">
        <f t="shared" ref="BC515:BC578" si="309">SUMIFS(
  $BB:$BB,
  $A:$A,$A515,
  $H:$H,$H515,
  $I:$I,$I515
)</f>
        <v>11</v>
      </c>
      <c r="BD515" s="38">
        <f t="shared" si="304"/>
        <v>10.120000000000001</v>
      </c>
      <c r="BE515" s="38">
        <f t="shared" si="305"/>
        <v>-0.5</v>
      </c>
      <c r="BF515" s="13" cm="1">
        <f t="array" ref="BF515">SUMPRODUCT((1/COUNTIFS($A$3:$A515,$A$3:$A515,$H$3:$H515,$H$3:$H515,$I$3:$I515,$I$3:$I515)))</f>
        <v>155.99999999999974</v>
      </c>
      <c r="BG515" s="13">
        <v>47</v>
      </c>
      <c r="BH515" s="12">
        <f t="shared" si="178"/>
        <v>0.30128205128205177</v>
      </c>
    </row>
    <row r="516" spans="1:60" x14ac:dyDescent="0.2">
      <c r="A516" s="37">
        <v>46158</v>
      </c>
      <c r="B516" s="37"/>
      <c r="C516" s="38">
        <v>11.2</v>
      </c>
      <c r="D516" s="13" t="s">
        <v>55</v>
      </c>
      <c r="E516" s="13" t="s">
        <v>1156</v>
      </c>
      <c r="F516" s="13"/>
      <c r="H516" t="s">
        <v>56</v>
      </c>
      <c r="I516" s="13">
        <v>5</v>
      </c>
      <c r="J516" s="13">
        <v>14</v>
      </c>
      <c r="K516" t="s">
        <v>771</v>
      </c>
      <c r="L516" s="38">
        <v>1</v>
      </c>
      <c r="M516" s="38">
        <v>14</v>
      </c>
      <c r="N516" s="38">
        <v>17</v>
      </c>
      <c r="O516" s="13" t="s">
        <v>15</v>
      </c>
      <c r="P516" s="13"/>
      <c r="Q516" s="13" t="s">
        <v>4</v>
      </c>
      <c r="R516" s="38">
        <v>15.72</v>
      </c>
      <c r="S516" s="13" t="s">
        <v>60</v>
      </c>
      <c r="T516" s="39" t="str">
        <f t="shared" si="179"/>
        <v>0.00</v>
      </c>
      <c r="U516" s="39">
        <f t="shared" si="306"/>
        <v>-1</v>
      </c>
      <c r="V516" s="39">
        <f t="shared" si="295"/>
        <v>132.53239999999997</v>
      </c>
      <c r="W516" s="39">
        <f t="shared" si="296"/>
        <v>431.5</v>
      </c>
      <c r="X516" s="40">
        <f t="shared" si="297"/>
        <v>0.30714345307068358</v>
      </c>
      <c r="Y516" s="41">
        <f t="shared" si="298"/>
        <v>1.3253239999999997</v>
      </c>
      <c r="Z516" s="42">
        <f t="shared" si="299"/>
        <v>13253.239999999996</v>
      </c>
      <c r="AA516" s="13" t="s">
        <v>58</v>
      </c>
      <c r="AT516" s="38">
        <v>17</v>
      </c>
      <c r="AU516" s="38">
        <v>17</v>
      </c>
      <c r="AV516" s="10">
        <f t="shared" si="307"/>
        <v>16</v>
      </c>
      <c r="AW516" s="10">
        <f t="shared" si="308"/>
        <v>15.72</v>
      </c>
      <c r="AZ516" t="str">
        <f t="shared" ref="AZ516:AZ579" si="310">IF(N516&gt;=M516,"Yes","No")</f>
        <v>Yes</v>
      </c>
      <c r="BB516" s="38">
        <f t="shared" si="303"/>
        <v>-1</v>
      </c>
      <c r="BC516" s="38">
        <f t="shared" si="309"/>
        <v>11</v>
      </c>
      <c r="BD516" s="38">
        <f t="shared" si="304"/>
        <v>10.120000000000001</v>
      </c>
      <c r="BE516" s="38">
        <f t="shared" si="305"/>
        <v>-1</v>
      </c>
      <c r="BF516" s="13" cm="1">
        <f t="array" ref="BF516">SUMPRODUCT((1/COUNTIFS($A$3:$A516,$A$3:$A516,$H$3:$H516,$H$3:$H516,$I$3:$I516,$I$3:$I516)))</f>
        <v>155.99999999999972</v>
      </c>
      <c r="BG516" s="13">
        <v>47</v>
      </c>
      <c r="BH516" s="12">
        <f t="shared" ref="BH516:BH578" si="311">BG516/BF516</f>
        <v>0.30128205128205182</v>
      </c>
    </row>
    <row r="517" spans="1:60" x14ac:dyDescent="0.2">
      <c r="A517" s="37">
        <v>46158</v>
      </c>
      <c r="B517" s="37"/>
      <c r="C517" s="38">
        <v>11.2</v>
      </c>
      <c r="D517" s="13" t="s">
        <v>55</v>
      </c>
      <c r="E517" s="13" t="s">
        <v>1156</v>
      </c>
      <c r="F517" s="13"/>
      <c r="H517" t="s">
        <v>56</v>
      </c>
      <c r="I517" s="13">
        <v>5</v>
      </c>
      <c r="J517" s="13">
        <v>16</v>
      </c>
      <c r="K517" s="44" t="s">
        <v>780</v>
      </c>
      <c r="L517" s="38">
        <v>0.5</v>
      </c>
      <c r="M517" s="38">
        <v>4.8</v>
      </c>
      <c r="N517" s="38">
        <v>4.8499999999999996</v>
      </c>
      <c r="O517" s="13" t="s">
        <v>15</v>
      </c>
      <c r="P517" s="13"/>
      <c r="Q517" s="13" t="s">
        <v>4</v>
      </c>
      <c r="R517" s="38">
        <v>4.5419999999999998</v>
      </c>
      <c r="S517" s="13">
        <v>2</v>
      </c>
      <c r="T517" s="39" t="str">
        <f t="shared" si="179"/>
        <v>0.00</v>
      </c>
      <c r="U517" s="39">
        <f t="shared" si="306"/>
        <v>-0.5</v>
      </c>
      <c r="V517" s="39">
        <f t="shared" si="295"/>
        <v>132.03239999999997</v>
      </c>
      <c r="W517" s="39">
        <f t="shared" si="296"/>
        <v>432</v>
      </c>
      <c r="X517" s="40">
        <f t="shared" si="297"/>
        <v>0.30563055555555546</v>
      </c>
      <c r="Y517" s="41">
        <f t="shared" si="298"/>
        <v>1.3203239999999996</v>
      </c>
      <c r="Z517" s="42">
        <f t="shared" si="299"/>
        <v>13203.239999999996</v>
      </c>
      <c r="AA517" s="13" t="s">
        <v>58</v>
      </c>
      <c r="AT517" s="38">
        <v>4.8</v>
      </c>
      <c r="AU517" s="38">
        <v>4.4000000000000004</v>
      </c>
      <c r="AV517" s="10">
        <f t="shared" si="307"/>
        <v>1.9249999999999998</v>
      </c>
      <c r="AW517" s="10">
        <f t="shared" si="308"/>
        <v>4.5419999999999998</v>
      </c>
      <c r="AZ517" t="str">
        <f t="shared" si="310"/>
        <v>Yes</v>
      </c>
      <c r="BB517" s="38">
        <f t="shared" si="303"/>
        <v>-0.5</v>
      </c>
      <c r="BC517" s="38">
        <f t="shared" si="309"/>
        <v>11</v>
      </c>
      <c r="BD517" s="38">
        <f t="shared" si="304"/>
        <v>10.120000000000001</v>
      </c>
      <c r="BE517" s="38">
        <f t="shared" si="305"/>
        <v>-0.5</v>
      </c>
      <c r="BF517" s="13" cm="1">
        <f t="array" ref="BF517">SUMPRODUCT((1/COUNTIFS($A$3:$A517,$A$3:$A517,$H$3:$H517,$H$3:$H517,$I$3:$I517,$I$3:$I517)))</f>
        <v>155.99999999999966</v>
      </c>
      <c r="BG517" s="13">
        <v>47</v>
      </c>
      <c r="BH517" s="12">
        <f t="shared" si="311"/>
        <v>0.30128205128205193</v>
      </c>
    </row>
    <row r="518" spans="1:60" x14ac:dyDescent="0.2">
      <c r="A518" s="37">
        <v>46158</v>
      </c>
      <c r="B518" s="37"/>
      <c r="C518" s="38">
        <v>11.21</v>
      </c>
      <c r="D518" s="13" t="s">
        <v>55</v>
      </c>
      <c r="E518" s="13" t="s">
        <v>1156</v>
      </c>
      <c r="F518" s="13"/>
      <c r="H518" t="s">
        <v>56</v>
      </c>
      <c r="I518" s="13">
        <v>6</v>
      </c>
      <c r="J518" s="13">
        <v>3</v>
      </c>
      <c r="K518" s="44" t="s">
        <v>739</v>
      </c>
      <c r="L518" s="38">
        <v>0.5</v>
      </c>
      <c r="M518" s="38">
        <v>6.8</v>
      </c>
      <c r="N518" s="38">
        <v>10.09</v>
      </c>
      <c r="O518" s="13" t="s">
        <v>15</v>
      </c>
      <c r="Q518" s="13" t="s">
        <v>4</v>
      </c>
      <c r="R518" s="38">
        <v>9.3628</v>
      </c>
      <c r="S518" s="13">
        <v>2</v>
      </c>
      <c r="T518" s="39" t="str">
        <f t="shared" si="179"/>
        <v>0.00</v>
      </c>
      <c r="U518" s="39">
        <f t="shared" ref="U518:U523" si="312">BE518</f>
        <v>-0.5</v>
      </c>
      <c r="V518" s="39">
        <f t="shared" si="295"/>
        <v>131.53239999999997</v>
      </c>
      <c r="W518" s="39">
        <f t="shared" si="296"/>
        <v>432.5</v>
      </c>
      <c r="X518" s="40">
        <f t="shared" si="297"/>
        <v>0.30412115606936407</v>
      </c>
      <c r="Y518" s="41">
        <f t="shared" si="298"/>
        <v>1.3153239999999997</v>
      </c>
      <c r="Z518" s="42">
        <f t="shared" si="299"/>
        <v>13153.239999999996</v>
      </c>
      <c r="AA518" s="13" t="s">
        <v>58</v>
      </c>
      <c r="AT518" s="38">
        <v>8</v>
      </c>
      <c r="AU518" s="38">
        <v>8.5</v>
      </c>
      <c r="AV518" s="10">
        <f t="shared" ref="AV518:AV523" si="313">((N518*(L518))-(L518))</f>
        <v>4.5449999999999999</v>
      </c>
      <c r="AW518" s="10">
        <f t="shared" ref="AW518:AW523" si="314">0.92*(N518-1)+1</f>
        <v>9.3628</v>
      </c>
      <c r="AZ518" t="str">
        <f t="shared" si="310"/>
        <v>Yes</v>
      </c>
      <c r="BB518" s="38">
        <f t="shared" ref="BB518:BB523" si="315">IF(AA518="W",
   L518*(N518-1),
   -L518
)</f>
        <v>-0.5</v>
      </c>
      <c r="BC518" s="38">
        <f t="shared" si="309"/>
        <v>-5.5</v>
      </c>
      <c r="BD518" s="38">
        <f t="shared" ref="BD518:BD523" si="316">IF(BC518&gt;0, BC518*0.92, BC518)</f>
        <v>-5.5</v>
      </c>
      <c r="BE518" s="38">
        <f t="shared" ref="BE518:BE523" si="317">IF(
  BC518&gt;0,
  IF(
    AA518="W",
    BB518 - (BC518 - BD518),
    BB518
  ),
  BB518
)</f>
        <v>-0.5</v>
      </c>
      <c r="BF518" s="13" cm="1">
        <f t="array" ref="BF518">SUMPRODUCT((1/COUNTIFS($A$3:$A518,$A$3:$A518,$H$3:$H518,$H$3:$H518,$I$3:$I518,$I$3:$I518)))</f>
        <v>156.99999999999966</v>
      </c>
      <c r="BG518" s="13">
        <v>47</v>
      </c>
      <c r="BH518" s="12">
        <f t="shared" si="311"/>
        <v>0.29936305732484142</v>
      </c>
    </row>
    <row r="519" spans="1:60" x14ac:dyDescent="0.2">
      <c r="A519" s="37">
        <v>46158</v>
      </c>
      <c r="B519" s="37"/>
      <c r="C519" s="38">
        <v>11.21</v>
      </c>
      <c r="D519" s="13" t="s">
        <v>55</v>
      </c>
      <c r="E519" s="13" t="s">
        <v>1156</v>
      </c>
      <c r="F519" s="13"/>
      <c r="H519" t="s">
        <v>56</v>
      </c>
      <c r="I519" s="13">
        <v>6</v>
      </c>
      <c r="J519" s="13">
        <v>5</v>
      </c>
      <c r="K519" t="s">
        <v>740</v>
      </c>
      <c r="L519" s="38">
        <v>1</v>
      </c>
      <c r="M519" s="38">
        <v>20</v>
      </c>
      <c r="N519" s="38">
        <v>28.11</v>
      </c>
      <c r="O519" s="13" t="s">
        <v>15</v>
      </c>
      <c r="Q519" s="13" t="s">
        <v>4</v>
      </c>
      <c r="R519" s="38">
        <v>25.941200000000002</v>
      </c>
      <c r="S519" s="13" t="s">
        <v>60</v>
      </c>
      <c r="T519" s="39" t="str">
        <f t="shared" si="179"/>
        <v>0.00</v>
      </c>
      <c r="U519" s="39">
        <f t="shared" si="312"/>
        <v>-1</v>
      </c>
      <c r="V519" s="39">
        <f t="shared" si="295"/>
        <v>130.53239999999997</v>
      </c>
      <c r="W519" s="39">
        <f t="shared" si="296"/>
        <v>433.5</v>
      </c>
      <c r="X519" s="40">
        <f t="shared" si="297"/>
        <v>0.30111280276816599</v>
      </c>
      <c r="Y519" s="41">
        <f t="shared" si="298"/>
        <v>1.3053239999999997</v>
      </c>
      <c r="Z519" s="42">
        <f t="shared" si="299"/>
        <v>13053.239999999996</v>
      </c>
      <c r="AA519" s="13" t="s">
        <v>58</v>
      </c>
      <c r="AT519" s="38">
        <v>20.5</v>
      </c>
      <c r="AU519" s="38">
        <v>18</v>
      </c>
      <c r="AV519" s="10">
        <f t="shared" si="313"/>
        <v>27.11</v>
      </c>
      <c r="AW519" s="10">
        <f t="shared" si="314"/>
        <v>25.941200000000002</v>
      </c>
      <c r="AZ519" t="str">
        <f t="shared" si="310"/>
        <v>Yes</v>
      </c>
      <c r="BB519" s="38">
        <f t="shared" si="315"/>
        <v>-1</v>
      </c>
      <c r="BC519" s="38">
        <f t="shared" si="309"/>
        <v>-5.5</v>
      </c>
      <c r="BD519" s="38">
        <f t="shared" si="316"/>
        <v>-5.5</v>
      </c>
      <c r="BE519" s="38">
        <f t="shared" si="317"/>
        <v>-1</v>
      </c>
      <c r="BF519" s="13" cm="1">
        <f t="array" ref="BF519">SUMPRODUCT((1/COUNTIFS($A$3:$A519,$A$3:$A519,$H$3:$H519,$H$3:$H519,$I$3:$I519,$I$3:$I519)))</f>
        <v>156.99999999999966</v>
      </c>
      <c r="BG519" s="13">
        <v>47</v>
      </c>
      <c r="BH519" s="12">
        <f t="shared" si="311"/>
        <v>0.29936305732484142</v>
      </c>
    </row>
    <row r="520" spans="1:60" x14ac:dyDescent="0.2">
      <c r="A520" s="37">
        <v>46158</v>
      </c>
      <c r="B520" s="37"/>
      <c r="C520" s="38">
        <v>11.21</v>
      </c>
      <c r="D520" s="13" t="s">
        <v>55</v>
      </c>
      <c r="E520" s="13" t="s">
        <v>1156</v>
      </c>
      <c r="F520" s="13"/>
      <c r="H520" t="s">
        <v>56</v>
      </c>
      <c r="I520" s="13">
        <v>6</v>
      </c>
      <c r="J520" s="13">
        <v>6</v>
      </c>
      <c r="K520" t="s">
        <v>772</v>
      </c>
      <c r="L520" s="38">
        <v>1</v>
      </c>
      <c r="M520" s="38">
        <v>15.5</v>
      </c>
      <c r="N520" s="38">
        <v>27</v>
      </c>
      <c r="O520" s="13" t="s">
        <v>15</v>
      </c>
      <c r="Q520" s="13" t="s">
        <v>4</v>
      </c>
      <c r="R520" s="38">
        <v>24.92</v>
      </c>
      <c r="S520" s="13" t="s">
        <v>60</v>
      </c>
      <c r="T520" s="39" t="str">
        <f t="shared" si="179"/>
        <v>0.00</v>
      </c>
      <c r="U520" s="39">
        <f t="shared" si="312"/>
        <v>-1</v>
      </c>
      <c r="V520" s="39">
        <f t="shared" si="295"/>
        <v>129.53239999999997</v>
      </c>
      <c r="W520" s="39">
        <f t="shared" si="296"/>
        <v>434.5</v>
      </c>
      <c r="X520" s="40">
        <f t="shared" si="297"/>
        <v>0.29811829689298036</v>
      </c>
      <c r="Y520" s="41">
        <f t="shared" si="298"/>
        <v>1.2953239999999997</v>
      </c>
      <c r="Z520" s="42">
        <f t="shared" si="299"/>
        <v>12953.239999999996</v>
      </c>
      <c r="AA520" s="13" t="s">
        <v>58</v>
      </c>
      <c r="AT520" s="38">
        <v>19</v>
      </c>
      <c r="AU520" s="38">
        <v>19</v>
      </c>
      <c r="AV520" s="10">
        <f t="shared" si="313"/>
        <v>26</v>
      </c>
      <c r="AW520" s="10">
        <f t="shared" si="314"/>
        <v>24.92</v>
      </c>
      <c r="AZ520" t="str">
        <f t="shared" si="310"/>
        <v>Yes</v>
      </c>
      <c r="BB520" s="38">
        <f t="shared" si="315"/>
        <v>-1</v>
      </c>
      <c r="BC520" s="38">
        <f t="shared" si="309"/>
        <v>-5.5</v>
      </c>
      <c r="BD520" s="38">
        <f t="shared" si="316"/>
        <v>-5.5</v>
      </c>
      <c r="BE520" s="38">
        <f t="shared" si="317"/>
        <v>-1</v>
      </c>
      <c r="BF520" s="13" cm="1">
        <f t="array" ref="BF520">SUMPRODUCT((1/COUNTIFS($A$3:$A520,$A$3:$A520,$H$3:$H520,$H$3:$H520,$I$3:$I520,$I$3:$I520)))</f>
        <v>156.99999999999969</v>
      </c>
      <c r="BG520" s="13">
        <v>47</v>
      </c>
      <c r="BH520" s="12">
        <f t="shared" si="311"/>
        <v>0.29936305732484136</v>
      </c>
    </row>
    <row r="521" spans="1:60" x14ac:dyDescent="0.2">
      <c r="A521" s="37">
        <v>46158</v>
      </c>
      <c r="B521" s="37"/>
      <c r="C521" s="38">
        <v>11.21</v>
      </c>
      <c r="D521" s="13" t="s">
        <v>55</v>
      </c>
      <c r="E521" s="13" t="s">
        <v>1156</v>
      </c>
      <c r="F521" s="13"/>
      <c r="H521" t="s">
        <v>56</v>
      </c>
      <c r="I521" s="13">
        <v>6</v>
      </c>
      <c r="J521" s="13">
        <v>7</v>
      </c>
      <c r="K521" s="46" t="s">
        <v>756</v>
      </c>
      <c r="L521" s="38">
        <v>1</v>
      </c>
      <c r="M521" s="38">
        <v>44</v>
      </c>
      <c r="N521" s="38">
        <v>44</v>
      </c>
      <c r="O521" s="13" t="s">
        <v>15</v>
      </c>
      <c r="Q521" s="13" t="s">
        <v>4</v>
      </c>
      <c r="R521" s="38">
        <v>40.56</v>
      </c>
      <c r="S521" s="13">
        <v>4</v>
      </c>
      <c r="T521" s="39" t="str">
        <f t="shared" si="179"/>
        <v>0.00</v>
      </c>
      <c r="U521" s="39">
        <f t="shared" si="312"/>
        <v>-1</v>
      </c>
      <c r="V521" s="39">
        <f t="shared" si="295"/>
        <v>128.53239999999997</v>
      </c>
      <c r="W521" s="39">
        <f t="shared" si="296"/>
        <v>435.5</v>
      </c>
      <c r="X521" s="40">
        <f t="shared" si="297"/>
        <v>0.29513754305396089</v>
      </c>
      <c r="Y521" s="41">
        <f t="shared" si="298"/>
        <v>1.2853239999999997</v>
      </c>
      <c r="Z521" s="42">
        <f t="shared" si="299"/>
        <v>12853.239999999996</v>
      </c>
      <c r="AA521" s="13" t="s">
        <v>58</v>
      </c>
      <c r="AT521" s="38">
        <v>37.700000000000003</v>
      </c>
      <c r="AU521" s="38">
        <v>51</v>
      </c>
      <c r="AV521" s="10">
        <f t="shared" si="313"/>
        <v>43</v>
      </c>
      <c r="AW521" s="10">
        <f t="shared" si="314"/>
        <v>40.56</v>
      </c>
      <c r="AZ521" t="str">
        <f t="shared" si="310"/>
        <v>Yes</v>
      </c>
      <c r="BB521" s="38">
        <f t="shared" si="315"/>
        <v>-1</v>
      </c>
      <c r="BC521" s="38">
        <f t="shared" si="309"/>
        <v>-5.5</v>
      </c>
      <c r="BD521" s="38">
        <f t="shared" si="316"/>
        <v>-5.5</v>
      </c>
      <c r="BE521" s="38">
        <f t="shared" si="317"/>
        <v>-1</v>
      </c>
      <c r="BF521" s="13" cm="1">
        <f t="array" ref="BF521">SUMPRODUCT((1/COUNTIFS($A$3:$A521,$A$3:$A521,$H$3:$H521,$H$3:$H521,$I$3:$I521,$I$3:$I521)))</f>
        <v>156.99999999999966</v>
      </c>
      <c r="BG521" s="13">
        <v>47</v>
      </c>
      <c r="BH521" s="12">
        <f t="shared" si="311"/>
        <v>0.29936305732484142</v>
      </c>
    </row>
    <row r="522" spans="1:60" x14ac:dyDescent="0.2">
      <c r="A522" s="37">
        <v>46158</v>
      </c>
      <c r="B522" s="37"/>
      <c r="C522" s="38">
        <v>11.21</v>
      </c>
      <c r="D522" s="13" t="s">
        <v>55</v>
      </c>
      <c r="E522" s="13" t="s">
        <v>1156</v>
      </c>
      <c r="F522" s="13"/>
      <c r="H522" t="s">
        <v>56</v>
      </c>
      <c r="I522" s="13">
        <v>6</v>
      </c>
      <c r="J522" s="13">
        <v>10</v>
      </c>
      <c r="K522" t="s">
        <v>70</v>
      </c>
      <c r="L522" s="38">
        <v>1</v>
      </c>
      <c r="M522" s="38">
        <v>11.5</v>
      </c>
      <c r="N522" s="38">
        <v>11.5</v>
      </c>
      <c r="O522" s="13" t="s">
        <v>15</v>
      </c>
      <c r="Q522" s="13" t="s">
        <v>4</v>
      </c>
      <c r="R522" s="38">
        <v>10.66</v>
      </c>
      <c r="S522" s="13" t="s">
        <v>60</v>
      </c>
      <c r="T522" s="39" t="str">
        <f t="shared" si="179"/>
        <v>0.00</v>
      </c>
      <c r="U522" s="39">
        <f t="shared" si="312"/>
        <v>-1</v>
      </c>
      <c r="V522" s="39">
        <f t="shared" si="295"/>
        <v>127.53239999999997</v>
      </c>
      <c r="W522" s="39">
        <f t="shared" si="296"/>
        <v>436.5</v>
      </c>
      <c r="X522" s="40">
        <f t="shared" si="297"/>
        <v>0.29217044673539511</v>
      </c>
      <c r="Y522" s="41">
        <f t="shared" si="298"/>
        <v>1.2753239999999997</v>
      </c>
      <c r="Z522" s="42">
        <f t="shared" si="299"/>
        <v>12753.239999999996</v>
      </c>
      <c r="AA522" s="13" t="s">
        <v>58</v>
      </c>
      <c r="AT522" s="38">
        <v>10.7</v>
      </c>
      <c r="AU522" s="38">
        <v>9</v>
      </c>
      <c r="AV522" s="10">
        <f t="shared" si="313"/>
        <v>10.5</v>
      </c>
      <c r="AW522" s="10">
        <f t="shared" si="314"/>
        <v>10.66</v>
      </c>
      <c r="AZ522" t="str">
        <f t="shared" si="310"/>
        <v>Yes</v>
      </c>
      <c r="BB522" s="38">
        <f t="shared" si="315"/>
        <v>-1</v>
      </c>
      <c r="BC522" s="38">
        <f t="shared" si="309"/>
        <v>-5.5</v>
      </c>
      <c r="BD522" s="38">
        <f t="shared" si="316"/>
        <v>-5.5</v>
      </c>
      <c r="BE522" s="38">
        <f t="shared" si="317"/>
        <v>-1</v>
      </c>
      <c r="BF522" s="13" cm="1">
        <f t="array" ref="BF522">SUMPRODUCT((1/COUNTIFS($A$3:$A522,$A$3:$A522,$H$3:$H522,$H$3:$H522,$I$3:$I522,$I$3:$I522)))</f>
        <v>156.9999999999996</v>
      </c>
      <c r="BG522" s="13">
        <v>47</v>
      </c>
      <c r="BH522" s="12">
        <f t="shared" si="311"/>
        <v>0.29936305732484153</v>
      </c>
    </row>
    <row r="523" spans="1:60" x14ac:dyDescent="0.2">
      <c r="A523" s="37">
        <v>46158</v>
      </c>
      <c r="B523" s="37"/>
      <c r="C523" s="38">
        <v>11.21</v>
      </c>
      <c r="D523" s="13" t="s">
        <v>55</v>
      </c>
      <c r="E523" s="13" t="s">
        <v>1156</v>
      </c>
      <c r="F523" s="13"/>
      <c r="H523" t="s">
        <v>56</v>
      </c>
      <c r="I523" s="13">
        <v>6</v>
      </c>
      <c r="J523" s="13">
        <v>12</v>
      </c>
      <c r="K523" t="s">
        <v>773</v>
      </c>
      <c r="L523" s="38">
        <v>1</v>
      </c>
      <c r="M523" s="38">
        <v>29</v>
      </c>
      <c r="N523" s="38">
        <v>29</v>
      </c>
      <c r="O523" s="13" t="s">
        <v>15</v>
      </c>
      <c r="Q523" s="13" t="s">
        <v>4</v>
      </c>
      <c r="R523" s="38">
        <v>26.76</v>
      </c>
      <c r="S523" s="13" t="s">
        <v>60</v>
      </c>
      <c r="T523" s="39" t="str">
        <f t="shared" ref="T523:T585" si="318">IF(($AA523="W"),ROUND(($L523*$R523),2),"0.00")</f>
        <v>0.00</v>
      </c>
      <c r="U523" s="39">
        <f t="shared" si="312"/>
        <v>-1</v>
      </c>
      <c r="V523" s="39">
        <f t="shared" si="295"/>
        <v>126.53239999999997</v>
      </c>
      <c r="W523" s="39">
        <f t="shared" si="296"/>
        <v>437.5</v>
      </c>
      <c r="X523" s="40">
        <f t="shared" si="297"/>
        <v>0.28921691428571422</v>
      </c>
      <c r="Y523" s="41">
        <f t="shared" si="298"/>
        <v>1.2653239999999997</v>
      </c>
      <c r="Z523" s="42">
        <f t="shared" si="299"/>
        <v>12653.239999999996</v>
      </c>
      <c r="AA523" s="13" t="s">
        <v>58</v>
      </c>
      <c r="AT523" s="38">
        <v>21.7</v>
      </c>
      <c r="AU523" s="38">
        <v>19</v>
      </c>
      <c r="AV523" s="10">
        <f t="shared" si="313"/>
        <v>28</v>
      </c>
      <c r="AW523" s="10">
        <f t="shared" si="314"/>
        <v>26.76</v>
      </c>
      <c r="AZ523" t="str">
        <f t="shared" si="310"/>
        <v>Yes</v>
      </c>
      <c r="BB523" s="38">
        <f t="shared" si="315"/>
        <v>-1</v>
      </c>
      <c r="BC523" s="38">
        <f t="shared" si="309"/>
        <v>-5.5</v>
      </c>
      <c r="BD523" s="38">
        <f t="shared" si="316"/>
        <v>-5.5</v>
      </c>
      <c r="BE523" s="38">
        <f t="shared" si="317"/>
        <v>-1</v>
      </c>
      <c r="BF523" s="13" cm="1">
        <f t="array" ref="BF523">SUMPRODUCT((1/COUNTIFS($A$3:$A523,$A$3:$A523,$H$3:$H523,$H$3:$H523,$I$3:$I523,$I$3:$I523)))</f>
        <v>156.9999999999996</v>
      </c>
      <c r="BG523" s="13">
        <v>47</v>
      </c>
      <c r="BH523" s="12">
        <f t="shared" si="311"/>
        <v>0.29936305732484153</v>
      </c>
    </row>
    <row r="524" spans="1:60" x14ac:dyDescent="0.2">
      <c r="A524" s="37">
        <v>46158</v>
      </c>
      <c r="B524" s="37"/>
      <c r="C524" s="38">
        <v>11.24</v>
      </c>
      <c r="D524" s="13" t="s">
        <v>55</v>
      </c>
      <c r="E524" s="13" t="s">
        <v>1156</v>
      </c>
      <c r="F524" s="13"/>
      <c r="H524" t="s">
        <v>56</v>
      </c>
      <c r="I524" s="13">
        <v>7</v>
      </c>
      <c r="J524" s="13">
        <v>4</v>
      </c>
      <c r="K524" t="s">
        <v>758</v>
      </c>
      <c r="L524" s="38">
        <v>1</v>
      </c>
      <c r="M524" s="38">
        <v>15</v>
      </c>
      <c r="N524" s="38">
        <v>19.5</v>
      </c>
      <c r="O524" s="13" t="s">
        <v>15</v>
      </c>
      <c r="Q524" s="13" t="s">
        <v>4</v>
      </c>
      <c r="R524" s="13">
        <v>18.02</v>
      </c>
      <c r="S524" s="13" t="s">
        <v>60</v>
      </c>
      <c r="T524" s="39" t="str">
        <f t="shared" si="318"/>
        <v>0.00</v>
      </c>
      <c r="U524" s="39">
        <f t="shared" ref="U524:U525" si="319">BE524</f>
        <v>-1</v>
      </c>
      <c r="V524" s="39">
        <f t="shared" si="295"/>
        <v>125.53239999999997</v>
      </c>
      <c r="W524" s="39">
        <f t="shared" si="296"/>
        <v>438.5</v>
      </c>
      <c r="X524" s="40">
        <f t="shared" si="297"/>
        <v>0.2862768529076396</v>
      </c>
      <c r="Y524" s="41">
        <f t="shared" si="298"/>
        <v>1.2553239999999997</v>
      </c>
      <c r="Z524" s="42">
        <f t="shared" si="299"/>
        <v>12553.239999999996</v>
      </c>
      <c r="AA524" s="13" t="s">
        <v>58</v>
      </c>
      <c r="AT524" s="38">
        <v>19.2</v>
      </c>
      <c r="AU524" s="38">
        <v>17</v>
      </c>
      <c r="AV524" s="10">
        <f t="shared" ref="AV524:AV525" si="320">((N524*(L524))-(L524))</f>
        <v>18.5</v>
      </c>
      <c r="AW524" s="10">
        <f t="shared" ref="AW524:AW525" si="321">0.92*(N524-1)+1</f>
        <v>18.02</v>
      </c>
      <c r="AZ524" t="str">
        <f t="shared" si="310"/>
        <v>Yes</v>
      </c>
      <c r="BB524" s="38">
        <f t="shared" ref="BB524:BB525" si="322">IF(AA524="W",
   L524*(N524-1),
   -L524
)</f>
        <v>-1</v>
      </c>
      <c r="BC524" s="38">
        <f t="shared" si="309"/>
        <v>-2</v>
      </c>
      <c r="BD524" s="38">
        <f t="shared" ref="BD524:BD525" si="323">IF(BC524&gt;0, BC524*0.92, BC524)</f>
        <v>-2</v>
      </c>
      <c r="BE524" s="38">
        <f t="shared" ref="BE524:BE525" si="324">IF(
  BC524&gt;0,
  IF(
    AA524="W",
    BB524 - (BC524 - BD524),
    BB524
  ),
  BB524
)</f>
        <v>-1</v>
      </c>
      <c r="BF524" s="13" cm="1">
        <f t="array" ref="BF524">SUMPRODUCT((1/COUNTIFS($A$3:$A524,$A$3:$A524,$H$3:$H524,$H$3:$H524,$I$3:$I524,$I$3:$I524)))</f>
        <v>157.9999999999996</v>
      </c>
      <c r="BG524" s="13">
        <v>47</v>
      </c>
      <c r="BH524" s="12">
        <f t="shared" si="311"/>
        <v>0.2974683544303805</v>
      </c>
    </row>
    <row r="525" spans="1:60" x14ac:dyDescent="0.2">
      <c r="A525" s="37">
        <v>46158</v>
      </c>
      <c r="B525" s="37"/>
      <c r="C525" s="38">
        <v>11.24</v>
      </c>
      <c r="D525" s="13" t="s">
        <v>55</v>
      </c>
      <c r="E525" s="13" t="s">
        <v>1156</v>
      </c>
      <c r="F525" s="13"/>
      <c r="H525" t="s">
        <v>56</v>
      </c>
      <c r="I525" s="13">
        <v>7</v>
      </c>
      <c r="J525" s="13">
        <v>9</v>
      </c>
      <c r="K525" t="s">
        <v>590</v>
      </c>
      <c r="L525" s="38">
        <v>1</v>
      </c>
      <c r="M525" s="38">
        <v>7.4</v>
      </c>
      <c r="N525" s="38">
        <v>9.6</v>
      </c>
      <c r="O525" s="13" t="s">
        <v>15</v>
      </c>
      <c r="Q525" s="13" t="s">
        <v>4</v>
      </c>
      <c r="R525" s="38">
        <v>8.911999999999999</v>
      </c>
      <c r="S525" s="13" t="s">
        <v>60</v>
      </c>
      <c r="T525" s="39" t="str">
        <f t="shared" si="318"/>
        <v>0.00</v>
      </c>
      <c r="U525" s="39">
        <f t="shared" si="319"/>
        <v>-1</v>
      </c>
      <c r="V525" s="39">
        <f t="shared" si="295"/>
        <v>124.53239999999997</v>
      </c>
      <c r="W525" s="39">
        <f t="shared" si="296"/>
        <v>439.5</v>
      </c>
      <c r="X525" s="40">
        <f t="shared" si="297"/>
        <v>0.28335017064846407</v>
      </c>
      <c r="Y525" s="41">
        <f t="shared" si="298"/>
        <v>1.2453239999999997</v>
      </c>
      <c r="Z525" s="42">
        <f t="shared" si="299"/>
        <v>12453.239999999996</v>
      </c>
      <c r="AA525" s="13" t="s">
        <v>58</v>
      </c>
      <c r="AT525" s="38">
        <v>7.2</v>
      </c>
      <c r="AU525" s="38">
        <v>6.5</v>
      </c>
      <c r="AV525" s="10">
        <f t="shared" si="320"/>
        <v>8.6</v>
      </c>
      <c r="AW525" s="10">
        <f t="shared" si="321"/>
        <v>8.911999999999999</v>
      </c>
      <c r="AZ525" t="str">
        <f t="shared" si="310"/>
        <v>Yes</v>
      </c>
      <c r="BB525" s="38">
        <f t="shared" si="322"/>
        <v>-1</v>
      </c>
      <c r="BC525" s="38">
        <f t="shared" si="309"/>
        <v>-2</v>
      </c>
      <c r="BD525" s="38">
        <f t="shared" si="323"/>
        <v>-2</v>
      </c>
      <c r="BE525" s="38">
        <f t="shared" si="324"/>
        <v>-1</v>
      </c>
      <c r="BF525" s="13" cm="1">
        <f t="array" ref="BF525">SUMPRODUCT((1/COUNTIFS($A$3:$A525,$A$3:$A525,$H$3:$H525,$H$3:$H525,$I$3:$I525,$I$3:$I525)))</f>
        <v>157.9999999999996</v>
      </c>
      <c r="BG525" s="13">
        <v>47</v>
      </c>
      <c r="BH525" s="12">
        <f t="shared" si="311"/>
        <v>0.2974683544303805</v>
      </c>
    </row>
    <row r="526" spans="1:60" x14ac:dyDescent="0.2">
      <c r="A526" s="37">
        <v>46158</v>
      </c>
      <c r="B526" s="37"/>
      <c r="C526" s="38">
        <v>11.25</v>
      </c>
      <c r="D526" s="13" t="s">
        <v>55</v>
      </c>
      <c r="E526" s="13" t="s">
        <v>1156</v>
      </c>
      <c r="F526" s="13"/>
      <c r="H526" t="s">
        <v>56</v>
      </c>
      <c r="I526" s="13">
        <v>8</v>
      </c>
      <c r="J526" s="13">
        <v>6</v>
      </c>
      <c r="K526" t="s">
        <v>760</v>
      </c>
      <c r="L526" s="38">
        <v>1</v>
      </c>
      <c r="M526" s="38">
        <v>18.5</v>
      </c>
      <c r="N526" s="38">
        <v>22</v>
      </c>
      <c r="O526" s="13" t="s">
        <v>15</v>
      </c>
      <c r="Q526" s="13" t="s">
        <v>4</v>
      </c>
      <c r="R526" s="38">
        <v>20.32</v>
      </c>
      <c r="S526" s="13" t="s">
        <v>60</v>
      </c>
      <c r="T526" s="39" t="str">
        <f t="shared" si="318"/>
        <v>0.00</v>
      </c>
      <c r="U526" s="39">
        <f t="shared" ref="U526:U530" si="325">BE526</f>
        <v>-1</v>
      </c>
      <c r="V526" s="39">
        <f t="shared" si="295"/>
        <v>123.53239999999997</v>
      </c>
      <c r="W526" s="39">
        <f t="shared" si="296"/>
        <v>440.5</v>
      </c>
      <c r="X526" s="40">
        <f t="shared" si="297"/>
        <v>0.28043677639046533</v>
      </c>
      <c r="Y526" s="41">
        <f t="shared" si="298"/>
        <v>1.2353239999999996</v>
      </c>
      <c r="Z526" s="42">
        <f t="shared" si="299"/>
        <v>12353.239999999996</v>
      </c>
      <c r="AA526" s="13" t="s">
        <v>58</v>
      </c>
      <c r="AT526" s="38">
        <v>17</v>
      </c>
      <c r="AU526" s="38">
        <v>17</v>
      </c>
      <c r="AV526" s="10">
        <f t="shared" ref="AV526:AV530" si="326">((N526*(L526))-(L526))</f>
        <v>21</v>
      </c>
      <c r="AW526" s="10">
        <f t="shared" ref="AW526:AW530" si="327">0.92*(N526-1)+1</f>
        <v>20.32</v>
      </c>
      <c r="AZ526" t="str">
        <f t="shared" si="310"/>
        <v>Yes</v>
      </c>
      <c r="BB526" s="38">
        <f t="shared" ref="BB526:BB530" si="328">IF(AA526="W",
   L526*(N526-1),
   -L526
)</f>
        <v>-1</v>
      </c>
      <c r="BC526" s="38">
        <f t="shared" si="309"/>
        <v>-2</v>
      </c>
      <c r="BD526" s="38">
        <f t="shared" ref="BD526:BD530" si="329">IF(BC526&gt;0, BC526*0.92, BC526)</f>
        <v>-2</v>
      </c>
      <c r="BE526" s="38">
        <f t="shared" ref="BE526:BE530" si="330">IF(
  BC526&gt;0,
  IF(
    AA526="W",
    BB526 - (BC526 - BD526),
    BB526
  ),
  BB526
)</f>
        <v>-1</v>
      </c>
      <c r="BF526" s="13" cm="1">
        <f t="array" ref="BF526">SUMPRODUCT((1/COUNTIFS($A$3:$A526,$A$3:$A526,$H$3:$H526,$H$3:$H526,$I$3:$I526,$I$3:$I526)))</f>
        <v>158.9999999999996</v>
      </c>
      <c r="BG526" s="13">
        <v>47</v>
      </c>
      <c r="BH526" s="12">
        <f t="shared" si="311"/>
        <v>0.29559748427673033</v>
      </c>
    </row>
    <row r="527" spans="1:60" x14ac:dyDescent="0.2">
      <c r="A527" s="37">
        <v>46158</v>
      </c>
      <c r="B527" s="37"/>
      <c r="C527" s="38">
        <v>11.25</v>
      </c>
      <c r="D527" s="13" t="s">
        <v>55</v>
      </c>
      <c r="E527" s="13" t="s">
        <v>1156</v>
      </c>
      <c r="F527" s="13"/>
      <c r="H527" t="s">
        <v>56</v>
      </c>
      <c r="I527" s="13">
        <v>8</v>
      </c>
      <c r="J527" s="13">
        <v>13</v>
      </c>
      <c r="K527" t="s">
        <v>398</v>
      </c>
      <c r="L527" s="38">
        <v>1</v>
      </c>
      <c r="M527" s="38">
        <v>16</v>
      </c>
      <c r="N527" s="38">
        <v>21.13</v>
      </c>
      <c r="O527" s="13" t="s">
        <v>15</v>
      </c>
      <c r="Q527" s="13" t="s">
        <v>4</v>
      </c>
      <c r="R527" s="38">
        <v>19.519600000000001</v>
      </c>
      <c r="S527" s="13" t="s">
        <v>60</v>
      </c>
      <c r="T527" s="39" t="str">
        <f t="shared" si="318"/>
        <v>0.00</v>
      </c>
      <c r="U527" s="39">
        <f t="shared" si="325"/>
        <v>-1</v>
      </c>
      <c r="V527" s="39">
        <f t="shared" si="295"/>
        <v>122.53239999999997</v>
      </c>
      <c r="W527" s="39">
        <f t="shared" si="296"/>
        <v>441.5</v>
      </c>
      <c r="X527" s="40">
        <f t="shared" si="297"/>
        <v>0.27753657984144953</v>
      </c>
      <c r="Y527" s="41">
        <f t="shared" si="298"/>
        <v>1.2253239999999996</v>
      </c>
      <c r="Z527" s="42">
        <f t="shared" si="299"/>
        <v>12253.239999999996</v>
      </c>
      <c r="AA527" s="13" t="s">
        <v>58</v>
      </c>
      <c r="AT527" s="38">
        <v>16.8</v>
      </c>
      <c r="AU527" s="38">
        <v>16</v>
      </c>
      <c r="AV527" s="10">
        <f t="shared" si="326"/>
        <v>20.13</v>
      </c>
      <c r="AW527" s="10">
        <f t="shared" si="327"/>
        <v>19.519600000000001</v>
      </c>
      <c r="AZ527" t="str">
        <f t="shared" si="310"/>
        <v>Yes</v>
      </c>
      <c r="BB527" s="38">
        <f t="shared" si="328"/>
        <v>-1</v>
      </c>
      <c r="BC527" s="38">
        <f t="shared" si="309"/>
        <v>-2</v>
      </c>
      <c r="BD527" s="38">
        <f t="shared" si="329"/>
        <v>-2</v>
      </c>
      <c r="BE527" s="38">
        <f t="shared" si="330"/>
        <v>-1</v>
      </c>
      <c r="BF527" s="13" cm="1">
        <f t="array" ref="BF527">SUMPRODUCT((1/COUNTIFS($A$3:$A527,$A$3:$A527,$H$3:$H527,$H$3:$H527,$I$3:$I527,$I$3:$I527)))</f>
        <v>158.9999999999996</v>
      </c>
      <c r="BG527" s="13">
        <v>47</v>
      </c>
      <c r="BH527" s="12">
        <f t="shared" si="311"/>
        <v>0.29559748427673033</v>
      </c>
    </row>
    <row r="528" spans="1:60" x14ac:dyDescent="0.2">
      <c r="A528" s="37">
        <v>46158</v>
      </c>
      <c r="B528" s="37"/>
      <c r="C528" s="38">
        <v>11.41</v>
      </c>
      <c r="D528" s="13" t="s">
        <v>55</v>
      </c>
      <c r="E528" s="13" t="s">
        <v>1156</v>
      </c>
      <c r="F528" s="13"/>
      <c r="H528" t="s">
        <v>56</v>
      </c>
      <c r="I528" s="13">
        <v>9</v>
      </c>
      <c r="J528" s="13">
        <v>3</v>
      </c>
      <c r="K528" t="s">
        <v>540</v>
      </c>
      <c r="L528" s="38">
        <v>1</v>
      </c>
      <c r="M528" s="38">
        <v>32</v>
      </c>
      <c r="N528" s="38">
        <v>59.28</v>
      </c>
      <c r="O528" s="13" t="s">
        <v>15</v>
      </c>
      <c r="Q528" s="13" t="s">
        <v>4</v>
      </c>
      <c r="R528" s="38">
        <v>54.617600000000003</v>
      </c>
      <c r="S528" s="13" t="s">
        <v>60</v>
      </c>
      <c r="T528" s="39" t="str">
        <f t="shared" si="318"/>
        <v>0.00</v>
      </c>
      <c r="U528" s="39">
        <f t="shared" si="325"/>
        <v>-1</v>
      </c>
      <c r="V528" s="39">
        <f t="shared" si="295"/>
        <v>121.53239999999997</v>
      </c>
      <c r="W528" s="39">
        <f t="shared" si="296"/>
        <v>442.5</v>
      </c>
      <c r="X528" s="40">
        <f t="shared" si="297"/>
        <v>0.27464949152542367</v>
      </c>
      <c r="Y528" s="41">
        <f t="shared" si="298"/>
        <v>1.2153239999999996</v>
      </c>
      <c r="Z528" s="42">
        <f t="shared" si="299"/>
        <v>12153.239999999996</v>
      </c>
      <c r="AA528" s="13" t="s">
        <v>58</v>
      </c>
      <c r="AT528" s="38">
        <v>38.299999999999997</v>
      </c>
      <c r="AU528" s="38">
        <v>31</v>
      </c>
      <c r="AV528" s="10">
        <f t="shared" si="326"/>
        <v>58.28</v>
      </c>
      <c r="AW528" s="10">
        <f t="shared" si="327"/>
        <v>54.617600000000003</v>
      </c>
      <c r="AZ528" t="str">
        <f t="shared" si="310"/>
        <v>Yes</v>
      </c>
      <c r="BB528" s="38">
        <f t="shared" si="328"/>
        <v>-1</v>
      </c>
      <c r="BC528" s="38">
        <f t="shared" si="309"/>
        <v>-3</v>
      </c>
      <c r="BD528" s="38">
        <f t="shared" si="329"/>
        <v>-3</v>
      </c>
      <c r="BE528" s="38">
        <f t="shared" si="330"/>
        <v>-1</v>
      </c>
      <c r="BF528" s="13" cm="1">
        <f t="array" ref="BF528">SUMPRODUCT((1/COUNTIFS($A$3:$A528,$A$3:$A528,$H$3:$H528,$H$3:$H528,$I$3:$I528,$I$3:$I528)))</f>
        <v>159.9999999999996</v>
      </c>
      <c r="BG528" s="13">
        <v>47</v>
      </c>
      <c r="BH528" s="12">
        <f t="shared" si="311"/>
        <v>0.29375000000000073</v>
      </c>
    </row>
    <row r="529" spans="1:60" x14ac:dyDescent="0.2">
      <c r="A529" s="37">
        <v>46158</v>
      </c>
      <c r="B529" s="37"/>
      <c r="C529" s="38">
        <v>11.41</v>
      </c>
      <c r="D529" s="13" t="s">
        <v>55</v>
      </c>
      <c r="E529" s="13" t="s">
        <v>1156</v>
      </c>
      <c r="F529" s="13"/>
      <c r="H529" t="s">
        <v>56</v>
      </c>
      <c r="I529" s="13">
        <v>9</v>
      </c>
      <c r="J529" s="13">
        <v>5</v>
      </c>
      <c r="K529" t="s">
        <v>776</v>
      </c>
      <c r="L529" s="38">
        <v>1</v>
      </c>
      <c r="M529" s="38">
        <v>15</v>
      </c>
      <c r="N529" s="38">
        <v>15</v>
      </c>
      <c r="O529" s="13" t="s">
        <v>15</v>
      </c>
      <c r="Q529" s="13" t="s">
        <v>4</v>
      </c>
      <c r="R529" s="38">
        <v>13.88</v>
      </c>
      <c r="S529" s="13" t="s">
        <v>60</v>
      </c>
      <c r="T529" s="39" t="str">
        <f t="shared" si="318"/>
        <v>0.00</v>
      </c>
      <c r="U529" s="39">
        <f t="shared" si="325"/>
        <v>-1</v>
      </c>
      <c r="V529" s="39">
        <f t="shared" si="295"/>
        <v>120.53239999999997</v>
      </c>
      <c r="W529" s="39">
        <f t="shared" si="296"/>
        <v>443.5</v>
      </c>
      <c r="X529" s="40">
        <f t="shared" si="297"/>
        <v>0.27177542277339339</v>
      </c>
      <c r="Y529" s="41">
        <f t="shared" si="298"/>
        <v>1.2053239999999996</v>
      </c>
      <c r="Z529" s="42">
        <f t="shared" si="299"/>
        <v>12053.239999999996</v>
      </c>
      <c r="AA529" s="13" t="s">
        <v>58</v>
      </c>
      <c r="AT529" s="38">
        <v>11.5</v>
      </c>
      <c r="AU529" s="38">
        <v>11</v>
      </c>
      <c r="AV529" s="10">
        <f t="shared" si="326"/>
        <v>14</v>
      </c>
      <c r="AW529" s="10">
        <f t="shared" si="327"/>
        <v>13.88</v>
      </c>
      <c r="AZ529" t="str">
        <f t="shared" si="310"/>
        <v>Yes</v>
      </c>
      <c r="BB529" s="38">
        <f t="shared" si="328"/>
        <v>-1</v>
      </c>
      <c r="BC529" s="38">
        <f t="shared" si="309"/>
        <v>-3</v>
      </c>
      <c r="BD529" s="38">
        <f t="shared" si="329"/>
        <v>-3</v>
      </c>
      <c r="BE529" s="38">
        <f t="shared" si="330"/>
        <v>-1</v>
      </c>
      <c r="BF529" s="13" cm="1">
        <f t="array" ref="BF529">SUMPRODUCT((1/COUNTIFS($A$3:$A529,$A$3:$A529,$H$3:$H529,$H$3:$H529,$I$3:$I529,$I$3:$I529)))</f>
        <v>159.9999999999996</v>
      </c>
      <c r="BG529" s="13">
        <v>47</v>
      </c>
      <c r="BH529" s="12">
        <f t="shared" si="311"/>
        <v>0.29375000000000073</v>
      </c>
    </row>
    <row r="530" spans="1:60" x14ac:dyDescent="0.2">
      <c r="A530" s="37">
        <v>46158</v>
      </c>
      <c r="B530" s="37"/>
      <c r="C530" s="38">
        <v>11.41</v>
      </c>
      <c r="D530" s="13" t="s">
        <v>55</v>
      </c>
      <c r="E530" s="13" t="s">
        <v>1156</v>
      </c>
      <c r="F530" s="13"/>
      <c r="H530" t="s">
        <v>56</v>
      </c>
      <c r="I530" s="13">
        <v>9</v>
      </c>
      <c r="J530" s="13">
        <v>6</v>
      </c>
      <c r="K530" t="s">
        <v>777</v>
      </c>
      <c r="L530" s="38">
        <v>1</v>
      </c>
      <c r="M530" s="38">
        <v>38</v>
      </c>
      <c r="N530" s="38">
        <v>68</v>
      </c>
      <c r="O530" s="13" t="s">
        <v>15</v>
      </c>
      <c r="Q530" s="13" t="s">
        <v>4</v>
      </c>
      <c r="R530" s="38">
        <v>62.64</v>
      </c>
      <c r="S530" s="13" t="s">
        <v>60</v>
      </c>
      <c r="T530" s="39" t="str">
        <f t="shared" si="318"/>
        <v>0.00</v>
      </c>
      <c r="U530" s="39">
        <f t="shared" si="325"/>
        <v>-1</v>
      </c>
      <c r="V530" s="39">
        <f t="shared" si="295"/>
        <v>119.53239999999997</v>
      </c>
      <c r="W530" s="39">
        <f t="shared" si="296"/>
        <v>444.5</v>
      </c>
      <c r="X530" s="40">
        <f t="shared" si="297"/>
        <v>0.26891428571428566</v>
      </c>
      <c r="Y530" s="41">
        <f t="shared" si="298"/>
        <v>1.1953239999999996</v>
      </c>
      <c r="Z530" s="42">
        <f t="shared" si="299"/>
        <v>11953.239999999996</v>
      </c>
      <c r="AA530" s="13" t="s">
        <v>58</v>
      </c>
      <c r="AT530" s="38">
        <v>46.2</v>
      </c>
      <c r="AU530" s="38">
        <v>41</v>
      </c>
      <c r="AV530" s="10">
        <f t="shared" si="326"/>
        <v>67</v>
      </c>
      <c r="AW530" s="10">
        <f t="shared" si="327"/>
        <v>62.64</v>
      </c>
      <c r="AZ530" t="str">
        <f t="shared" si="310"/>
        <v>Yes</v>
      </c>
      <c r="BB530" s="38">
        <f t="shared" si="328"/>
        <v>-1</v>
      </c>
      <c r="BC530" s="38">
        <f t="shared" si="309"/>
        <v>-3</v>
      </c>
      <c r="BD530" s="38">
        <f t="shared" si="329"/>
        <v>-3</v>
      </c>
      <c r="BE530" s="38">
        <f t="shared" si="330"/>
        <v>-1</v>
      </c>
      <c r="BF530" s="13" cm="1">
        <f t="array" ref="BF530">SUMPRODUCT((1/COUNTIFS($A$3:$A530,$A$3:$A530,$H$3:$H530,$H$3:$H530,$I$3:$I530,$I$3:$I530)))</f>
        <v>159.99999999999963</v>
      </c>
      <c r="BG530" s="13">
        <v>47</v>
      </c>
      <c r="BH530" s="12">
        <f t="shared" si="311"/>
        <v>0.29375000000000068</v>
      </c>
    </row>
    <row r="531" spans="1:60" x14ac:dyDescent="0.2">
      <c r="A531" s="37">
        <v>46165</v>
      </c>
      <c r="B531" s="37"/>
      <c r="C531" s="38">
        <v>11.17</v>
      </c>
      <c r="D531" s="13" t="s">
        <v>55</v>
      </c>
      <c r="E531" s="13" t="s">
        <v>1156</v>
      </c>
      <c r="F531" s="13"/>
      <c r="H531" t="s">
        <v>813</v>
      </c>
      <c r="I531" s="13">
        <v>1</v>
      </c>
      <c r="J531" s="13">
        <v>2</v>
      </c>
      <c r="K531" t="s">
        <v>782</v>
      </c>
      <c r="L531" s="38">
        <v>1</v>
      </c>
      <c r="M531" s="38">
        <v>8.1999999999999993</v>
      </c>
      <c r="N531" s="38">
        <v>8.6</v>
      </c>
      <c r="O531" s="13" t="s">
        <v>15</v>
      </c>
      <c r="Q531" s="13" t="s">
        <v>4</v>
      </c>
      <c r="R531" s="38">
        <v>7.992</v>
      </c>
      <c r="S531" s="13" t="s">
        <v>60</v>
      </c>
      <c r="T531" s="39" t="str">
        <f t="shared" si="318"/>
        <v>0.00</v>
      </c>
      <c r="U531" s="39">
        <f t="shared" ref="U531:U532" si="331">BE531</f>
        <v>-1</v>
      </c>
      <c r="V531" s="39">
        <f t="shared" ref="V531:V532" si="332">V530+U531</f>
        <v>118.53239999999997</v>
      </c>
      <c r="W531" s="39">
        <f t="shared" ref="W531:W532" si="333">W530+L531</f>
        <v>445.5</v>
      </c>
      <c r="X531" s="40">
        <f t="shared" ref="X531:X532" si="334">SUM(V531/W531)</f>
        <v>0.26606599326599317</v>
      </c>
      <c r="Y531" s="41">
        <f t="shared" ref="Y531:Y532" si="335">V531/100</f>
        <v>1.1853239999999996</v>
      </c>
      <c r="Z531" s="42">
        <f t="shared" ref="Z531:Z532" si="336">V531*100</f>
        <v>11853.239999999996</v>
      </c>
      <c r="AA531" s="13" t="s">
        <v>58</v>
      </c>
      <c r="AT531" s="38">
        <v>7.5</v>
      </c>
      <c r="AU531" s="38">
        <v>8</v>
      </c>
      <c r="AV531" s="10">
        <f t="shared" ref="AV531:AV532" si="337">((N531*(L531))-(L531))</f>
        <v>7.6</v>
      </c>
      <c r="AW531" s="10">
        <f t="shared" ref="AW531:AW532" si="338">0.92*(N531-1)+1</f>
        <v>7.992</v>
      </c>
      <c r="AZ531" t="str">
        <f t="shared" si="310"/>
        <v>Yes</v>
      </c>
      <c r="BB531" s="38">
        <f t="shared" ref="BB531:BB535" si="339">IF(AA531="W",
   L531*(N531-1),
   -L531
)</f>
        <v>-1</v>
      </c>
      <c r="BC531" s="38">
        <f t="shared" si="309"/>
        <v>-2</v>
      </c>
      <c r="BD531" s="38">
        <f t="shared" ref="BD531:BD535" si="340">IF(BC531&gt;0, BC531*0.92, BC531)</f>
        <v>-2</v>
      </c>
      <c r="BE531" s="38">
        <f t="shared" ref="BE531:BE535" si="341">IF(
  BC531&gt;0,
  IF(
    AA531="W",
    BB531 - (BC531 - BD531),
    BB531
  ),
  BB531
)</f>
        <v>-1</v>
      </c>
      <c r="BF531" s="13" cm="1">
        <f t="array" ref="BF531">SUMPRODUCT((1/COUNTIFS($A$3:$A531,$A$3:$A531,$H$3:$H531,$H$3:$H531,$I$3:$I531,$I$3:$I531)))</f>
        <v>160.99999999999963</v>
      </c>
      <c r="BG531" s="13">
        <v>47</v>
      </c>
      <c r="BH531" s="12">
        <f t="shared" si="311"/>
        <v>0.29192546583850998</v>
      </c>
    </row>
    <row r="532" spans="1:60" x14ac:dyDescent="0.2">
      <c r="A532" s="37">
        <v>46165</v>
      </c>
      <c r="B532" s="37"/>
      <c r="C532" s="38">
        <v>11.17</v>
      </c>
      <c r="D532" s="13" t="s">
        <v>55</v>
      </c>
      <c r="E532" s="13" t="s">
        <v>1156</v>
      </c>
      <c r="F532" s="13"/>
      <c r="H532" t="s">
        <v>813</v>
      </c>
      <c r="I532" s="13">
        <v>1</v>
      </c>
      <c r="J532" s="13">
        <v>5</v>
      </c>
      <c r="K532" t="s">
        <v>784</v>
      </c>
      <c r="L532" s="38">
        <v>1</v>
      </c>
      <c r="M532" s="38">
        <v>15.5</v>
      </c>
      <c r="N532" s="38">
        <v>16.88</v>
      </c>
      <c r="O532" s="13" t="s">
        <v>15</v>
      </c>
      <c r="Q532" s="13" t="s">
        <v>4</v>
      </c>
      <c r="R532" s="38">
        <v>15.6096</v>
      </c>
      <c r="S532" s="13" t="s">
        <v>60</v>
      </c>
      <c r="T532" s="39" t="str">
        <f t="shared" si="318"/>
        <v>0.00</v>
      </c>
      <c r="U532" s="39">
        <f t="shared" si="331"/>
        <v>-1</v>
      </c>
      <c r="V532" s="39">
        <f t="shared" si="332"/>
        <v>117.53239999999997</v>
      </c>
      <c r="W532" s="39">
        <f t="shared" si="333"/>
        <v>446.5</v>
      </c>
      <c r="X532" s="40">
        <f t="shared" si="334"/>
        <v>0.2632304591265397</v>
      </c>
      <c r="Y532" s="41">
        <f t="shared" si="335"/>
        <v>1.1753239999999996</v>
      </c>
      <c r="Z532" s="42">
        <f t="shared" si="336"/>
        <v>11753.239999999996</v>
      </c>
      <c r="AA532" s="13" t="s">
        <v>58</v>
      </c>
      <c r="AT532" s="38">
        <v>15.8</v>
      </c>
      <c r="AU532" s="38">
        <v>16</v>
      </c>
      <c r="AV532" s="10">
        <f t="shared" si="337"/>
        <v>15.879999999999999</v>
      </c>
      <c r="AW532" s="10">
        <f t="shared" si="338"/>
        <v>15.6096</v>
      </c>
      <c r="AZ532" t="str">
        <f t="shared" si="310"/>
        <v>Yes</v>
      </c>
      <c r="BB532" s="38">
        <f t="shared" si="339"/>
        <v>-1</v>
      </c>
      <c r="BC532" s="38">
        <f t="shared" si="309"/>
        <v>-2</v>
      </c>
      <c r="BD532" s="38">
        <f t="shared" si="340"/>
        <v>-2</v>
      </c>
      <c r="BE532" s="38">
        <f t="shared" si="341"/>
        <v>-1</v>
      </c>
      <c r="BF532" s="13" cm="1">
        <f t="array" ref="BF532">SUMPRODUCT((1/COUNTIFS($A$3:$A532,$A$3:$A532,$H$3:$H532,$H$3:$H532,$I$3:$I532,$I$3:$I532)))</f>
        <v>160.99999999999963</v>
      </c>
      <c r="BG532" s="13">
        <v>47</v>
      </c>
      <c r="BH532" s="12">
        <f t="shared" si="311"/>
        <v>0.29192546583850998</v>
      </c>
    </row>
    <row r="533" spans="1:60" x14ac:dyDescent="0.2">
      <c r="A533" s="37">
        <v>46165</v>
      </c>
      <c r="B533" s="37"/>
      <c r="C533" s="38">
        <v>11.19</v>
      </c>
      <c r="D533" s="13" t="s">
        <v>55</v>
      </c>
      <c r="E533" s="13" t="s">
        <v>1156</v>
      </c>
      <c r="F533" s="13"/>
      <c r="H533" t="s">
        <v>813</v>
      </c>
      <c r="I533" s="13">
        <v>2</v>
      </c>
      <c r="J533" s="13">
        <v>4</v>
      </c>
      <c r="K533" s="43" t="s">
        <v>785</v>
      </c>
      <c r="L533" s="38">
        <v>1</v>
      </c>
      <c r="M533" s="38">
        <v>19</v>
      </c>
      <c r="N533" s="38">
        <v>21.52</v>
      </c>
      <c r="O533" s="13" t="s">
        <v>15</v>
      </c>
      <c r="Q533" s="13" t="s">
        <v>4</v>
      </c>
      <c r="R533" s="38">
        <v>19.878399999999999</v>
      </c>
      <c r="S533" s="13">
        <v>1</v>
      </c>
      <c r="T533" s="39">
        <f t="shared" si="318"/>
        <v>19.88</v>
      </c>
      <c r="U533" s="39">
        <f t="shared" ref="U533:U535" si="342">BE533</f>
        <v>19.038399999999999</v>
      </c>
      <c r="V533" s="39">
        <f t="shared" ref="V533:V535" si="343">V532+U533</f>
        <v>136.57079999999996</v>
      </c>
      <c r="W533" s="39">
        <f t="shared" ref="W533:W535" si="344">W532+L533</f>
        <v>447.5</v>
      </c>
      <c r="X533" s="40">
        <f t="shared" ref="X533:X535" si="345">SUM(V533/W533)</f>
        <v>0.30518614525139659</v>
      </c>
      <c r="Y533" s="41">
        <f t="shared" ref="Y533:Y535" si="346">V533/100</f>
        <v>1.3657079999999997</v>
      </c>
      <c r="Z533" s="42">
        <f t="shared" ref="Z533:Z535" si="347">V533*100</f>
        <v>13657.079999999996</v>
      </c>
      <c r="AA533" s="13" t="s">
        <v>72</v>
      </c>
      <c r="AT533" s="38">
        <v>17.5</v>
      </c>
      <c r="AU533" s="38">
        <v>19</v>
      </c>
      <c r="AV533" s="10">
        <f t="shared" ref="AV533:AV535" si="348">((N533*(L533))-(L533))</f>
        <v>20.52</v>
      </c>
      <c r="AW533" s="10">
        <f t="shared" ref="AW533:AW535" si="349">0.92*(N533-1)+1</f>
        <v>19.878399999999999</v>
      </c>
      <c r="AZ533" t="str">
        <f t="shared" si="310"/>
        <v>Yes</v>
      </c>
      <c r="BB533" s="38">
        <f t="shared" si="339"/>
        <v>20.52</v>
      </c>
      <c r="BC533" s="38">
        <f t="shared" si="309"/>
        <v>18.52</v>
      </c>
      <c r="BD533" s="38">
        <f t="shared" si="340"/>
        <v>17.038399999999999</v>
      </c>
      <c r="BE533" s="38">
        <f t="shared" si="341"/>
        <v>19.038399999999999</v>
      </c>
      <c r="BF533" s="13" cm="1">
        <f t="array" ref="BF533">SUMPRODUCT((1/COUNTIFS($A$3:$A533,$A$3:$A533,$H$3:$H533,$H$3:$H533,$I$3:$I533,$I$3:$I533)))</f>
        <v>161.99999999999963</v>
      </c>
      <c r="BG533" s="13">
        <v>48</v>
      </c>
      <c r="BH533" s="12">
        <f t="shared" si="311"/>
        <v>0.29629629629629695</v>
      </c>
    </row>
    <row r="534" spans="1:60" x14ac:dyDescent="0.2">
      <c r="A534" s="37">
        <v>46165</v>
      </c>
      <c r="B534" s="37"/>
      <c r="C534" s="38">
        <v>11.19</v>
      </c>
      <c r="D534" s="13" t="s">
        <v>55</v>
      </c>
      <c r="E534" s="13" t="s">
        <v>1156</v>
      </c>
      <c r="F534" s="13"/>
      <c r="H534" t="s">
        <v>813</v>
      </c>
      <c r="I534" s="13">
        <v>2</v>
      </c>
      <c r="J534" s="13">
        <v>6</v>
      </c>
      <c r="K534" t="s">
        <v>786</v>
      </c>
      <c r="L534" s="38">
        <v>1</v>
      </c>
      <c r="M534" s="38">
        <v>38</v>
      </c>
      <c r="N534" s="38">
        <v>38</v>
      </c>
      <c r="O534" s="13" t="s">
        <v>15</v>
      </c>
      <c r="Q534" s="13" t="s">
        <v>4</v>
      </c>
      <c r="R534" s="38">
        <v>35.04</v>
      </c>
      <c r="S534" s="13" t="s">
        <v>60</v>
      </c>
      <c r="T534" s="39" t="str">
        <f t="shared" si="318"/>
        <v>0.00</v>
      </c>
      <c r="U534" s="39">
        <f t="shared" si="342"/>
        <v>-1</v>
      </c>
      <c r="V534" s="39">
        <f t="shared" si="343"/>
        <v>135.57079999999996</v>
      </c>
      <c r="W534" s="39">
        <f t="shared" si="344"/>
        <v>448.5</v>
      </c>
      <c r="X534" s="40">
        <f t="shared" si="345"/>
        <v>0.30227603121516156</v>
      </c>
      <c r="Y534" s="41">
        <f t="shared" si="346"/>
        <v>1.3557079999999997</v>
      </c>
      <c r="Z534" s="42">
        <f t="shared" si="347"/>
        <v>13557.079999999996</v>
      </c>
      <c r="AA534" s="13" t="s">
        <v>58</v>
      </c>
      <c r="AT534" s="38">
        <v>33.1</v>
      </c>
      <c r="AU534" s="38">
        <v>31</v>
      </c>
      <c r="AV534" s="10">
        <f t="shared" si="348"/>
        <v>37</v>
      </c>
      <c r="AW534" s="10">
        <f t="shared" si="349"/>
        <v>35.04</v>
      </c>
      <c r="AZ534" t="str">
        <f t="shared" si="310"/>
        <v>Yes</v>
      </c>
      <c r="BB534" s="38">
        <f t="shared" si="339"/>
        <v>-1</v>
      </c>
      <c r="BC534" s="38">
        <f t="shared" si="309"/>
        <v>18.52</v>
      </c>
      <c r="BD534" s="38">
        <f t="shared" si="340"/>
        <v>17.038399999999999</v>
      </c>
      <c r="BE534" s="38">
        <f t="shared" si="341"/>
        <v>-1</v>
      </c>
      <c r="BF534" s="13" cm="1">
        <f t="array" ref="BF534">SUMPRODUCT((1/COUNTIFS($A$3:$A534,$A$3:$A534,$H$3:$H534,$H$3:$H534,$I$3:$I534,$I$3:$I534)))</f>
        <v>161.99999999999963</v>
      </c>
      <c r="BG534" s="13">
        <v>48</v>
      </c>
      <c r="BH534" s="12">
        <f t="shared" si="311"/>
        <v>0.29629629629629695</v>
      </c>
    </row>
    <row r="535" spans="1:60" x14ac:dyDescent="0.2">
      <c r="A535" s="37">
        <v>46165</v>
      </c>
      <c r="B535" s="37"/>
      <c r="C535" s="38">
        <v>11.19</v>
      </c>
      <c r="D535" s="13" t="s">
        <v>55</v>
      </c>
      <c r="E535" s="13" t="s">
        <v>1156</v>
      </c>
      <c r="F535" s="13"/>
      <c r="H535" t="s">
        <v>813</v>
      </c>
      <c r="I535" s="13">
        <v>2</v>
      </c>
      <c r="J535" s="13">
        <v>9</v>
      </c>
      <c r="K535" t="s">
        <v>706</v>
      </c>
      <c r="L535" s="38">
        <v>1</v>
      </c>
      <c r="M535" s="38">
        <v>12</v>
      </c>
      <c r="N535" s="38">
        <v>15.5</v>
      </c>
      <c r="O535" s="13" t="s">
        <v>15</v>
      </c>
      <c r="Q535" s="13" t="s">
        <v>4</v>
      </c>
      <c r="R535" s="38">
        <v>14.34</v>
      </c>
      <c r="S535" s="13" t="s">
        <v>60</v>
      </c>
      <c r="T535" s="39" t="str">
        <f t="shared" si="318"/>
        <v>0.00</v>
      </c>
      <c r="U535" s="39">
        <f t="shared" si="342"/>
        <v>-1</v>
      </c>
      <c r="V535" s="39">
        <f t="shared" si="343"/>
        <v>134.57079999999996</v>
      </c>
      <c r="W535" s="39">
        <f t="shared" si="344"/>
        <v>449.5</v>
      </c>
      <c r="X535" s="40">
        <f t="shared" si="345"/>
        <v>0.29937886540600661</v>
      </c>
      <c r="Y535" s="41">
        <f t="shared" si="346"/>
        <v>1.3457079999999997</v>
      </c>
      <c r="Z535" s="42">
        <f t="shared" si="347"/>
        <v>13457.079999999996</v>
      </c>
      <c r="AA535" s="13" t="s">
        <v>58</v>
      </c>
      <c r="AT535" s="38">
        <v>12.2</v>
      </c>
      <c r="AU535" s="38">
        <v>15</v>
      </c>
      <c r="AV535" s="10">
        <f t="shared" si="348"/>
        <v>14.5</v>
      </c>
      <c r="AW535" s="10">
        <f t="shared" si="349"/>
        <v>14.34</v>
      </c>
      <c r="AZ535" t="str">
        <f t="shared" si="310"/>
        <v>Yes</v>
      </c>
      <c r="BB535" s="38">
        <f t="shared" si="339"/>
        <v>-1</v>
      </c>
      <c r="BC535" s="38">
        <f t="shared" si="309"/>
        <v>18.52</v>
      </c>
      <c r="BD535" s="38">
        <f t="shared" si="340"/>
        <v>17.038399999999999</v>
      </c>
      <c r="BE535" s="38">
        <f t="shared" si="341"/>
        <v>-1</v>
      </c>
      <c r="BF535" s="13" cm="1">
        <f t="array" ref="BF535">SUMPRODUCT((1/COUNTIFS($A$3:$A535,$A$3:$A535,$H$3:$H535,$H$3:$H535,$I$3:$I535,$I$3:$I535)))</f>
        <v>161.99999999999966</v>
      </c>
      <c r="BG535" s="13">
        <v>48</v>
      </c>
      <c r="BH535" s="12">
        <f t="shared" si="311"/>
        <v>0.29629629629629695</v>
      </c>
    </row>
    <row r="536" spans="1:60" x14ac:dyDescent="0.2">
      <c r="A536" s="37">
        <v>46165</v>
      </c>
      <c r="B536" s="37"/>
      <c r="C536" s="38">
        <v>11.21</v>
      </c>
      <c r="D536" s="13" t="s">
        <v>55</v>
      </c>
      <c r="E536" s="13" t="s">
        <v>1156</v>
      </c>
      <c r="F536" s="13"/>
      <c r="H536" t="s">
        <v>813</v>
      </c>
      <c r="I536" s="13">
        <v>3</v>
      </c>
      <c r="J536" s="13">
        <v>1</v>
      </c>
      <c r="K536" s="46" t="s">
        <v>788</v>
      </c>
      <c r="L536" s="38">
        <v>1</v>
      </c>
      <c r="M536" s="38">
        <v>34</v>
      </c>
      <c r="N536" s="38">
        <v>43.44</v>
      </c>
      <c r="O536" s="13" t="s">
        <v>15</v>
      </c>
      <c r="Q536" s="13" t="s">
        <v>4</v>
      </c>
      <c r="R536" s="38">
        <v>40.044800000000002</v>
      </c>
      <c r="S536" s="13">
        <v>4</v>
      </c>
      <c r="T536" s="39" t="str">
        <f t="shared" si="318"/>
        <v>0.00</v>
      </c>
      <c r="U536" s="39">
        <f t="shared" ref="U536:U537" si="350">BE536</f>
        <v>-1</v>
      </c>
      <c r="V536" s="39">
        <f t="shared" ref="V536:V537" si="351">V535+U536</f>
        <v>133.57079999999996</v>
      </c>
      <c r="W536" s="39">
        <f t="shared" ref="W536:W537" si="352">W535+L536</f>
        <v>450.5</v>
      </c>
      <c r="X536" s="40">
        <f t="shared" ref="X536:X537" si="353">SUM(V536/W536)</f>
        <v>0.29649456159822413</v>
      </c>
      <c r="Y536" s="41">
        <f t="shared" ref="Y536:Y537" si="354">V536/100</f>
        <v>1.3357079999999997</v>
      </c>
      <c r="Z536" s="42">
        <f t="shared" ref="Z536:Z537" si="355">V536*100</f>
        <v>13357.079999999996</v>
      </c>
      <c r="AA536" s="13" t="s">
        <v>58</v>
      </c>
      <c r="AT536" s="38">
        <v>42.1</v>
      </c>
      <c r="AU536" s="38">
        <v>31</v>
      </c>
      <c r="AV536" s="10">
        <f t="shared" ref="AV536:AV537" si="356">((N536*(L536))-(L536))</f>
        <v>42.44</v>
      </c>
      <c r="AW536" s="10">
        <f t="shared" ref="AW536:AW537" si="357">0.92*(N536-1)+1</f>
        <v>40.044800000000002</v>
      </c>
      <c r="AZ536" t="str">
        <f t="shared" si="310"/>
        <v>Yes</v>
      </c>
      <c r="BB536" s="38">
        <f t="shared" ref="BB536:BB537" si="358">IF(AA536="W",
   L536*(N536-1),
   -L536
)</f>
        <v>-1</v>
      </c>
      <c r="BC536" s="38">
        <f t="shared" si="309"/>
        <v>-2</v>
      </c>
      <c r="BD536" s="38">
        <f t="shared" ref="BD536:BD537" si="359">IF(BC536&gt;0, BC536*0.92, BC536)</f>
        <v>-2</v>
      </c>
      <c r="BE536" s="38">
        <f t="shared" ref="BE536:BE537" si="360">IF(
  BC536&gt;0,
  IF(
    AA536="W",
    BB536 - (BC536 - BD536),
    BB536
  ),
  BB536
)</f>
        <v>-1</v>
      </c>
      <c r="BF536" s="13" cm="1">
        <f t="array" ref="BF536">SUMPRODUCT((1/COUNTIFS($A$3:$A536,$A$3:$A536,$H$3:$H536,$H$3:$H536,$I$3:$I536,$I$3:$I536)))</f>
        <v>162.99999999999966</v>
      </c>
      <c r="BG536" s="13">
        <v>48</v>
      </c>
      <c r="BH536" s="12">
        <f t="shared" si="311"/>
        <v>0.29447852760736259</v>
      </c>
    </row>
    <row r="537" spans="1:60" x14ac:dyDescent="0.2">
      <c r="A537" s="37">
        <v>46165</v>
      </c>
      <c r="B537" s="37"/>
      <c r="C537" s="38">
        <v>11.21</v>
      </c>
      <c r="D537" s="13" t="s">
        <v>55</v>
      </c>
      <c r="E537" s="13" t="s">
        <v>1156</v>
      </c>
      <c r="F537" s="13"/>
      <c r="H537" t="s">
        <v>813</v>
      </c>
      <c r="I537" s="13">
        <v>3</v>
      </c>
      <c r="J537" s="13">
        <v>7</v>
      </c>
      <c r="K537" t="s">
        <v>594</v>
      </c>
      <c r="L537" s="38">
        <v>1</v>
      </c>
      <c r="M537" s="38">
        <v>36</v>
      </c>
      <c r="N537" s="38">
        <v>36</v>
      </c>
      <c r="O537" s="13" t="s">
        <v>15</v>
      </c>
      <c r="Q537" s="13" t="s">
        <v>4</v>
      </c>
      <c r="R537" s="38">
        <v>33.200000000000003</v>
      </c>
      <c r="S537" s="13" t="s">
        <v>60</v>
      </c>
      <c r="T537" s="39" t="str">
        <f t="shared" si="318"/>
        <v>0.00</v>
      </c>
      <c r="U537" s="39">
        <f t="shared" si="350"/>
        <v>-1</v>
      </c>
      <c r="V537" s="39">
        <f t="shared" si="351"/>
        <v>132.57079999999996</v>
      </c>
      <c r="W537" s="39">
        <f t="shared" si="352"/>
        <v>451.5</v>
      </c>
      <c r="X537" s="40">
        <f t="shared" si="353"/>
        <v>0.29362303433001097</v>
      </c>
      <c r="Y537" s="41">
        <f t="shared" si="354"/>
        <v>1.3257079999999997</v>
      </c>
      <c r="Z537" s="42">
        <f t="shared" si="355"/>
        <v>13257.079999999996</v>
      </c>
      <c r="AA537" s="13" t="s">
        <v>58</v>
      </c>
      <c r="AT537" s="38">
        <v>36.700000000000003</v>
      </c>
      <c r="AU537" s="38">
        <v>41</v>
      </c>
      <c r="AV537" s="10">
        <f t="shared" si="356"/>
        <v>35</v>
      </c>
      <c r="AW537" s="10">
        <f t="shared" si="357"/>
        <v>33.200000000000003</v>
      </c>
      <c r="AZ537" t="str">
        <f t="shared" si="310"/>
        <v>Yes</v>
      </c>
      <c r="BB537" s="38">
        <f t="shared" si="358"/>
        <v>-1</v>
      </c>
      <c r="BC537" s="38">
        <f t="shared" si="309"/>
        <v>-2</v>
      </c>
      <c r="BD537" s="38">
        <f t="shared" si="359"/>
        <v>-2</v>
      </c>
      <c r="BE537" s="38">
        <f t="shared" si="360"/>
        <v>-1</v>
      </c>
      <c r="BF537" s="13" cm="1">
        <f t="array" ref="BF537">SUMPRODUCT((1/COUNTIFS($A$3:$A537,$A$3:$A537,$H$3:$H537,$H$3:$H537,$I$3:$I537,$I$3:$I537)))</f>
        <v>162.99999999999966</v>
      </c>
      <c r="BG537" s="13">
        <v>48</v>
      </c>
      <c r="BH537" s="12">
        <f t="shared" si="311"/>
        <v>0.29447852760736259</v>
      </c>
    </row>
    <row r="538" spans="1:60" x14ac:dyDescent="0.2">
      <c r="A538" s="37">
        <v>46165</v>
      </c>
      <c r="B538" s="37"/>
      <c r="C538" s="38">
        <v>11.31</v>
      </c>
      <c r="D538" s="13" t="s">
        <v>55</v>
      </c>
      <c r="E538" s="13" t="s">
        <v>1156</v>
      </c>
      <c r="F538" s="13"/>
      <c r="H538" t="s">
        <v>813</v>
      </c>
      <c r="I538" s="13">
        <v>5</v>
      </c>
      <c r="J538" s="13">
        <v>7</v>
      </c>
      <c r="K538" t="s">
        <v>556</v>
      </c>
      <c r="L538" s="38">
        <v>1</v>
      </c>
      <c r="M538" s="38">
        <v>16</v>
      </c>
      <c r="N538" s="38">
        <v>19</v>
      </c>
      <c r="O538" s="13" t="s">
        <v>15</v>
      </c>
      <c r="Q538" s="13" t="s">
        <v>4</v>
      </c>
      <c r="R538" s="38">
        <v>17.560000000000002</v>
      </c>
      <c r="S538" s="13" t="s">
        <v>60</v>
      </c>
      <c r="T538" s="39" t="str">
        <f t="shared" si="318"/>
        <v>0.00</v>
      </c>
      <c r="U538" s="39">
        <f t="shared" ref="U538:U542" si="361">BE538</f>
        <v>-1</v>
      </c>
      <c r="V538" s="39">
        <f t="shared" ref="V538:V542" si="362">V537+U538</f>
        <v>131.57079999999996</v>
      </c>
      <c r="W538" s="39">
        <f t="shared" ref="W538:W542" si="363">W537+L538</f>
        <v>452.5</v>
      </c>
      <c r="X538" s="40">
        <f t="shared" ref="X538:X542" si="364">SUM(V538/W538)</f>
        <v>0.29076419889502753</v>
      </c>
      <c r="Y538" s="41">
        <f t="shared" ref="Y538:Y542" si="365">V538/100</f>
        <v>1.3157079999999997</v>
      </c>
      <c r="Z538" s="42">
        <f t="shared" ref="Z538:Z542" si="366">V538*100</f>
        <v>13157.079999999996</v>
      </c>
      <c r="AA538" s="13" t="s">
        <v>58</v>
      </c>
      <c r="AT538" s="38">
        <v>17.3</v>
      </c>
      <c r="AU538" s="38">
        <v>16</v>
      </c>
      <c r="AV538" s="10">
        <f t="shared" ref="AV538:AV542" si="367">((N538*(L538))-(L538))</f>
        <v>18</v>
      </c>
      <c r="AW538" s="10">
        <f t="shared" ref="AW538:AW542" si="368">0.92*(N538-1)+1</f>
        <v>17.560000000000002</v>
      </c>
      <c r="AZ538" t="str">
        <f t="shared" si="310"/>
        <v>Yes</v>
      </c>
      <c r="BB538" s="38">
        <f t="shared" ref="BB538:BB542" si="369">IF(AA538="W",
   L538*(N538-1),
   -L538
)</f>
        <v>-1</v>
      </c>
      <c r="BC538" s="38">
        <f t="shared" si="309"/>
        <v>-2</v>
      </c>
      <c r="BD538" s="38">
        <f t="shared" ref="BD538:BD542" si="370">IF(BC538&gt;0, BC538*0.92, BC538)</f>
        <v>-2</v>
      </c>
      <c r="BE538" s="38">
        <f t="shared" ref="BE538:BE542" si="371">IF(
  BC538&gt;0,
  IF(
    AA538="W",
    BB538 - (BC538 - BD538),
    BB538
  ),
  BB538
)</f>
        <v>-1</v>
      </c>
      <c r="BF538" s="13" cm="1">
        <f t="array" ref="BF538">SUMPRODUCT((1/COUNTIFS($A$3:$A538,$A$3:$A538,$H$3:$H538,$H$3:$H538,$I$3:$I538,$I$3:$I538)))</f>
        <v>163.99999999999966</v>
      </c>
      <c r="BG538" s="13">
        <v>48</v>
      </c>
      <c r="BH538" s="12">
        <f t="shared" si="311"/>
        <v>0.29268292682926889</v>
      </c>
    </row>
    <row r="539" spans="1:60" x14ac:dyDescent="0.2">
      <c r="A539" s="37">
        <v>46165</v>
      </c>
      <c r="B539" s="37"/>
      <c r="C539" s="38">
        <v>11.31</v>
      </c>
      <c r="D539" s="13" t="s">
        <v>55</v>
      </c>
      <c r="E539" s="13" t="s">
        <v>1156</v>
      </c>
      <c r="F539" s="13"/>
      <c r="H539" t="s">
        <v>813</v>
      </c>
      <c r="I539" s="13">
        <v>5</v>
      </c>
      <c r="J539" s="13">
        <v>13</v>
      </c>
      <c r="K539" t="s">
        <v>797</v>
      </c>
      <c r="L539" s="38">
        <v>1</v>
      </c>
      <c r="M539" s="38">
        <v>16.5</v>
      </c>
      <c r="N539" s="38">
        <v>16.5</v>
      </c>
      <c r="O539" s="13" t="s">
        <v>15</v>
      </c>
      <c r="Q539" s="13" t="s">
        <v>4</v>
      </c>
      <c r="R539" s="38">
        <v>15.26</v>
      </c>
      <c r="S539" s="13" t="s">
        <v>60</v>
      </c>
      <c r="T539" s="39" t="str">
        <f t="shared" si="318"/>
        <v>0.00</v>
      </c>
      <c r="U539" s="39">
        <f t="shared" si="361"/>
        <v>-1</v>
      </c>
      <c r="V539" s="39">
        <f t="shared" si="362"/>
        <v>130.57079999999996</v>
      </c>
      <c r="W539" s="39">
        <f t="shared" si="363"/>
        <v>453.5</v>
      </c>
      <c r="X539" s="40">
        <f t="shared" si="364"/>
        <v>0.28791797133406827</v>
      </c>
      <c r="Y539" s="41">
        <f t="shared" si="365"/>
        <v>1.3057079999999996</v>
      </c>
      <c r="Z539" s="42">
        <f t="shared" si="366"/>
        <v>13057.079999999996</v>
      </c>
      <c r="AA539" s="13" t="s">
        <v>58</v>
      </c>
      <c r="AT539" s="38">
        <v>14.4</v>
      </c>
      <c r="AU539" s="38">
        <v>15</v>
      </c>
      <c r="AV539" s="10">
        <f t="shared" si="367"/>
        <v>15.5</v>
      </c>
      <c r="AW539" s="10">
        <f t="shared" si="368"/>
        <v>15.26</v>
      </c>
      <c r="AZ539" t="str">
        <f t="shared" si="310"/>
        <v>Yes</v>
      </c>
      <c r="BB539" s="38">
        <f t="shared" si="369"/>
        <v>-1</v>
      </c>
      <c r="BC539" s="38">
        <f t="shared" si="309"/>
        <v>-2</v>
      </c>
      <c r="BD539" s="38">
        <f t="shared" si="370"/>
        <v>-2</v>
      </c>
      <c r="BE539" s="38">
        <f t="shared" si="371"/>
        <v>-1</v>
      </c>
      <c r="BF539" s="13" cm="1">
        <f t="array" ref="BF539">SUMPRODUCT((1/COUNTIFS($A$3:$A539,$A$3:$A539,$H$3:$H539,$H$3:$H539,$I$3:$I539,$I$3:$I539)))</f>
        <v>163.99999999999966</v>
      </c>
      <c r="BG539" s="13">
        <v>48</v>
      </c>
      <c r="BH539" s="12">
        <f t="shared" si="311"/>
        <v>0.29268292682926889</v>
      </c>
    </row>
    <row r="540" spans="1:60" x14ac:dyDescent="0.2">
      <c r="A540" s="37">
        <v>46165</v>
      </c>
      <c r="B540" s="37"/>
      <c r="C540" s="38">
        <v>11.33</v>
      </c>
      <c r="D540" s="13" t="s">
        <v>55</v>
      </c>
      <c r="E540" s="13" t="s">
        <v>1156</v>
      </c>
      <c r="F540" s="13"/>
      <c r="H540" t="s">
        <v>813</v>
      </c>
      <c r="I540" s="13">
        <v>6</v>
      </c>
      <c r="J540" s="13">
        <v>1</v>
      </c>
      <c r="K540" t="s">
        <v>798</v>
      </c>
      <c r="L540" s="38">
        <v>1</v>
      </c>
      <c r="M540" s="38">
        <v>22</v>
      </c>
      <c r="N540" s="38">
        <v>23.12</v>
      </c>
      <c r="O540" s="13" t="s">
        <v>15</v>
      </c>
      <c r="Q540" s="13" t="s">
        <v>4</v>
      </c>
      <c r="R540" s="38">
        <v>21.3504</v>
      </c>
      <c r="S540" s="13" t="s">
        <v>60</v>
      </c>
      <c r="T540" s="39" t="str">
        <f t="shared" si="318"/>
        <v>0.00</v>
      </c>
      <c r="U540" s="39">
        <f t="shared" si="361"/>
        <v>-1</v>
      </c>
      <c r="V540" s="39">
        <f t="shared" si="362"/>
        <v>129.57079999999996</v>
      </c>
      <c r="W540" s="39">
        <f t="shared" si="363"/>
        <v>454.5</v>
      </c>
      <c r="X540" s="40">
        <f t="shared" si="364"/>
        <v>0.28508426842684259</v>
      </c>
      <c r="Y540" s="41">
        <f t="shared" si="365"/>
        <v>1.2957079999999996</v>
      </c>
      <c r="Z540" s="42">
        <f t="shared" si="366"/>
        <v>12957.079999999996</v>
      </c>
      <c r="AA540" s="13" t="s">
        <v>58</v>
      </c>
      <c r="AT540" s="38">
        <v>23.1</v>
      </c>
      <c r="AU540" s="38">
        <v>21</v>
      </c>
      <c r="AV540" s="10">
        <f t="shared" si="367"/>
        <v>22.12</v>
      </c>
      <c r="AW540" s="10">
        <f t="shared" si="368"/>
        <v>21.3504</v>
      </c>
      <c r="AZ540" t="str">
        <f t="shared" si="310"/>
        <v>Yes</v>
      </c>
      <c r="BB540" s="38">
        <f t="shared" si="369"/>
        <v>-1</v>
      </c>
      <c r="BC540" s="38">
        <f t="shared" si="309"/>
        <v>-3</v>
      </c>
      <c r="BD540" s="38">
        <f t="shared" si="370"/>
        <v>-3</v>
      </c>
      <c r="BE540" s="38">
        <f t="shared" si="371"/>
        <v>-1</v>
      </c>
      <c r="BF540" s="13" cm="1">
        <f t="array" ref="BF540">SUMPRODUCT((1/COUNTIFS($A$3:$A540,$A$3:$A540,$H$3:$H540,$H$3:$H540,$I$3:$I540,$I$3:$I540)))</f>
        <v>164.99999999999966</v>
      </c>
      <c r="BG540" s="13">
        <v>48</v>
      </c>
      <c r="BH540" s="12">
        <f t="shared" si="311"/>
        <v>0.29090909090909151</v>
      </c>
    </row>
    <row r="541" spans="1:60" x14ac:dyDescent="0.2">
      <c r="A541" s="37">
        <v>46165</v>
      </c>
      <c r="B541" s="37"/>
      <c r="C541" s="38">
        <v>11.33</v>
      </c>
      <c r="D541" s="13" t="s">
        <v>55</v>
      </c>
      <c r="E541" s="13" t="s">
        <v>1156</v>
      </c>
      <c r="F541" s="13"/>
      <c r="H541" t="s">
        <v>813</v>
      </c>
      <c r="I541" s="13">
        <v>6</v>
      </c>
      <c r="J541" s="13">
        <v>3</v>
      </c>
      <c r="K541" t="s">
        <v>799</v>
      </c>
      <c r="L541" s="38">
        <v>1</v>
      </c>
      <c r="M541" s="38">
        <v>21</v>
      </c>
      <c r="N541" s="38">
        <v>24</v>
      </c>
      <c r="O541" s="13" t="s">
        <v>15</v>
      </c>
      <c r="Q541" s="13" t="s">
        <v>4</v>
      </c>
      <c r="R541" s="38">
        <v>22.16</v>
      </c>
      <c r="S541" s="13" t="s">
        <v>60</v>
      </c>
      <c r="T541" s="39" t="str">
        <f t="shared" si="318"/>
        <v>0.00</v>
      </c>
      <c r="U541" s="39">
        <f t="shared" si="361"/>
        <v>-1</v>
      </c>
      <c r="V541" s="39">
        <f t="shared" si="362"/>
        <v>128.57079999999996</v>
      </c>
      <c r="W541" s="39">
        <f t="shared" si="363"/>
        <v>455.5</v>
      </c>
      <c r="X541" s="40">
        <f t="shared" si="364"/>
        <v>0.28226300768386381</v>
      </c>
      <c r="Y541" s="41">
        <f t="shared" si="365"/>
        <v>1.2857079999999996</v>
      </c>
      <c r="Z541" s="42">
        <f t="shared" si="366"/>
        <v>12857.079999999996</v>
      </c>
      <c r="AA541" s="13" t="s">
        <v>58</v>
      </c>
      <c r="AT541" s="38">
        <v>25.7</v>
      </c>
      <c r="AU541" s="38">
        <v>19</v>
      </c>
      <c r="AV541" s="10">
        <f t="shared" si="367"/>
        <v>23</v>
      </c>
      <c r="AW541" s="10">
        <f t="shared" si="368"/>
        <v>22.16</v>
      </c>
      <c r="AZ541" t="str">
        <f t="shared" si="310"/>
        <v>Yes</v>
      </c>
      <c r="BB541" s="38">
        <f t="shared" si="369"/>
        <v>-1</v>
      </c>
      <c r="BC541" s="38">
        <f t="shared" si="309"/>
        <v>-3</v>
      </c>
      <c r="BD541" s="38">
        <f t="shared" si="370"/>
        <v>-3</v>
      </c>
      <c r="BE541" s="38">
        <f t="shared" si="371"/>
        <v>-1</v>
      </c>
      <c r="BF541" s="13" cm="1">
        <f t="array" ref="BF541">SUMPRODUCT((1/COUNTIFS($A$3:$A541,$A$3:$A541,$H$3:$H541,$H$3:$H541,$I$3:$I541,$I$3:$I541)))</f>
        <v>164.99999999999966</v>
      </c>
      <c r="BG541" s="13">
        <v>48</v>
      </c>
      <c r="BH541" s="12">
        <f t="shared" si="311"/>
        <v>0.29090909090909151</v>
      </c>
    </row>
    <row r="542" spans="1:60" x14ac:dyDescent="0.2">
      <c r="A542" s="37">
        <v>46165</v>
      </c>
      <c r="B542" s="37"/>
      <c r="C542" s="38">
        <v>11.33</v>
      </c>
      <c r="D542" s="13" t="s">
        <v>55</v>
      </c>
      <c r="E542" s="13" t="s">
        <v>1156</v>
      </c>
      <c r="F542" s="13"/>
      <c r="H542" t="s">
        <v>813</v>
      </c>
      <c r="I542" s="13">
        <v>6</v>
      </c>
      <c r="J542" s="13">
        <v>13</v>
      </c>
      <c r="K542" t="s">
        <v>622</v>
      </c>
      <c r="L542" s="38">
        <v>1</v>
      </c>
      <c r="M542" s="38">
        <v>48</v>
      </c>
      <c r="N542" s="38">
        <v>48</v>
      </c>
      <c r="O542" s="13" t="s">
        <v>15</v>
      </c>
      <c r="Q542" s="13" t="s">
        <v>4</v>
      </c>
      <c r="R542" s="38">
        <v>44.24</v>
      </c>
      <c r="S542" s="13" t="s">
        <v>60</v>
      </c>
      <c r="T542" s="39" t="str">
        <f t="shared" si="318"/>
        <v>0.00</v>
      </c>
      <c r="U542" s="39">
        <f t="shared" si="361"/>
        <v>-1</v>
      </c>
      <c r="V542" s="39">
        <f t="shared" si="362"/>
        <v>127.57079999999996</v>
      </c>
      <c r="W542" s="39">
        <f t="shared" si="363"/>
        <v>456.5</v>
      </c>
      <c r="X542" s="40">
        <f t="shared" si="364"/>
        <v>0.27945410733844461</v>
      </c>
      <c r="Y542" s="41">
        <f t="shared" si="365"/>
        <v>1.2757079999999996</v>
      </c>
      <c r="Z542" s="42">
        <f t="shared" si="366"/>
        <v>12757.079999999996</v>
      </c>
      <c r="AA542" s="13" t="s">
        <v>58</v>
      </c>
      <c r="AT542" s="38">
        <v>41</v>
      </c>
      <c r="AU542" s="38">
        <v>51</v>
      </c>
      <c r="AV542" s="10">
        <f t="shared" si="367"/>
        <v>47</v>
      </c>
      <c r="AW542" s="10">
        <f t="shared" si="368"/>
        <v>44.24</v>
      </c>
      <c r="AZ542" t="str">
        <f t="shared" si="310"/>
        <v>Yes</v>
      </c>
      <c r="BB542" s="38">
        <f t="shared" si="369"/>
        <v>-1</v>
      </c>
      <c r="BC542" s="38">
        <f t="shared" si="309"/>
        <v>-3</v>
      </c>
      <c r="BD542" s="38">
        <f t="shared" si="370"/>
        <v>-3</v>
      </c>
      <c r="BE542" s="38">
        <f t="shared" si="371"/>
        <v>-1</v>
      </c>
      <c r="BF542" s="13" cm="1">
        <f t="array" ref="BF542">SUMPRODUCT((1/COUNTIFS($A$3:$A542,$A$3:$A542,$H$3:$H542,$H$3:$H542,$I$3:$I542,$I$3:$I542)))</f>
        <v>164.99999999999969</v>
      </c>
      <c r="BG542" s="13">
        <v>48</v>
      </c>
      <c r="BH542" s="12">
        <f t="shared" si="311"/>
        <v>0.29090909090909145</v>
      </c>
    </row>
    <row r="543" spans="1:60" x14ac:dyDescent="0.2">
      <c r="A543" s="37">
        <v>46165</v>
      </c>
      <c r="B543" s="37"/>
      <c r="C543" s="38">
        <v>11.34</v>
      </c>
      <c r="D543" s="13" t="s">
        <v>55</v>
      </c>
      <c r="E543" s="13" t="s">
        <v>1156</v>
      </c>
      <c r="F543" s="13"/>
      <c r="H543" t="s">
        <v>813</v>
      </c>
      <c r="I543" s="13">
        <v>7</v>
      </c>
      <c r="J543" s="13">
        <v>2</v>
      </c>
      <c r="K543" t="s">
        <v>802</v>
      </c>
      <c r="L543" s="38">
        <v>1</v>
      </c>
      <c r="M543" s="38">
        <v>14</v>
      </c>
      <c r="N543" s="38">
        <v>14</v>
      </c>
      <c r="O543" s="13" t="s">
        <v>15</v>
      </c>
      <c r="Q543" s="13" t="s">
        <v>4</v>
      </c>
      <c r="R543" s="38">
        <v>12.96</v>
      </c>
      <c r="S543" s="13" t="s">
        <v>60</v>
      </c>
      <c r="T543" s="39" t="str">
        <f t="shared" si="318"/>
        <v>0.00</v>
      </c>
      <c r="U543" s="39">
        <f t="shared" ref="U543:U546" si="372">BE543</f>
        <v>-1</v>
      </c>
      <c r="V543" s="39">
        <f t="shared" ref="V543:V545" si="373">V542+U543</f>
        <v>126.57079999999996</v>
      </c>
      <c r="W543" s="39">
        <f t="shared" ref="W543:W545" si="374">W542+L543</f>
        <v>457.5</v>
      </c>
      <c r="X543" s="40">
        <f t="shared" ref="X543:X545" si="375">SUM(V543/W543)</f>
        <v>0.27665748633879772</v>
      </c>
      <c r="Y543" s="41">
        <f t="shared" ref="Y543:Y545" si="376">V543/100</f>
        <v>1.2657079999999996</v>
      </c>
      <c r="Z543" s="42">
        <f t="shared" ref="Z543:Z545" si="377">V543*100</f>
        <v>12657.079999999996</v>
      </c>
      <c r="AA543" s="13" t="s">
        <v>58</v>
      </c>
      <c r="AT543" s="38">
        <v>11.2</v>
      </c>
      <c r="AU543" s="38">
        <v>11</v>
      </c>
      <c r="AV543" s="10">
        <f t="shared" ref="AV543:AV546" si="378">((N543*(L543))-(L543))</f>
        <v>13</v>
      </c>
      <c r="AW543" s="10">
        <f t="shared" ref="AW543:AW546" si="379">0.92*(N543-1)+1</f>
        <v>12.96</v>
      </c>
      <c r="AZ543" t="str">
        <f t="shared" si="310"/>
        <v>Yes</v>
      </c>
      <c r="BB543" s="38">
        <f t="shared" ref="BB543:BB546" si="380">IF(AA543="W",
   L543*(N543-1),
   -L543
)</f>
        <v>-1</v>
      </c>
      <c r="BC543" s="38">
        <f t="shared" si="309"/>
        <v>11.5</v>
      </c>
      <c r="BD543" s="38">
        <f t="shared" ref="BD543:BD546" si="381">IF(BC543&gt;0, BC543*0.92, BC543)</f>
        <v>10.58</v>
      </c>
      <c r="BE543" s="38">
        <f t="shared" ref="BE543:BE546" si="382">IF(
  BC543&gt;0,
  IF(
    AA543="W",
    BB543 - (BC543 - BD543),
    BB543
  ),
  BB543
)</f>
        <v>-1</v>
      </c>
      <c r="BF543" s="13" cm="1">
        <f t="array" ref="BF543">SUMPRODUCT((1/COUNTIFS($A$3:$A543,$A$3:$A543,$H$3:$H543,$H$3:$H543,$I$3:$I543,$I$3:$I543)))</f>
        <v>165.99999999999969</v>
      </c>
      <c r="BG543" s="13">
        <v>48</v>
      </c>
      <c r="BH543" s="12">
        <f t="shared" si="311"/>
        <v>0.28915662650602464</v>
      </c>
    </row>
    <row r="544" spans="1:60" x14ac:dyDescent="0.2">
      <c r="A544" s="37">
        <v>46165</v>
      </c>
      <c r="B544" s="37"/>
      <c r="C544" s="38">
        <v>11.34</v>
      </c>
      <c r="D544" s="13" t="s">
        <v>55</v>
      </c>
      <c r="E544" s="13" t="s">
        <v>1156</v>
      </c>
      <c r="F544" s="13"/>
      <c r="H544" t="s">
        <v>813</v>
      </c>
      <c r="I544" s="13">
        <v>7</v>
      </c>
      <c r="J544" s="13">
        <v>7</v>
      </c>
      <c r="K544" s="46" t="s">
        <v>803</v>
      </c>
      <c r="L544" s="38">
        <v>1</v>
      </c>
      <c r="M544" s="38">
        <v>8.8000000000000007</v>
      </c>
      <c r="N544" s="38">
        <v>9.68</v>
      </c>
      <c r="O544" s="13" t="s">
        <v>15</v>
      </c>
      <c r="Q544" s="13" t="s">
        <v>4</v>
      </c>
      <c r="R544" s="38">
        <v>8.9855999999999998</v>
      </c>
      <c r="S544" s="13">
        <v>4</v>
      </c>
      <c r="T544" s="39" t="str">
        <f t="shared" si="318"/>
        <v>0.00</v>
      </c>
      <c r="U544" s="39">
        <f t="shared" si="372"/>
        <v>-1</v>
      </c>
      <c r="V544" s="39">
        <f t="shared" si="373"/>
        <v>125.57079999999996</v>
      </c>
      <c r="W544" s="39">
        <f t="shared" si="374"/>
        <v>458.5</v>
      </c>
      <c r="X544" s="40">
        <f t="shared" si="375"/>
        <v>0.27387306434023984</v>
      </c>
      <c r="Y544" s="41">
        <f t="shared" si="376"/>
        <v>1.2557079999999996</v>
      </c>
      <c r="Z544" s="42">
        <f t="shared" si="377"/>
        <v>12557.079999999996</v>
      </c>
      <c r="AA544" s="13" t="s">
        <v>58</v>
      </c>
      <c r="AT544" s="38">
        <v>7.5</v>
      </c>
      <c r="AU544" s="38">
        <v>8</v>
      </c>
      <c r="AV544" s="10">
        <f t="shared" si="378"/>
        <v>8.68</v>
      </c>
      <c r="AW544" s="10">
        <f t="shared" si="379"/>
        <v>8.9855999999999998</v>
      </c>
      <c r="AZ544" t="str">
        <f t="shared" si="310"/>
        <v>Yes</v>
      </c>
      <c r="BB544" s="38">
        <f t="shared" si="380"/>
        <v>-1</v>
      </c>
      <c r="BC544" s="38">
        <f t="shared" si="309"/>
        <v>11.5</v>
      </c>
      <c r="BD544" s="38">
        <f t="shared" si="381"/>
        <v>10.58</v>
      </c>
      <c r="BE544" s="38">
        <f t="shared" si="382"/>
        <v>-1</v>
      </c>
      <c r="BF544" s="13" cm="1">
        <f t="array" ref="BF544">SUMPRODUCT((1/COUNTIFS($A$3:$A544,$A$3:$A544,$H$3:$H544,$H$3:$H544,$I$3:$I544,$I$3:$I544)))</f>
        <v>165.99999999999969</v>
      </c>
      <c r="BG544" s="13">
        <v>48</v>
      </c>
      <c r="BH544" s="12">
        <f t="shared" si="311"/>
        <v>0.28915662650602464</v>
      </c>
    </row>
    <row r="545" spans="1:60" x14ac:dyDescent="0.2">
      <c r="A545" s="37">
        <v>46165</v>
      </c>
      <c r="B545" s="37"/>
      <c r="C545" s="38">
        <v>11.34</v>
      </c>
      <c r="D545" s="13" t="s">
        <v>55</v>
      </c>
      <c r="E545" s="13" t="s">
        <v>1156</v>
      </c>
      <c r="F545" s="13"/>
      <c r="H545" t="s">
        <v>813</v>
      </c>
      <c r="I545" s="13">
        <v>7</v>
      </c>
      <c r="J545" s="13">
        <v>10</v>
      </c>
      <c r="K545" s="43" t="s">
        <v>183</v>
      </c>
      <c r="L545" s="38">
        <v>1</v>
      </c>
      <c r="M545" s="38">
        <v>15.5</v>
      </c>
      <c r="N545" s="38">
        <v>15.5</v>
      </c>
      <c r="O545" s="13" t="s">
        <v>15</v>
      </c>
      <c r="Q545" s="13" t="s">
        <v>4</v>
      </c>
      <c r="R545" s="38">
        <v>14.34</v>
      </c>
      <c r="S545" s="13">
        <v>1</v>
      </c>
      <c r="T545" s="39">
        <f t="shared" si="318"/>
        <v>14.34</v>
      </c>
      <c r="U545" s="39">
        <f t="shared" si="372"/>
        <v>13.58</v>
      </c>
      <c r="V545" s="39">
        <f t="shared" si="373"/>
        <v>139.15079999999998</v>
      </c>
      <c r="W545" s="39">
        <f t="shared" si="374"/>
        <v>459.5</v>
      </c>
      <c r="X545" s="40">
        <f t="shared" si="375"/>
        <v>0.30283090315560385</v>
      </c>
      <c r="Y545" s="41">
        <f t="shared" si="376"/>
        <v>1.3915079999999997</v>
      </c>
      <c r="Z545" s="42">
        <f t="shared" si="377"/>
        <v>13915.079999999998</v>
      </c>
      <c r="AA545" s="13" t="s">
        <v>72</v>
      </c>
      <c r="AT545" s="38">
        <v>11.5</v>
      </c>
      <c r="AU545" s="38">
        <v>11</v>
      </c>
      <c r="AV545" s="10">
        <f t="shared" si="378"/>
        <v>14.5</v>
      </c>
      <c r="AW545" s="10">
        <f t="shared" si="379"/>
        <v>14.34</v>
      </c>
      <c r="AZ545" t="str">
        <f t="shared" si="310"/>
        <v>Yes</v>
      </c>
      <c r="BB545" s="38">
        <f t="shared" si="380"/>
        <v>14.5</v>
      </c>
      <c r="BC545" s="38">
        <f t="shared" si="309"/>
        <v>11.5</v>
      </c>
      <c r="BD545" s="38">
        <f t="shared" si="381"/>
        <v>10.58</v>
      </c>
      <c r="BE545" s="38">
        <f t="shared" si="382"/>
        <v>13.58</v>
      </c>
      <c r="BF545" s="13" cm="1">
        <f t="array" ref="BF545">SUMPRODUCT((1/COUNTIFS($A$3:$A545,$A$3:$A545,$H$3:$H545,$H$3:$H545,$I$3:$I545,$I$3:$I545)))</f>
        <v>165.99999999999972</v>
      </c>
      <c r="BG545" s="13">
        <v>49</v>
      </c>
      <c r="BH545" s="12">
        <f t="shared" si="311"/>
        <v>0.29518072289156677</v>
      </c>
    </row>
    <row r="546" spans="1:60" x14ac:dyDescent="0.2">
      <c r="A546" s="37">
        <v>46165</v>
      </c>
      <c r="B546" s="37"/>
      <c r="C546" s="38">
        <v>11.34</v>
      </c>
      <c r="D546" s="13" t="s">
        <v>55</v>
      </c>
      <c r="E546" s="13" t="s">
        <v>1156</v>
      </c>
      <c r="F546" s="13"/>
      <c r="H546" t="s">
        <v>813</v>
      </c>
      <c r="I546" s="13">
        <v>7</v>
      </c>
      <c r="J546" s="13">
        <v>15</v>
      </c>
      <c r="K546" t="s">
        <v>805</v>
      </c>
      <c r="L546" s="38">
        <v>1</v>
      </c>
      <c r="M546" s="38">
        <v>32</v>
      </c>
      <c r="N546" s="38">
        <v>32</v>
      </c>
      <c r="O546" s="13" t="s">
        <v>15</v>
      </c>
      <c r="Q546" s="13" t="s">
        <v>4</v>
      </c>
      <c r="R546" s="38">
        <v>29.52</v>
      </c>
      <c r="S546" s="13" t="s">
        <v>60</v>
      </c>
      <c r="T546" s="39" t="str">
        <f t="shared" si="318"/>
        <v>0.00</v>
      </c>
      <c r="U546" s="39">
        <f t="shared" si="372"/>
        <v>-1</v>
      </c>
      <c r="V546" s="39">
        <f t="shared" ref="V546:V609" si="383">V545+U546</f>
        <v>138.15079999999998</v>
      </c>
      <c r="W546" s="39">
        <f t="shared" ref="W546:W609" si="384">W545+L546</f>
        <v>460.5</v>
      </c>
      <c r="X546" s="40">
        <f t="shared" ref="X546:X609" si="385">SUM(V546/W546)</f>
        <v>0.30000173724212809</v>
      </c>
      <c r="Y546" s="41">
        <f t="shared" ref="Y546:Y609" si="386">V546/100</f>
        <v>1.3815079999999997</v>
      </c>
      <c r="Z546" s="42">
        <f t="shared" ref="Z546:Z609" si="387">V546*100</f>
        <v>13815.079999999998</v>
      </c>
      <c r="AA546" s="13" t="s">
        <v>58</v>
      </c>
      <c r="AT546" s="38">
        <v>26.9</v>
      </c>
      <c r="AU546" s="38">
        <v>31</v>
      </c>
      <c r="AV546" s="10">
        <f t="shared" si="378"/>
        <v>31</v>
      </c>
      <c r="AW546" s="10">
        <f t="shared" si="379"/>
        <v>29.52</v>
      </c>
      <c r="AZ546" t="str">
        <f t="shared" si="310"/>
        <v>Yes</v>
      </c>
      <c r="BB546" s="38">
        <f t="shared" si="380"/>
        <v>-1</v>
      </c>
      <c r="BC546" s="38">
        <f t="shared" si="309"/>
        <v>11.5</v>
      </c>
      <c r="BD546" s="38">
        <f t="shared" si="381"/>
        <v>10.58</v>
      </c>
      <c r="BE546" s="38">
        <f t="shared" si="382"/>
        <v>-1</v>
      </c>
      <c r="BF546" s="13" cm="1">
        <f t="array" ref="BF546">SUMPRODUCT((1/COUNTIFS($A$3:$A546,$A$3:$A546,$H$3:$H546,$H$3:$H546,$I$3:$I546,$I$3:$I546)))</f>
        <v>165.99999999999969</v>
      </c>
      <c r="BG546" s="13">
        <v>49</v>
      </c>
      <c r="BH546" s="12">
        <f t="shared" si="311"/>
        <v>0.29518072289156683</v>
      </c>
    </row>
    <row r="547" spans="1:60" x14ac:dyDescent="0.2">
      <c r="A547" s="37">
        <v>46165</v>
      </c>
      <c r="B547" s="37"/>
      <c r="C547" s="38">
        <v>11.35</v>
      </c>
      <c r="D547" s="13" t="s">
        <v>55</v>
      </c>
      <c r="E547" s="13" t="s">
        <v>1156</v>
      </c>
      <c r="F547" s="13"/>
      <c r="H547" t="s">
        <v>813</v>
      </c>
      <c r="I547" s="13">
        <v>8</v>
      </c>
      <c r="J547" s="13">
        <v>2</v>
      </c>
      <c r="K547" t="s">
        <v>806</v>
      </c>
      <c r="L547" s="38">
        <v>1</v>
      </c>
      <c r="M547" s="38">
        <v>25</v>
      </c>
      <c r="N547" s="38">
        <v>25</v>
      </c>
      <c r="O547" s="13" t="s">
        <v>15</v>
      </c>
      <c r="Q547" s="13" t="s">
        <v>4</v>
      </c>
      <c r="R547" s="13">
        <v>23.080000000000002</v>
      </c>
      <c r="S547" s="13" t="s">
        <v>60</v>
      </c>
      <c r="T547" s="39" t="str">
        <f t="shared" si="318"/>
        <v>0.00</v>
      </c>
      <c r="U547" s="39">
        <f t="shared" ref="U547:U548" si="388">BE547</f>
        <v>-1</v>
      </c>
      <c r="V547" s="39">
        <f t="shared" si="383"/>
        <v>137.15079999999998</v>
      </c>
      <c r="W547" s="39">
        <f t="shared" si="384"/>
        <v>461.5</v>
      </c>
      <c r="X547" s="40">
        <f t="shared" si="385"/>
        <v>0.29718483206933904</v>
      </c>
      <c r="Y547" s="41">
        <f t="shared" si="386"/>
        <v>1.3715079999999997</v>
      </c>
      <c r="Z547" s="42">
        <f t="shared" si="387"/>
        <v>13715.079999999998</v>
      </c>
      <c r="AA547" s="13" t="s">
        <v>58</v>
      </c>
      <c r="AT547" s="38">
        <v>22.8</v>
      </c>
      <c r="AU547" s="38">
        <v>21</v>
      </c>
      <c r="AV547" s="10">
        <f t="shared" ref="AV547:AV548" si="389">((N547*(L547))-(L547))</f>
        <v>24</v>
      </c>
      <c r="AW547" s="10">
        <f t="shared" ref="AW547:AW548" si="390">0.92*(N547-1)+1</f>
        <v>23.080000000000002</v>
      </c>
      <c r="AZ547" t="str">
        <f t="shared" si="310"/>
        <v>Yes</v>
      </c>
      <c r="BB547" s="38">
        <f t="shared" ref="BB547:BB548" si="391">IF(AA547="W",
   L547*(N547-1),
   -L547
)</f>
        <v>-1</v>
      </c>
      <c r="BC547" s="38">
        <f t="shared" si="309"/>
        <v>-2</v>
      </c>
      <c r="BD547" s="38">
        <f t="shared" ref="BD547:BD548" si="392">IF(BC547&gt;0, BC547*0.92, BC547)</f>
        <v>-2</v>
      </c>
      <c r="BE547" s="38">
        <f t="shared" ref="BE547:BE548" si="393">IF(
  BC547&gt;0,
  IF(
    AA547="W",
    BB547 - (BC547 - BD547),
    BB547
  ),
  BB547
)</f>
        <v>-1</v>
      </c>
      <c r="BF547" s="13" cm="1">
        <f t="array" ref="BF547">SUMPRODUCT((1/COUNTIFS($A$3:$A547,$A$3:$A547,$H$3:$H547,$H$3:$H547,$I$3:$I547,$I$3:$I547)))</f>
        <v>166.99999999999969</v>
      </c>
      <c r="BG547" s="13">
        <v>49</v>
      </c>
      <c r="BH547" s="12">
        <f t="shared" si="311"/>
        <v>0.29341317365269515</v>
      </c>
    </row>
    <row r="548" spans="1:60" x14ac:dyDescent="0.2">
      <c r="A548" s="37">
        <v>46165</v>
      </c>
      <c r="B548" s="37"/>
      <c r="C548" s="38">
        <v>11.35</v>
      </c>
      <c r="D548" s="13" t="s">
        <v>55</v>
      </c>
      <c r="E548" s="13" t="s">
        <v>1156</v>
      </c>
      <c r="F548" s="13"/>
      <c r="H548" t="s">
        <v>813</v>
      </c>
      <c r="I548" s="13">
        <v>8</v>
      </c>
      <c r="J548" s="13">
        <v>14</v>
      </c>
      <c r="K548" t="s">
        <v>465</v>
      </c>
      <c r="L548" s="38">
        <v>1</v>
      </c>
      <c r="M548" s="38">
        <v>24</v>
      </c>
      <c r="N548" s="38">
        <v>28</v>
      </c>
      <c r="O548" s="13" t="s">
        <v>15</v>
      </c>
      <c r="Q548" s="13" t="s">
        <v>4</v>
      </c>
      <c r="R548" s="13">
        <v>25.84</v>
      </c>
      <c r="S548" s="13" t="s">
        <v>60</v>
      </c>
      <c r="T548" s="39" t="str">
        <f t="shared" si="318"/>
        <v>0.00</v>
      </c>
      <c r="U548" s="39">
        <f t="shared" si="388"/>
        <v>-1</v>
      </c>
      <c r="V548" s="39">
        <f t="shared" si="383"/>
        <v>136.15079999999998</v>
      </c>
      <c r="W548" s="39">
        <f t="shared" si="384"/>
        <v>462.5</v>
      </c>
      <c r="X548" s="40">
        <f t="shared" si="385"/>
        <v>0.29438010810810805</v>
      </c>
      <c r="Y548" s="41">
        <f t="shared" si="386"/>
        <v>1.3615079999999997</v>
      </c>
      <c r="Z548" s="42">
        <f t="shared" si="387"/>
        <v>13615.079999999998</v>
      </c>
      <c r="AA548" s="13" t="s">
        <v>58</v>
      </c>
      <c r="AT548" s="38">
        <v>24.5</v>
      </c>
      <c r="AU548" s="38">
        <v>26</v>
      </c>
      <c r="AV548" s="10">
        <f t="shared" si="389"/>
        <v>27</v>
      </c>
      <c r="AW548" s="10">
        <f t="shared" si="390"/>
        <v>25.84</v>
      </c>
      <c r="AZ548" t="str">
        <f t="shared" si="310"/>
        <v>Yes</v>
      </c>
      <c r="BB548" s="38">
        <f t="shared" si="391"/>
        <v>-1</v>
      </c>
      <c r="BC548" s="38">
        <f t="shared" si="309"/>
        <v>-2</v>
      </c>
      <c r="BD548" s="38">
        <f t="shared" si="392"/>
        <v>-2</v>
      </c>
      <c r="BE548" s="38">
        <f t="shared" si="393"/>
        <v>-1</v>
      </c>
      <c r="BF548" s="13" cm="1">
        <f t="array" ref="BF548">SUMPRODUCT((1/COUNTIFS($A$3:$A548,$A$3:$A548,$H$3:$H548,$H$3:$H548,$I$3:$I548,$I$3:$I548)))</f>
        <v>166.99999999999969</v>
      </c>
      <c r="BG548" s="13">
        <v>49</v>
      </c>
      <c r="BH548" s="12">
        <f t="shared" si="311"/>
        <v>0.29341317365269515</v>
      </c>
    </row>
    <row r="549" spans="1:60" x14ac:dyDescent="0.2">
      <c r="A549" s="37">
        <v>46165</v>
      </c>
      <c r="B549" s="37"/>
      <c r="C549" s="38">
        <v>11.37</v>
      </c>
      <c r="D549" s="13" t="s">
        <v>55</v>
      </c>
      <c r="E549" s="13" t="s">
        <v>1156</v>
      </c>
      <c r="F549" s="13"/>
      <c r="H549" t="s">
        <v>813</v>
      </c>
      <c r="I549" s="13">
        <v>9</v>
      </c>
      <c r="J549" s="13">
        <v>6</v>
      </c>
      <c r="K549" t="s">
        <v>810</v>
      </c>
      <c r="L549" s="38">
        <v>1</v>
      </c>
      <c r="M549" s="38">
        <v>19.5</v>
      </c>
      <c r="N549" s="38">
        <v>25.56</v>
      </c>
      <c r="O549" s="13" t="s">
        <v>15</v>
      </c>
      <c r="Q549" s="13" t="s">
        <v>4</v>
      </c>
      <c r="R549" s="38">
        <v>23.595199999999998</v>
      </c>
      <c r="S549" s="13" t="s">
        <v>60</v>
      </c>
      <c r="T549" s="39" t="str">
        <f t="shared" si="318"/>
        <v>0.00</v>
      </c>
      <c r="U549" s="39">
        <f t="shared" ref="U549:U551" si="394">BE549</f>
        <v>-1</v>
      </c>
      <c r="V549" s="39">
        <f t="shared" si="383"/>
        <v>135.15079999999998</v>
      </c>
      <c r="W549" s="39">
        <f t="shared" si="384"/>
        <v>463.5</v>
      </c>
      <c r="X549" s="40">
        <f t="shared" si="385"/>
        <v>0.29158748651564181</v>
      </c>
      <c r="Y549" s="41">
        <f t="shared" si="386"/>
        <v>1.3515079999999997</v>
      </c>
      <c r="Z549" s="42">
        <f t="shared" si="387"/>
        <v>13515.079999999998</v>
      </c>
      <c r="AA549" s="13" t="s">
        <v>58</v>
      </c>
      <c r="AT549" s="38">
        <v>26</v>
      </c>
      <c r="AU549" s="38">
        <v>21</v>
      </c>
      <c r="AV549" s="10">
        <f t="shared" ref="AV549:AV551" si="395">((N549*(L549))-(L549))</f>
        <v>24.56</v>
      </c>
      <c r="AW549" s="10">
        <f t="shared" ref="AW549:AW551" si="396">0.92*(N549-1)+1</f>
        <v>23.595199999999998</v>
      </c>
      <c r="AZ549" t="str">
        <f t="shared" si="310"/>
        <v>Yes</v>
      </c>
      <c r="BB549" s="38">
        <f t="shared" ref="BB549:BB551" si="397">IF(AA549="W",
   L549*(N549-1),
   -L549
)</f>
        <v>-1</v>
      </c>
      <c r="BC549" s="38">
        <f t="shared" si="309"/>
        <v>-3</v>
      </c>
      <c r="BD549" s="38">
        <f t="shared" ref="BD549:BD551" si="398">IF(BC549&gt;0, BC549*0.92, BC549)</f>
        <v>-3</v>
      </c>
      <c r="BE549" s="38">
        <f t="shared" ref="BE549:BE551" si="399">IF(
  BC549&gt;0,
  IF(
    AA549="W",
    BB549 - (BC549 - BD549),
    BB549
  ),
  BB549
)</f>
        <v>-1</v>
      </c>
      <c r="BF549" s="13" cm="1">
        <f t="array" ref="BF549">SUMPRODUCT((1/COUNTIFS($A$3:$A549,$A$3:$A549,$H$3:$H549,$H$3:$H549,$I$3:$I549,$I$3:$I549)))</f>
        <v>167.99999999999969</v>
      </c>
      <c r="BG549" s="13">
        <v>49</v>
      </c>
      <c r="BH549" s="12">
        <f t="shared" si="311"/>
        <v>0.29166666666666718</v>
      </c>
    </row>
    <row r="550" spans="1:60" x14ac:dyDescent="0.2">
      <c r="A550" s="37">
        <v>46165</v>
      </c>
      <c r="B550" s="37"/>
      <c r="C550" s="38">
        <v>11.37</v>
      </c>
      <c r="D550" s="13" t="s">
        <v>55</v>
      </c>
      <c r="E550" s="13" t="s">
        <v>1156</v>
      </c>
      <c r="F550" s="13"/>
      <c r="H550" t="s">
        <v>813</v>
      </c>
      <c r="I550" s="13">
        <v>9</v>
      </c>
      <c r="J550" s="13">
        <v>8</v>
      </c>
      <c r="K550" t="s">
        <v>812</v>
      </c>
      <c r="L550" s="38">
        <v>1</v>
      </c>
      <c r="M550" s="38">
        <v>11</v>
      </c>
      <c r="N550" s="38">
        <v>12.5</v>
      </c>
      <c r="O550" s="13" t="s">
        <v>15</v>
      </c>
      <c r="Q550" s="13" t="s">
        <v>4</v>
      </c>
      <c r="R550" s="38">
        <v>11.58</v>
      </c>
      <c r="S550" s="13" t="s">
        <v>60</v>
      </c>
      <c r="T550" s="39" t="str">
        <f t="shared" si="318"/>
        <v>0.00</v>
      </c>
      <c r="U550" s="39">
        <f t="shared" si="394"/>
        <v>-1</v>
      </c>
      <c r="V550" s="39">
        <f t="shared" si="383"/>
        <v>134.15079999999998</v>
      </c>
      <c r="W550" s="39">
        <f t="shared" si="384"/>
        <v>464.5</v>
      </c>
      <c r="X550" s="40">
        <f t="shared" si="385"/>
        <v>0.28880688912809466</v>
      </c>
      <c r="Y550" s="41">
        <f t="shared" si="386"/>
        <v>1.3415079999999997</v>
      </c>
      <c r="Z550" s="42">
        <f t="shared" si="387"/>
        <v>13415.079999999998</v>
      </c>
      <c r="AA550" s="13" t="s">
        <v>58</v>
      </c>
      <c r="AT550" s="38">
        <v>11.3</v>
      </c>
      <c r="AU550" s="38">
        <v>12</v>
      </c>
      <c r="AV550" s="10">
        <f t="shared" si="395"/>
        <v>11.5</v>
      </c>
      <c r="AW550" s="10">
        <f t="shared" si="396"/>
        <v>11.58</v>
      </c>
      <c r="AZ550" t="str">
        <f t="shared" si="310"/>
        <v>Yes</v>
      </c>
      <c r="BB550" s="38">
        <f t="shared" si="397"/>
        <v>-1</v>
      </c>
      <c r="BC550" s="38">
        <f t="shared" si="309"/>
        <v>-3</v>
      </c>
      <c r="BD550" s="38">
        <f t="shared" si="398"/>
        <v>-3</v>
      </c>
      <c r="BE550" s="38">
        <f t="shared" si="399"/>
        <v>-1</v>
      </c>
      <c r="BF550" s="13" cm="1">
        <f t="array" ref="BF550">SUMPRODUCT((1/COUNTIFS($A$3:$A550,$A$3:$A550,$H$3:$H550,$H$3:$H550,$I$3:$I550,$I$3:$I550)))</f>
        <v>167.99999999999969</v>
      </c>
      <c r="BG550" s="13">
        <v>49</v>
      </c>
      <c r="BH550" s="12">
        <f t="shared" si="311"/>
        <v>0.29166666666666718</v>
      </c>
    </row>
    <row r="551" spans="1:60" x14ac:dyDescent="0.2">
      <c r="A551" s="37">
        <v>46165</v>
      </c>
      <c r="B551" s="37"/>
      <c r="C551" s="38">
        <v>11.37</v>
      </c>
      <c r="D551" s="13" t="s">
        <v>55</v>
      </c>
      <c r="E551" s="13" t="s">
        <v>1156</v>
      </c>
      <c r="F551" s="13"/>
      <c r="H551" t="s">
        <v>813</v>
      </c>
      <c r="I551" s="13">
        <v>9</v>
      </c>
      <c r="J551" s="13">
        <v>10</v>
      </c>
      <c r="K551" s="45" t="s">
        <v>396</v>
      </c>
      <c r="L551" s="38">
        <v>1</v>
      </c>
      <c r="M551" s="38">
        <v>13.5</v>
      </c>
      <c r="N551" s="38">
        <v>13.5</v>
      </c>
      <c r="O551" s="13" t="s">
        <v>15</v>
      </c>
      <c r="Q551" s="13" t="s">
        <v>4</v>
      </c>
      <c r="R551" s="38">
        <v>12.5</v>
      </c>
      <c r="S551" s="13">
        <v>3</v>
      </c>
      <c r="T551" s="39" t="str">
        <f t="shared" si="318"/>
        <v>0.00</v>
      </c>
      <c r="U551" s="39">
        <f t="shared" si="394"/>
        <v>-1</v>
      </c>
      <c r="V551" s="39">
        <f t="shared" si="383"/>
        <v>133.15079999999998</v>
      </c>
      <c r="W551" s="39">
        <f t="shared" si="384"/>
        <v>465.5</v>
      </c>
      <c r="X551" s="40">
        <f t="shared" si="385"/>
        <v>0.28603823845327597</v>
      </c>
      <c r="Y551" s="41">
        <f t="shared" si="386"/>
        <v>1.3315079999999997</v>
      </c>
      <c r="Z551" s="42">
        <f t="shared" si="387"/>
        <v>13315.079999999998</v>
      </c>
      <c r="AA551" s="13" t="s">
        <v>58</v>
      </c>
      <c r="AT551" s="38">
        <v>10.5</v>
      </c>
      <c r="AU551" s="38">
        <v>10</v>
      </c>
      <c r="AV551" s="10">
        <f t="shared" si="395"/>
        <v>12.5</v>
      </c>
      <c r="AW551" s="10">
        <f t="shared" si="396"/>
        <v>12.5</v>
      </c>
      <c r="AZ551" t="str">
        <f t="shared" si="310"/>
        <v>Yes</v>
      </c>
      <c r="BB551" s="38">
        <f t="shared" si="397"/>
        <v>-1</v>
      </c>
      <c r="BC551" s="38">
        <f t="shared" si="309"/>
        <v>-3</v>
      </c>
      <c r="BD551" s="38">
        <f t="shared" si="398"/>
        <v>-3</v>
      </c>
      <c r="BE551" s="38">
        <f t="shared" si="399"/>
        <v>-1</v>
      </c>
      <c r="BF551" s="13" cm="1">
        <f t="array" ref="BF551">SUMPRODUCT((1/COUNTIFS($A$3:$A551,$A$3:$A551,$H$3:$H551,$H$3:$H551,$I$3:$I551,$I$3:$I551)))</f>
        <v>167.99999999999972</v>
      </c>
      <c r="BG551" s="13">
        <v>49</v>
      </c>
      <c r="BH551" s="12">
        <f t="shared" si="311"/>
        <v>0.29166666666666718</v>
      </c>
    </row>
    <row r="552" spans="1:60" x14ac:dyDescent="0.2">
      <c r="A552" s="37">
        <v>46172</v>
      </c>
      <c r="B552" s="37"/>
      <c r="C552" s="38">
        <v>10.38</v>
      </c>
      <c r="D552" s="13" t="s">
        <v>55</v>
      </c>
      <c r="E552" s="13" t="s">
        <v>1156</v>
      </c>
      <c r="F552" s="13"/>
      <c r="H552" t="s">
        <v>138</v>
      </c>
      <c r="I552" s="13">
        <v>1</v>
      </c>
      <c r="J552" s="13">
        <v>1</v>
      </c>
      <c r="K552" t="s">
        <v>817</v>
      </c>
      <c r="L552" s="38">
        <v>0.5</v>
      </c>
      <c r="M552" s="38">
        <v>3.4</v>
      </c>
      <c r="N552" s="38">
        <v>5.5</v>
      </c>
      <c r="O552" s="13" t="s">
        <v>15</v>
      </c>
      <c r="Q552" s="13" t="s">
        <v>4</v>
      </c>
      <c r="R552" s="38">
        <v>5.1400000000000006</v>
      </c>
      <c r="S552" s="13" t="s">
        <v>60</v>
      </c>
      <c r="T552" s="39" t="str">
        <f t="shared" si="318"/>
        <v>0.00</v>
      </c>
      <c r="U552" s="39">
        <f t="shared" ref="U552:U554" si="400">BE552</f>
        <v>-0.5</v>
      </c>
      <c r="V552" s="39">
        <f t="shared" si="383"/>
        <v>132.65079999999998</v>
      </c>
      <c r="W552" s="39">
        <f t="shared" si="384"/>
        <v>466</v>
      </c>
      <c r="X552" s="40">
        <f t="shared" si="385"/>
        <v>0.28465836909871239</v>
      </c>
      <c r="Y552" s="41">
        <f t="shared" si="386"/>
        <v>1.3265079999999998</v>
      </c>
      <c r="Z552" s="42">
        <f t="shared" si="387"/>
        <v>13265.079999999998</v>
      </c>
      <c r="AA552" s="13" t="s">
        <v>58</v>
      </c>
      <c r="AT552" s="38">
        <v>4.2</v>
      </c>
      <c r="AU552" s="38">
        <v>4.2</v>
      </c>
      <c r="AV552" s="10">
        <f t="shared" ref="AV552:AV558" si="401">((N552*(L552))-(L552))</f>
        <v>2.25</v>
      </c>
      <c r="AW552" s="10">
        <f t="shared" ref="AW552:AW558" si="402">0.92*(N552-1)+1</f>
        <v>5.1400000000000006</v>
      </c>
      <c r="AZ552" t="str">
        <f t="shared" si="310"/>
        <v>Yes</v>
      </c>
      <c r="BB552" s="38">
        <f t="shared" ref="BB552:BB558" si="403">IF(AA552="W",
   L552*(N552-1),
   -L552
)</f>
        <v>-0.5</v>
      </c>
      <c r="BC552" s="38">
        <f t="shared" si="309"/>
        <v>-2</v>
      </c>
      <c r="BD552" s="38">
        <f t="shared" ref="BD552:BD558" si="404">IF(BC552&gt;0, BC552*0.92, BC552)</f>
        <v>-2</v>
      </c>
      <c r="BE552" s="38">
        <f t="shared" ref="BE552:BE558" si="405">IF(
  BC552&gt;0,
  IF(
    AA552="W",
    BB552 - (BC552 - BD552),
    BB552
  ),
  BB552
)</f>
        <v>-0.5</v>
      </c>
      <c r="BF552" s="13" cm="1">
        <f t="array" ref="BF552">SUMPRODUCT((1/COUNTIFS($A$3:$A552,$A$3:$A552,$H$3:$H552,$H$3:$H552,$I$3:$I552,$I$3:$I552)))</f>
        <v>168.99999999999972</v>
      </c>
      <c r="BG552" s="13">
        <v>49</v>
      </c>
      <c r="BH552" s="12">
        <f t="shared" si="311"/>
        <v>0.28994082840236735</v>
      </c>
    </row>
    <row r="553" spans="1:60" x14ac:dyDescent="0.2">
      <c r="A553" s="37">
        <v>46172</v>
      </c>
      <c r="B553" s="37"/>
      <c r="C553" s="38">
        <v>10.38</v>
      </c>
      <c r="D553" s="13" t="s">
        <v>55</v>
      </c>
      <c r="E553" s="13" t="s">
        <v>1156</v>
      </c>
      <c r="F553" s="13"/>
      <c r="H553" t="s">
        <v>138</v>
      </c>
      <c r="I553" s="13">
        <v>1</v>
      </c>
      <c r="J553" s="13">
        <v>3</v>
      </c>
      <c r="K553" s="44" t="s">
        <v>819</v>
      </c>
      <c r="L553" s="38">
        <v>0.5</v>
      </c>
      <c r="M553" s="38">
        <v>5.3</v>
      </c>
      <c r="N553" s="38">
        <v>6.25</v>
      </c>
      <c r="O553" s="13" t="s">
        <v>15</v>
      </c>
      <c r="Q553" s="13" t="s">
        <v>4</v>
      </c>
      <c r="R553" s="38">
        <v>5.83</v>
      </c>
      <c r="S553" s="13">
        <v>2</v>
      </c>
      <c r="T553" s="39" t="str">
        <f t="shared" si="318"/>
        <v>0.00</v>
      </c>
      <c r="U553" s="39">
        <f t="shared" si="400"/>
        <v>-0.5</v>
      </c>
      <c r="V553" s="39">
        <f t="shared" si="383"/>
        <v>132.15079999999998</v>
      </c>
      <c r="W553" s="39">
        <f t="shared" si="384"/>
        <v>466.5</v>
      </c>
      <c r="X553" s="40">
        <f t="shared" si="385"/>
        <v>0.2832814576634512</v>
      </c>
      <c r="Y553" s="41">
        <f t="shared" si="386"/>
        <v>1.3215079999999997</v>
      </c>
      <c r="Z553" s="42">
        <f t="shared" si="387"/>
        <v>13215.079999999998</v>
      </c>
      <c r="AA553" s="13" t="s">
        <v>58</v>
      </c>
      <c r="AT553" s="38">
        <v>5.7</v>
      </c>
      <c r="AU553" s="38">
        <v>5.5</v>
      </c>
      <c r="AV553" s="10">
        <f t="shared" si="401"/>
        <v>2.625</v>
      </c>
      <c r="AW553" s="10">
        <f t="shared" si="402"/>
        <v>5.83</v>
      </c>
      <c r="AZ553" t="str">
        <f t="shared" si="310"/>
        <v>Yes</v>
      </c>
      <c r="BB553" s="38">
        <f t="shared" si="403"/>
        <v>-0.5</v>
      </c>
      <c r="BC553" s="38">
        <f t="shared" si="309"/>
        <v>-2</v>
      </c>
      <c r="BD553" s="38">
        <f t="shared" si="404"/>
        <v>-2</v>
      </c>
      <c r="BE553" s="38">
        <f t="shared" si="405"/>
        <v>-0.5</v>
      </c>
      <c r="BF553" s="13" cm="1">
        <f t="array" ref="BF553">SUMPRODUCT((1/COUNTIFS($A$3:$A553,$A$3:$A553,$H$3:$H553,$H$3:$H553,$I$3:$I553,$I$3:$I553)))</f>
        <v>168.99999999999972</v>
      </c>
      <c r="BG553" s="13">
        <v>49</v>
      </c>
      <c r="BH553" s="12">
        <f t="shared" si="311"/>
        <v>0.28994082840236735</v>
      </c>
    </row>
    <row r="554" spans="1:60" x14ac:dyDescent="0.2">
      <c r="A554" s="37">
        <v>46172</v>
      </c>
      <c r="B554" s="37"/>
      <c r="C554" s="38">
        <v>10.38</v>
      </c>
      <c r="D554" s="13" t="s">
        <v>55</v>
      </c>
      <c r="E554" s="13" t="s">
        <v>1156</v>
      </c>
      <c r="F554" s="13"/>
      <c r="H554" t="s">
        <v>138</v>
      </c>
      <c r="I554" s="13">
        <v>1</v>
      </c>
      <c r="J554" s="13">
        <v>8</v>
      </c>
      <c r="K554" t="s">
        <v>822</v>
      </c>
      <c r="L554" s="38">
        <v>1</v>
      </c>
      <c r="M554" s="38">
        <v>17.5</v>
      </c>
      <c r="N554" s="38">
        <v>18.600000000000001</v>
      </c>
      <c r="O554" s="13" t="s">
        <v>15</v>
      </c>
      <c r="Q554" s="13" t="s">
        <v>4</v>
      </c>
      <c r="R554" s="38">
        <v>17.192000000000004</v>
      </c>
      <c r="S554" s="13" t="s">
        <v>60</v>
      </c>
      <c r="T554" s="39" t="str">
        <f t="shared" si="318"/>
        <v>0.00</v>
      </c>
      <c r="U554" s="39">
        <f t="shared" si="400"/>
        <v>-1</v>
      </c>
      <c r="V554" s="39">
        <f t="shared" si="383"/>
        <v>131.15079999999998</v>
      </c>
      <c r="W554" s="39">
        <f t="shared" si="384"/>
        <v>467.5</v>
      </c>
      <c r="X554" s="40">
        <f t="shared" si="385"/>
        <v>0.28053647058823522</v>
      </c>
      <c r="Y554" s="41">
        <f t="shared" si="386"/>
        <v>1.3115079999999997</v>
      </c>
      <c r="Z554" s="42">
        <f t="shared" si="387"/>
        <v>13115.079999999998</v>
      </c>
      <c r="AA554" s="13" t="s">
        <v>58</v>
      </c>
      <c r="AT554" s="38">
        <v>18.899999999999999</v>
      </c>
      <c r="AU554" s="38">
        <v>19</v>
      </c>
      <c r="AV554" s="10">
        <f t="shared" si="401"/>
        <v>17.600000000000001</v>
      </c>
      <c r="AW554" s="10">
        <f t="shared" si="402"/>
        <v>17.192000000000004</v>
      </c>
      <c r="AZ554" t="str">
        <f t="shared" si="310"/>
        <v>Yes</v>
      </c>
      <c r="BB554" s="38">
        <f t="shared" si="403"/>
        <v>-1</v>
      </c>
      <c r="BC554" s="38">
        <f t="shared" si="309"/>
        <v>-2</v>
      </c>
      <c r="BD554" s="38">
        <f t="shared" si="404"/>
        <v>-2</v>
      </c>
      <c r="BE554" s="38">
        <f t="shared" si="405"/>
        <v>-1</v>
      </c>
      <c r="BF554" s="13" cm="1">
        <f t="array" ref="BF554">SUMPRODUCT((1/COUNTIFS($A$3:$A554,$A$3:$A554,$H$3:$H554,$H$3:$H554,$I$3:$I554,$I$3:$I554)))</f>
        <v>168.99999999999974</v>
      </c>
      <c r="BG554" s="13">
        <v>49</v>
      </c>
      <c r="BH554" s="12">
        <f t="shared" si="311"/>
        <v>0.28994082840236729</v>
      </c>
    </row>
    <row r="555" spans="1:60" x14ac:dyDescent="0.2">
      <c r="A555" s="37">
        <v>46172</v>
      </c>
      <c r="B555" s="37"/>
      <c r="C555" s="38">
        <v>10.43</v>
      </c>
      <c r="D555" s="13" t="s">
        <v>55</v>
      </c>
      <c r="E555" s="13" t="s">
        <v>1156</v>
      </c>
      <c r="F555" s="13"/>
      <c r="H555" t="s">
        <v>138</v>
      </c>
      <c r="I555" s="13">
        <v>2</v>
      </c>
      <c r="J555" s="13">
        <v>2</v>
      </c>
      <c r="K555" s="45" t="s">
        <v>825</v>
      </c>
      <c r="L555" s="38">
        <v>1</v>
      </c>
      <c r="M555" s="38">
        <v>29</v>
      </c>
      <c r="N555" s="38">
        <v>35.549999999999997</v>
      </c>
      <c r="O555" s="13" t="s">
        <v>15</v>
      </c>
      <c r="Q555" s="13" t="s">
        <v>4</v>
      </c>
      <c r="R555" s="38">
        <v>32.786000000000001</v>
      </c>
      <c r="S555" s="13">
        <v>3</v>
      </c>
      <c r="T555" s="39" t="str">
        <f t="shared" si="318"/>
        <v>0.00</v>
      </c>
      <c r="U555" s="39">
        <f t="shared" ref="U555:U558" si="406">BE555</f>
        <v>-1</v>
      </c>
      <c r="V555" s="39">
        <f t="shared" si="383"/>
        <v>130.15079999999998</v>
      </c>
      <c r="W555" s="39">
        <f t="shared" si="384"/>
        <v>468.5</v>
      </c>
      <c r="X555" s="40">
        <f t="shared" si="385"/>
        <v>0.27780320170757733</v>
      </c>
      <c r="Y555" s="41">
        <f t="shared" si="386"/>
        <v>1.3015079999999997</v>
      </c>
      <c r="Z555" s="42">
        <f t="shared" si="387"/>
        <v>13015.079999999998</v>
      </c>
      <c r="AA555" s="13" t="s">
        <v>58</v>
      </c>
      <c r="AT555" s="38">
        <v>32.299999999999997</v>
      </c>
      <c r="AU555" s="38">
        <v>31</v>
      </c>
      <c r="AV555" s="10">
        <f t="shared" si="401"/>
        <v>34.549999999999997</v>
      </c>
      <c r="AW555" s="10">
        <f t="shared" si="402"/>
        <v>32.786000000000001</v>
      </c>
      <c r="AZ555" t="str">
        <f t="shared" si="310"/>
        <v>Yes</v>
      </c>
      <c r="BB555" s="38">
        <f t="shared" si="403"/>
        <v>-1</v>
      </c>
      <c r="BC555" s="38">
        <f t="shared" si="309"/>
        <v>-4</v>
      </c>
      <c r="BD555" s="38">
        <f t="shared" si="404"/>
        <v>-4</v>
      </c>
      <c r="BE555" s="38">
        <f t="shared" si="405"/>
        <v>-1</v>
      </c>
      <c r="BF555" s="13" cm="1">
        <f t="array" ref="BF555">SUMPRODUCT((1/COUNTIFS($A$3:$A555,$A$3:$A555,$H$3:$H555,$H$3:$H555,$I$3:$I555,$I$3:$I555)))</f>
        <v>169.99999999999974</v>
      </c>
      <c r="BG555" s="13">
        <v>49</v>
      </c>
      <c r="BH555" s="12">
        <f t="shared" si="311"/>
        <v>0.28823529411764748</v>
      </c>
    </row>
    <row r="556" spans="1:60" x14ac:dyDescent="0.2">
      <c r="A556" s="37">
        <v>46172</v>
      </c>
      <c r="B556" s="37"/>
      <c r="C556" s="38">
        <v>10.43</v>
      </c>
      <c r="D556" s="13" t="s">
        <v>55</v>
      </c>
      <c r="E556" s="13" t="s">
        <v>1156</v>
      </c>
      <c r="F556" s="13"/>
      <c r="H556" t="s">
        <v>138</v>
      </c>
      <c r="I556" s="13">
        <v>2</v>
      </c>
      <c r="J556" s="13">
        <v>6</v>
      </c>
      <c r="K556" s="44" t="s">
        <v>179</v>
      </c>
      <c r="L556" s="38">
        <v>1</v>
      </c>
      <c r="M556" s="38">
        <v>18</v>
      </c>
      <c r="N556" s="38">
        <v>18.47</v>
      </c>
      <c r="O556" s="13" t="s">
        <v>15</v>
      </c>
      <c r="Q556" s="13" t="s">
        <v>4</v>
      </c>
      <c r="R556" s="38">
        <v>17.072399999999998</v>
      </c>
      <c r="S556" s="13">
        <v>2</v>
      </c>
      <c r="T556" s="39" t="str">
        <f t="shared" si="318"/>
        <v>0.00</v>
      </c>
      <c r="U556" s="39">
        <f t="shared" si="406"/>
        <v>-1</v>
      </c>
      <c r="V556" s="39">
        <f t="shared" si="383"/>
        <v>129.15079999999998</v>
      </c>
      <c r="W556" s="39">
        <f t="shared" si="384"/>
        <v>469.5</v>
      </c>
      <c r="X556" s="40">
        <f t="shared" si="385"/>
        <v>0.27508157614483486</v>
      </c>
      <c r="Y556" s="41">
        <f t="shared" si="386"/>
        <v>1.2915079999999997</v>
      </c>
      <c r="Z556" s="42">
        <f t="shared" si="387"/>
        <v>12915.079999999998</v>
      </c>
      <c r="AA556" s="13" t="s">
        <v>58</v>
      </c>
      <c r="AT556" s="38">
        <v>15</v>
      </c>
      <c r="AU556" s="38">
        <v>16</v>
      </c>
      <c r="AV556" s="10">
        <f t="shared" si="401"/>
        <v>17.47</v>
      </c>
      <c r="AW556" s="10">
        <f t="shared" si="402"/>
        <v>17.072399999999998</v>
      </c>
      <c r="AZ556" t="str">
        <f t="shared" si="310"/>
        <v>Yes</v>
      </c>
      <c r="BB556" s="38">
        <f t="shared" si="403"/>
        <v>-1</v>
      </c>
      <c r="BC556" s="38">
        <f t="shared" si="309"/>
        <v>-4</v>
      </c>
      <c r="BD556" s="38">
        <f t="shared" si="404"/>
        <v>-4</v>
      </c>
      <c r="BE556" s="38">
        <f t="shared" si="405"/>
        <v>-1</v>
      </c>
      <c r="BF556" s="13" cm="1">
        <f t="array" ref="BF556">SUMPRODUCT((1/COUNTIFS($A$3:$A556,$A$3:$A556,$H$3:$H556,$H$3:$H556,$I$3:$I556,$I$3:$I556)))</f>
        <v>169.99999999999974</v>
      </c>
      <c r="BG556" s="13">
        <v>49</v>
      </c>
      <c r="BH556" s="12">
        <f t="shared" si="311"/>
        <v>0.28823529411764748</v>
      </c>
    </row>
    <row r="557" spans="1:60" x14ac:dyDescent="0.2">
      <c r="A557" s="37">
        <v>46172</v>
      </c>
      <c r="B557" s="37"/>
      <c r="C557" s="38">
        <v>10.43</v>
      </c>
      <c r="D557" s="13" t="s">
        <v>55</v>
      </c>
      <c r="E557" s="13" t="s">
        <v>1156</v>
      </c>
      <c r="F557" s="13"/>
      <c r="H557" t="s">
        <v>138</v>
      </c>
      <c r="I557" s="13">
        <v>2</v>
      </c>
      <c r="J557" s="13">
        <v>10</v>
      </c>
      <c r="K557" t="s">
        <v>828</v>
      </c>
      <c r="L557" s="38">
        <v>1</v>
      </c>
      <c r="M557" s="38">
        <v>15</v>
      </c>
      <c r="N557" s="38">
        <v>24</v>
      </c>
      <c r="O557" s="13" t="s">
        <v>15</v>
      </c>
      <c r="Q557" s="13" t="s">
        <v>4</v>
      </c>
      <c r="R557" s="38">
        <v>22.16</v>
      </c>
      <c r="S557" s="13" t="s">
        <v>60</v>
      </c>
      <c r="T557" s="39" t="str">
        <f t="shared" si="318"/>
        <v>0.00</v>
      </c>
      <c r="U557" s="39">
        <f t="shared" si="406"/>
        <v>-1</v>
      </c>
      <c r="V557" s="39">
        <f t="shared" si="383"/>
        <v>128.15079999999998</v>
      </c>
      <c r="W557" s="39">
        <f t="shared" si="384"/>
        <v>470.5</v>
      </c>
      <c r="X557" s="40">
        <f t="shared" si="385"/>
        <v>0.27237151965993617</v>
      </c>
      <c r="Y557" s="41">
        <f t="shared" si="386"/>
        <v>1.2815079999999996</v>
      </c>
      <c r="Z557" s="42">
        <f t="shared" si="387"/>
        <v>12815.079999999998</v>
      </c>
      <c r="AA557" s="13" t="s">
        <v>58</v>
      </c>
      <c r="AT557" s="38">
        <v>18.399999999999999</v>
      </c>
      <c r="AU557" s="38">
        <v>16</v>
      </c>
      <c r="AV557" s="10">
        <f t="shared" si="401"/>
        <v>23</v>
      </c>
      <c r="AW557" s="10">
        <f t="shared" si="402"/>
        <v>22.16</v>
      </c>
      <c r="AZ557" t="str">
        <f t="shared" si="310"/>
        <v>Yes</v>
      </c>
      <c r="BB557" s="38">
        <f t="shared" si="403"/>
        <v>-1</v>
      </c>
      <c r="BC557" s="38">
        <f t="shared" si="309"/>
        <v>-4</v>
      </c>
      <c r="BD557" s="38">
        <f t="shared" si="404"/>
        <v>-4</v>
      </c>
      <c r="BE557" s="38">
        <f t="shared" si="405"/>
        <v>-1</v>
      </c>
      <c r="BF557" s="13" cm="1">
        <f t="array" ref="BF557">SUMPRODUCT((1/COUNTIFS($A$3:$A557,$A$3:$A557,$H$3:$H557,$H$3:$H557,$I$3:$I557,$I$3:$I557)))</f>
        <v>169.99999999999977</v>
      </c>
      <c r="BG557" s="13">
        <v>49</v>
      </c>
      <c r="BH557" s="12">
        <f t="shared" si="311"/>
        <v>0.28823529411764742</v>
      </c>
    </row>
    <row r="558" spans="1:60" x14ac:dyDescent="0.2">
      <c r="A558" s="37">
        <v>46172</v>
      </c>
      <c r="B558" s="37"/>
      <c r="C558" s="38">
        <v>10.43</v>
      </c>
      <c r="D558" s="13" t="s">
        <v>55</v>
      </c>
      <c r="E558" s="13" t="s">
        <v>1156</v>
      </c>
      <c r="F558" s="13"/>
      <c r="H558" t="s">
        <v>138</v>
      </c>
      <c r="I558" s="13">
        <v>2</v>
      </c>
      <c r="J558" s="13">
        <v>12</v>
      </c>
      <c r="K558" t="s">
        <v>830</v>
      </c>
      <c r="L558" s="38">
        <v>1</v>
      </c>
      <c r="M558" s="38">
        <v>12</v>
      </c>
      <c r="N558" s="38">
        <v>16.62</v>
      </c>
      <c r="O558" s="13" t="s">
        <v>15</v>
      </c>
      <c r="Q558" s="13" t="s">
        <v>4</v>
      </c>
      <c r="R558" s="38">
        <v>15.370400000000002</v>
      </c>
      <c r="S558" s="13" t="s">
        <v>60</v>
      </c>
      <c r="T558" s="39" t="str">
        <f t="shared" si="318"/>
        <v>0.00</v>
      </c>
      <c r="U558" s="39">
        <f t="shared" si="406"/>
        <v>-1</v>
      </c>
      <c r="V558" s="39">
        <f t="shared" si="383"/>
        <v>127.15079999999998</v>
      </c>
      <c r="W558" s="39">
        <f t="shared" si="384"/>
        <v>471.5</v>
      </c>
      <c r="X558" s="40">
        <f t="shared" si="385"/>
        <v>0.26967295864262986</v>
      </c>
      <c r="Y558" s="41">
        <f t="shared" si="386"/>
        <v>1.2715079999999999</v>
      </c>
      <c r="Z558" s="42">
        <f t="shared" si="387"/>
        <v>12715.079999999998</v>
      </c>
      <c r="AA558" s="13" t="s">
        <v>58</v>
      </c>
      <c r="AT558" s="38">
        <v>13.8</v>
      </c>
      <c r="AU558" s="38">
        <v>14</v>
      </c>
      <c r="AV558" s="10">
        <f t="shared" si="401"/>
        <v>15.620000000000001</v>
      </c>
      <c r="AW558" s="10">
        <f t="shared" si="402"/>
        <v>15.370400000000002</v>
      </c>
      <c r="AZ558" t="str">
        <f t="shared" si="310"/>
        <v>Yes</v>
      </c>
      <c r="BB558" s="38">
        <f t="shared" si="403"/>
        <v>-1</v>
      </c>
      <c r="BC558" s="38">
        <f t="shared" si="309"/>
        <v>-4</v>
      </c>
      <c r="BD558" s="38">
        <f t="shared" si="404"/>
        <v>-4</v>
      </c>
      <c r="BE558" s="38">
        <f t="shared" si="405"/>
        <v>-1</v>
      </c>
      <c r="BF558" s="13" cm="1">
        <f t="array" ref="BF558">SUMPRODUCT((1/COUNTIFS($A$3:$A558,$A$3:$A558,$H$3:$H558,$H$3:$H558,$I$3:$I558,$I$3:$I558)))</f>
        <v>169.99999999999974</v>
      </c>
      <c r="BG558" s="13">
        <v>49</v>
      </c>
      <c r="BH558" s="12">
        <f t="shared" si="311"/>
        <v>0.28823529411764748</v>
      </c>
    </row>
    <row r="559" spans="1:60" x14ac:dyDescent="0.2">
      <c r="A559" s="37">
        <v>46172</v>
      </c>
      <c r="B559" s="37"/>
      <c r="C559" s="38">
        <v>10.45</v>
      </c>
      <c r="D559" s="13" t="s">
        <v>55</v>
      </c>
      <c r="E559" s="13" t="s">
        <v>1156</v>
      </c>
      <c r="F559" s="13"/>
      <c r="H559" t="s">
        <v>138</v>
      </c>
      <c r="I559" s="13">
        <v>3</v>
      </c>
      <c r="J559" s="13">
        <v>2</v>
      </c>
      <c r="K559" s="45" t="s">
        <v>745</v>
      </c>
      <c r="L559" s="38">
        <v>0.5</v>
      </c>
      <c r="M559" s="38">
        <v>3.8720000000000003</v>
      </c>
      <c r="N559" s="38">
        <v>4.9800000000000004</v>
      </c>
      <c r="O559" s="13" t="s">
        <v>15</v>
      </c>
      <c r="Q559" s="13" t="s">
        <v>4</v>
      </c>
      <c r="R559" s="38">
        <v>4.6616</v>
      </c>
      <c r="S559" s="13">
        <v>3</v>
      </c>
      <c r="T559" s="39" t="str">
        <f t="shared" si="318"/>
        <v>0.00</v>
      </c>
      <c r="U559" s="39">
        <f t="shared" ref="U559:U562" si="407">BE559</f>
        <v>-0.5</v>
      </c>
      <c r="V559" s="39">
        <f t="shared" si="383"/>
        <v>126.65079999999998</v>
      </c>
      <c r="W559" s="39">
        <f t="shared" si="384"/>
        <v>472</v>
      </c>
      <c r="X559" s="40">
        <f t="shared" si="385"/>
        <v>0.26832796610169485</v>
      </c>
      <c r="Y559" s="41">
        <f t="shared" si="386"/>
        <v>1.2665079999999997</v>
      </c>
      <c r="Z559" s="42">
        <f t="shared" si="387"/>
        <v>12665.079999999998</v>
      </c>
      <c r="AA559" s="13" t="s">
        <v>58</v>
      </c>
      <c r="AT559" s="38">
        <v>4.4000000000000004</v>
      </c>
      <c r="AU559" s="38">
        <v>4.4000000000000004</v>
      </c>
      <c r="AV559" s="10">
        <f t="shared" ref="AV559:AV562" si="408">((N559*(L559))-(L559))</f>
        <v>1.9900000000000002</v>
      </c>
      <c r="AW559" s="10">
        <f t="shared" ref="AW559:AW562" si="409">0.92*(N559-1)+1</f>
        <v>4.6616</v>
      </c>
      <c r="AZ559" t="str">
        <f t="shared" si="310"/>
        <v>Yes</v>
      </c>
      <c r="BA559">
        <v>0.12</v>
      </c>
      <c r="BB559" s="38">
        <f t="shared" ref="BB559:BB562" si="410">IF(AA559="W",
   L559*(N559-1),
   -L559
)</f>
        <v>-0.5</v>
      </c>
      <c r="BC559" s="38">
        <f t="shared" si="309"/>
        <v>-3.5</v>
      </c>
      <c r="BD559" s="38">
        <f t="shared" ref="BD559:BD562" si="411">IF(BC559&gt;0, BC559*0.92, BC559)</f>
        <v>-3.5</v>
      </c>
      <c r="BE559" s="38">
        <f t="shared" ref="BE559:BE562" si="412">IF(
  BC559&gt;0,
  IF(
    AA559="W",
    BB559 - (BC559 - BD559),
    BB559
  ),
  BB559
)</f>
        <v>-0.5</v>
      </c>
      <c r="BF559" s="13" cm="1">
        <f t="array" ref="BF559">SUMPRODUCT((1/COUNTIFS($A$3:$A559,$A$3:$A559,$H$3:$H559,$H$3:$H559,$I$3:$I559,$I$3:$I559)))</f>
        <v>170.99999999999974</v>
      </c>
      <c r="BG559" s="13">
        <v>49</v>
      </c>
      <c r="BH559" s="12">
        <f t="shared" si="311"/>
        <v>0.28654970760233961</v>
      </c>
    </row>
    <row r="560" spans="1:60" x14ac:dyDescent="0.2">
      <c r="A560" s="37">
        <v>46172</v>
      </c>
      <c r="B560" s="37"/>
      <c r="C560" s="38">
        <v>10.45</v>
      </c>
      <c r="D560" s="13" t="s">
        <v>55</v>
      </c>
      <c r="E560" s="13" t="s">
        <v>1156</v>
      </c>
      <c r="F560" s="13"/>
      <c r="H560" t="s">
        <v>138</v>
      </c>
      <c r="I560" s="13">
        <v>3</v>
      </c>
      <c r="J560" s="13">
        <v>9</v>
      </c>
      <c r="K560" t="s">
        <v>859</v>
      </c>
      <c r="L560" s="38">
        <v>1</v>
      </c>
      <c r="M560" s="38">
        <v>33.44</v>
      </c>
      <c r="N560" s="38">
        <v>33.99</v>
      </c>
      <c r="O560" s="13" t="s">
        <v>15</v>
      </c>
      <c r="Q560" s="13" t="s">
        <v>4</v>
      </c>
      <c r="R560" s="38">
        <v>31.350800000000003</v>
      </c>
      <c r="S560" s="13" t="s">
        <v>60</v>
      </c>
      <c r="T560" s="39" t="str">
        <f t="shared" si="318"/>
        <v>0.00</v>
      </c>
      <c r="U560" s="39">
        <f t="shared" si="407"/>
        <v>-1</v>
      </c>
      <c r="V560" s="39">
        <f t="shared" si="383"/>
        <v>125.65079999999998</v>
      </c>
      <c r="W560" s="39">
        <f t="shared" si="384"/>
        <v>473</v>
      </c>
      <c r="X560" s="40">
        <f t="shared" si="385"/>
        <v>0.26564651162790692</v>
      </c>
      <c r="Y560" s="41">
        <f t="shared" si="386"/>
        <v>1.2565079999999997</v>
      </c>
      <c r="Z560" s="42">
        <f t="shared" si="387"/>
        <v>12565.079999999998</v>
      </c>
      <c r="AA560" s="13" t="s">
        <v>58</v>
      </c>
      <c r="AT560" s="38">
        <v>31</v>
      </c>
      <c r="AU560" s="38">
        <v>31</v>
      </c>
      <c r="AV560" s="10">
        <f t="shared" si="408"/>
        <v>32.99</v>
      </c>
      <c r="AW560" s="10">
        <f t="shared" si="409"/>
        <v>31.350800000000003</v>
      </c>
      <c r="AZ560" t="str">
        <f t="shared" si="310"/>
        <v>Yes</v>
      </c>
      <c r="BA560">
        <v>0.12</v>
      </c>
      <c r="BB560" s="38">
        <f t="shared" si="410"/>
        <v>-1</v>
      </c>
      <c r="BC560" s="38">
        <f t="shared" si="309"/>
        <v>-3.5</v>
      </c>
      <c r="BD560" s="38">
        <f t="shared" si="411"/>
        <v>-3.5</v>
      </c>
      <c r="BE560" s="38">
        <f t="shared" si="412"/>
        <v>-1</v>
      </c>
      <c r="BF560" s="13" cm="1">
        <f t="array" ref="BF560">SUMPRODUCT((1/COUNTIFS($A$3:$A560,$A$3:$A560,$H$3:$H560,$H$3:$H560,$I$3:$I560,$I$3:$I560)))</f>
        <v>170.99999999999974</v>
      </c>
      <c r="BG560" s="13">
        <v>49</v>
      </c>
      <c r="BH560" s="12">
        <f t="shared" si="311"/>
        <v>0.28654970760233961</v>
      </c>
    </row>
    <row r="561" spans="1:60" x14ac:dyDescent="0.2">
      <c r="A561" s="37">
        <v>46172</v>
      </c>
      <c r="B561" s="37"/>
      <c r="C561" s="38">
        <v>10.45</v>
      </c>
      <c r="D561" s="13" t="s">
        <v>55</v>
      </c>
      <c r="E561" s="13" t="s">
        <v>1156</v>
      </c>
      <c r="F561" s="13"/>
      <c r="H561" t="s">
        <v>138</v>
      </c>
      <c r="I561" s="13">
        <v>3</v>
      </c>
      <c r="J561" s="13">
        <v>10</v>
      </c>
      <c r="K561" t="s">
        <v>832</v>
      </c>
      <c r="L561" s="38">
        <v>1</v>
      </c>
      <c r="M561" s="38">
        <v>11.88</v>
      </c>
      <c r="N561" s="38">
        <v>16.920000000000002</v>
      </c>
      <c r="O561" s="13" t="s">
        <v>15</v>
      </c>
      <c r="Q561" s="13" t="s">
        <v>4</v>
      </c>
      <c r="R561" s="38">
        <v>15.646400000000002</v>
      </c>
      <c r="S561" s="13" t="s">
        <v>60</v>
      </c>
      <c r="T561" s="39" t="str">
        <f t="shared" si="318"/>
        <v>0.00</v>
      </c>
      <c r="U561" s="39">
        <f t="shared" si="407"/>
        <v>-1</v>
      </c>
      <c r="V561" s="39">
        <f t="shared" si="383"/>
        <v>124.65079999999998</v>
      </c>
      <c r="W561" s="39">
        <f t="shared" si="384"/>
        <v>474</v>
      </c>
      <c r="X561" s="40">
        <f t="shared" si="385"/>
        <v>0.26297637130801682</v>
      </c>
      <c r="Y561" s="41">
        <f t="shared" si="386"/>
        <v>1.2465079999999997</v>
      </c>
      <c r="Z561" s="42">
        <f t="shared" si="387"/>
        <v>12465.079999999998</v>
      </c>
      <c r="AA561" s="13" t="s">
        <v>58</v>
      </c>
      <c r="AT561" s="38">
        <v>14.4</v>
      </c>
      <c r="AU561" s="38">
        <v>14</v>
      </c>
      <c r="AV561" s="10">
        <f t="shared" si="408"/>
        <v>15.920000000000002</v>
      </c>
      <c r="AW561" s="10">
        <f t="shared" si="409"/>
        <v>15.646400000000002</v>
      </c>
      <c r="AZ561" t="str">
        <f t="shared" si="310"/>
        <v>Yes</v>
      </c>
      <c r="BA561">
        <v>0.12</v>
      </c>
      <c r="BB561" s="38">
        <f t="shared" si="410"/>
        <v>-1</v>
      </c>
      <c r="BC561" s="38">
        <f t="shared" si="309"/>
        <v>-3.5</v>
      </c>
      <c r="BD561" s="38">
        <f t="shared" si="411"/>
        <v>-3.5</v>
      </c>
      <c r="BE561" s="38">
        <f t="shared" si="412"/>
        <v>-1</v>
      </c>
      <c r="BF561" s="13" cm="1">
        <f t="array" ref="BF561">SUMPRODUCT((1/COUNTIFS($A$3:$A561,$A$3:$A561,$H$3:$H561,$H$3:$H561,$I$3:$I561,$I$3:$I561)))</f>
        <v>170.99999999999977</v>
      </c>
      <c r="BG561" s="13">
        <v>49</v>
      </c>
      <c r="BH561" s="12">
        <f t="shared" si="311"/>
        <v>0.28654970760233955</v>
      </c>
    </row>
    <row r="562" spans="1:60" x14ac:dyDescent="0.2">
      <c r="A562" s="37">
        <v>46172</v>
      </c>
      <c r="B562" s="37"/>
      <c r="C562" s="38">
        <v>10.45</v>
      </c>
      <c r="D562" s="13" t="s">
        <v>55</v>
      </c>
      <c r="E562" s="13" t="s">
        <v>1156</v>
      </c>
      <c r="F562" s="13"/>
      <c r="H562" t="s">
        <v>138</v>
      </c>
      <c r="I562" s="13">
        <v>3</v>
      </c>
      <c r="J562" s="13">
        <v>14</v>
      </c>
      <c r="K562" t="s">
        <v>833</v>
      </c>
      <c r="L562" s="38">
        <v>1</v>
      </c>
      <c r="M562" s="38">
        <v>20.239999999999998</v>
      </c>
      <c r="N562" s="38">
        <v>20.45</v>
      </c>
      <c r="O562" s="13" t="s">
        <v>15</v>
      </c>
      <c r="Q562" s="13" t="s">
        <v>4</v>
      </c>
      <c r="R562" s="38">
        <v>18.893999999999998</v>
      </c>
      <c r="S562" s="13" t="s">
        <v>60</v>
      </c>
      <c r="T562" s="39" t="str">
        <f t="shared" si="318"/>
        <v>0.00</v>
      </c>
      <c r="U562" s="39">
        <f t="shared" si="407"/>
        <v>-1</v>
      </c>
      <c r="V562" s="39">
        <f t="shared" si="383"/>
        <v>123.65079999999998</v>
      </c>
      <c r="W562" s="39">
        <f t="shared" si="384"/>
        <v>475</v>
      </c>
      <c r="X562" s="40">
        <f t="shared" si="385"/>
        <v>0.26031747368421049</v>
      </c>
      <c r="Y562" s="41">
        <f t="shared" si="386"/>
        <v>1.2365079999999997</v>
      </c>
      <c r="Z562" s="42">
        <f t="shared" si="387"/>
        <v>12365.079999999998</v>
      </c>
      <c r="AA562" s="13" t="s">
        <v>58</v>
      </c>
      <c r="AT562" s="38">
        <v>23.6</v>
      </c>
      <c r="AU562" s="38">
        <v>20</v>
      </c>
      <c r="AV562" s="10">
        <f t="shared" si="408"/>
        <v>19.45</v>
      </c>
      <c r="AW562" s="10">
        <f t="shared" si="409"/>
        <v>18.893999999999998</v>
      </c>
      <c r="AZ562" t="str">
        <f t="shared" si="310"/>
        <v>Yes</v>
      </c>
      <c r="BA562">
        <v>0.12</v>
      </c>
      <c r="BB562" s="38">
        <f t="shared" si="410"/>
        <v>-1</v>
      </c>
      <c r="BC562" s="38">
        <f t="shared" si="309"/>
        <v>-3.5</v>
      </c>
      <c r="BD562" s="38">
        <f t="shared" si="411"/>
        <v>-3.5</v>
      </c>
      <c r="BE562" s="38">
        <f t="shared" si="412"/>
        <v>-1</v>
      </c>
      <c r="BF562" s="13" cm="1">
        <f t="array" ref="BF562">SUMPRODUCT((1/COUNTIFS($A$3:$A562,$A$3:$A562,$H$3:$H562,$H$3:$H562,$I$3:$I562,$I$3:$I562)))</f>
        <v>170.99999999999974</v>
      </c>
      <c r="BG562" s="13">
        <v>49</v>
      </c>
      <c r="BH562" s="12">
        <f t="shared" si="311"/>
        <v>0.28654970760233961</v>
      </c>
    </row>
    <row r="563" spans="1:60" x14ac:dyDescent="0.2">
      <c r="A563" s="37">
        <v>46172</v>
      </c>
      <c r="B563" s="37"/>
      <c r="C563" s="38">
        <v>11.03</v>
      </c>
      <c r="D563" s="13" t="s">
        <v>55</v>
      </c>
      <c r="E563" s="13" t="s">
        <v>1156</v>
      </c>
      <c r="F563" s="13"/>
      <c r="H563" t="s">
        <v>138</v>
      </c>
      <c r="I563" s="13">
        <v>4</v>
      </c>
      <c r="J563" s="13">
        <v>3</v>
      </c>
      <c r="K563" s="46" t="s">
        <v>583</v>
      </c>
      <c r="L563" s="38">
        <v>1</v>
      </c>
      <c r="M563" s="38">
        <v>9.8000000000000007</v>
      </c>
      <c r="N563" s="38">
        <v>12.97</v>
      </c>
      <c r="O563" s="13" t="s">
        <v>15</v>
      </c>
      <c r="Q563" s="13" t="s">
        <v>4</v>
      </c>
      <c r="R563" s="38">
        <v>12.012400000000001</v>
      </c>
      <c r="S563" s="13">
        <v>4</v>
      </c>
      <c r="T563" s="39" t="str">
        <f t="shared" si="318"/>
        <v>0.00</v>
      </c>
      <c r="U563" s="39">
        <f t="shared" ref="U563:U567" si="413">BE563</f>
        <v>-1</v>
      </c>
      <c r="V563" s="39">
        <f t="shared" si="383"/>
        <v>122.65079999999998</v>
      </c>
      <c r="W563" s="39">
        <f t="shared" si="384"/>
        <v>476</v>
      </c>
      <c r="X563" s="40">
        <f t="shared" si="385"/>
        <v>0.25766974789915958</v>
      </c>
      <c r="Y563" s="41">
        <f t="shared" si="386"/>
        <v>1.2265079999999997</v>
      </c>
      <c r="Z563" s="42">
        <f t="shared" si="387"/>
        <v>12265.079999999998</v>
      </c>
      <c r="AA563" s="13" t="s">
        <v>58</v>
      </c>
      <c r="AT563" s="38">
        <v>12</v>
      </c>
      <c r="AU563" s="38">
        <v>8</v>
      </c>
      <c r="AV563" s="10">
        <f t="shared" ref="AV563:AV567" si="414">((N563*(L563))-(L563))</f>
        <v>11.97</v>
      </c>
      <c r="AW563" s="10">
        <f t="shared" ref="AW563:AW567" si="415">0.92*(N563-1)+1</f>
        <v>12.012400000000001</v>
      </c>
      <c r="AZ563" t="str">
        <f t="shared" si="310"/>
        <v>Yes</v>
      </c>
      <c r="BB563" s="38">
        <f t="shared" ref="BB563:BB567" si="416">IF(AA563="W",
   L563*(N563-1),
   -L563
)</f>
        <v>-1</v>
      </c>
      <c r="BC563" s="38">
        <f t="shared" si="309"/>
        <v>-3.5</v>
      </c>
      <c r="BD563" s="38">
        <f t="shared" ref="BD563:BD567" si="417">IF(BC563&gt;0, BC563*0.92, BC563)</f>
        <v>-3.5</v>
      </c>
      <c r="BE563" s="38">
        <f t="shared" ref="BE563:BE567" si="418">IF(
  BC563&gt;0,
  IF(
    AA563="W",
    BB563 - (BC563 - BD563),
    BB563
  ),
  BB563
)</f>
        <v>-1</v>
      </c>
      <c r="BF563" s="13" cm="1">
        <f t="array" ref="BF563">SUMPRODUCT((1/COUNTIFS($A$3:$A563,$A$3:$A563,$H$3:$H563,$H$3:$H563,$I$3:$I563,$I$3:$I563)))</f>
        <v>171.99999999999974</v>
      </c>
      <c r="BG563" s="13">
        <v>49</v>
      </c>
      <c r="BH563" s="12">
        <f t="shared" si="311"/>
        <v>0.28488372093023301</v>
      </c>
    </row>
    <row r="564" spans="1:60" x14ac:dyDescent="0.2">
      <c r="A564" s="37">
        <v>46172</v>
      </c>
      <c r="B564" s="37"/>
      <c r="C564" s="38">
        <v>11.03</v>
      </c>
      <c r="D564" s="13" t="s">
        <v>55</v>
      </c>
      <c r="E564" s="13" t="s">
        <v>1156</v>
      </c>
      <c r="F564" s="13"/>
      <c r="H564" t="s">
        <v>138</v>
      </c>
      <c r="I564" s="13">
        <v>4</v>
      </c>
      <c r="J564" s="13">
        <v>4</v>
      </c>
      <c r="K564" t="s">
        <v>665</v>
      </c>
      <c r="L564" s="38">
        <v>1</v>
      </c>
      <c r="M564" s="38">
        <v>15</v>
      </c>
      <c r="N564" s="38">
        <v>25.71</v>
      </c>
      <c r="O564" s="13" t="s">
        <v>15</v>
      </c>
      <c r="Q564" s="13" t="s">
        <v>4</v>
      </c>
      <c r="R564" s="38">
        <v>23.7332</v>
      </c>
      <c r="S564" s="13" t="s">
        <v>60</v>
      </c>
      <c r="T564" s="39" t="str">
        <f t="shared" si="318"/>
        <v>0.00</v>
      </c>
      <c r="U564" s="39">
        <f t="shared" si="413"/>
        <v>-1</v>
      </c>
      <c r="V564" s="39">
        <f t="shared" si="383"/>
        <v>121.65079999999998</v>
      </c>
      <c r="W564" s="39">
        <f t="shared" si="384"/>
        <v>477</v>
      </c>
      <c r="X564" s="40">
        <f t="shared" si="385"/>
        <v>0.25503312368972741</v>
      </c>
      <c r="Y564" s="41">
        <f t="shared" si="386"/>
        <v>1.2165079999999997</v>
      </c>
      <c r="Z564" s="42">
        <f t="shared" si="387"/>
        <v>12165.079999999998</v>
      </c>
      <c r="AA564" s="13" t="s">
        <v>58</v>
      </c>
      <c r="AT564" s="38">
        <v>18.3</v>
      </c>
      <c r="AU564" s="38">
        <v>16</v>
      </c>
      <c r="AV564" s="10">
        <f t="shared" si="414"/>
        <v>24.71</v>
      </c>
      <c r="AW564" s="10">
        <f t="shared" si="415"/>
        <v>23.7332</v>
      </c>
      <c r="AZ564" t="str">
        <f t="shared" si="310"/>
        <v>Yes</v>
      </c>
      <c r="BB564" s="38">
        <f t="shared" si="416"/>
        <v>-1</v>
      </c>
      <c r="BC564" s="38">
        <f t="shared" si="309"/>
        <v>-3.5</v>
      </c>
      <c r="BD564" s="38">
        <f t="shared" si="417"/>
        <v>-3.5</v>
      </c>
      <c r="BE564" s="38">
        <f t="shared" si="418"/>
        <v>-1</v>
      </c>
      <c r="BF564" s="13" cm="1">
        <f t="array" ref="BF564">SUMPRODUCT((1/COUNTIFS($A$3:$A564,$A$3:$A564,$H$3:$H564,$H$3:$H564,$I$3:$I564,$I$3:$I564)))</f>
        <v>171.99999999999974</v>
      </c>
      <c r="BG564" s="13">
        <v>49</v>
      </c>
      <c r="BH564" s="12">
        <f t="shared" si="311"/>
        <v>0.28488372093023301</v>
      </c>
    </row>
    <row r="565" spans="1:60" x14ac:dyDescent="0.2">
      <c r="A565" s="37">
        <v>46172</v>
      </c>
      <c r="B565" s="37"/>
      <c r="C565" s="38">
        <v>11.03</v>
      </c>
      <c r="D565" s="13" t="s">
        <v>55</v>
      </c>
      <c r="E565" s="13" t="s">
        <v>1156</v>
      </c>
      <c r="F565" s="13"/>
      <c r="H565" t="s">
        <v>138</v>
      </c>
      <c r="I565" s="13">
        <v>4</v>
      </c>
      <c r="J565" s="13">
        <v>7</v>
      </c>
      <c r="K565" s="44" t="s">
        <v>834</v>
      </c>
      <c r="L565" s="38">
        <v>0.5</v>
      </c>
      <c r="M565" s="38">
        <v>8.6</v>
      </c>
      <c r="N565" s="38">
        <v>10.73</v>
      </c>
      <c r="O565" s="13" t="s">
        <v>15</v>
      </c>
      <c r="Q565" s="13" t="s">
        <v>4</v>
      </c>
      <c r="R565" s="38">
        <v>9.9516000000000009</v>
      </c>
      <c r="S565" s="13">
        <v>2</v>
      </c>
      <c r="T565" s="39" t="str">
        <f t="shared" si="318"/>
        <v>0.00</v>
      </c>
      <c r="U565" s="39">
        <f t="shared" si="413"/>
        <v>-0.5</v>
      </c>
      <c r="V565" s="39">
        <f t="shared" si="383"/>
        <v>121.15079999999998</v>
      </c>
      <c r="W565" s="39">
        <f t="shared" si="384"/>
        <v>477.5</v>
      </c>
      <c r="X565" s="40">
        <f t="shared" si="385"/>
        <v>0.25371895287958113</v>
      </c>
      <c r="Y565" s="41">
        <f t="shared" si="386"/>
        <v>1.2115079999999998</v>
      </c>
      <c r="Z565" s="42">
        <f t="shared" si="387"/>
        <v>12115.079999999998</v>
      </c>
      <c r="AA565" s="13" t="s">
        <v>58</v>
      </c>
      <c r="AT565" s="38">
        <v>8.5</v>
      </c>
      <c r="AU565" s="38">
        <v>9</v>
      </c>
      <c r="AV565" s="10">
        <f t="shared" si="414"/>
        <v>4.8650000000000002</v>
      </c>
      <c r="AW565" s="10">
        <f t="shared" si="415"/>
        <v>9.9516000000000009</v>
      </c>
      <c r="AZ565" t="str">
        <f t="shared" si="310"/>
        <v>Yes</v>
      </c>
      <c r="BB565" s="38">
        <f t="shared" si="416"/>
        <v>-0.5</v>
      </c>
      <c r="BC565" s="38">
        <f t="shared" si="309"/>
        <v>-3.5</v>
      </c>
      <c r="BD565" s="38">
        <f t="shared" si="417"/>
        <v>-3.5</v>
      </c>
      <c r="BE565" s="38">
        <f t="shared" si="418"/>
        <v>-0.5</v>
      </c>
      <c r="BF565" s="13" cm="1">
        <f t="array" ref="BF565">SUMPRODUCT((1/COUNTIFS($A$3:$A565,$A$3:$A565,$H$3:$H565,$H$3:$H565,$I$3:$I565,$I$3:$I565)))</f>
        <v>171.99999999999977</v>
      </c>
      <c r="BG565" s="13">
        <v>49</v>
      </c>
      <c r="BH565" s="12">
        <f t="shared" si="311"/>
        <v>0.28488372093023295</v>
      </c>
    </row>
    <row r="566" spans="1:60" x14ac:dyDescent="0.2">
      <c r="A566" s="37">
        <v>46172</v>
      </c>
      <c r="B566" s="37"/>
      <c r="C566" s="38">
        <v>11.03</v>
      </c>
      <c r="D566" s="13" t="s">
        <v>55</v>
      </c>
      <c r="E566" s="13" t="s">
        <v>1156</v>
      </c>
      <c r="F566" s="13"/>
      <c r="H566" t="s">
        <v>138</v>
      </c>
      <c r="I566" s="13">
        <v>4</v>
      </c>
      <c r="J566" s="13">
        <v>8</v>
      </c>
      <c r="K566" t="s">
        <v>724</v>
      </c>
      <c r="L566" s="38">
        <v>0.5</v>
      </c>
      <c r="M566" s="38">
        <v>6.2</v>
      </c>
      <c r="N566" s="38">
        <v>11.5</v>
      </c>
      <c r="O566" s="13" t="s">
        <v>15</v>
      </c>
      <c r="Q566" s="13" t="s">
        <v>4</v>
      </c>
      <c r="R566" s="38">
        <v>10.66</v>
      </c>
      <c r="S566" s="13" t="s">
        <v>60</v>
      </c>
      <c r="T566" s="39" t="str">
        <f t="shared" si="318"/>
        <v>0.00</v>
      </c>
      <c r="U566" s="39">
        <f t="shared" si="413"/>
        <v>-0.5</v>
      </c>
      <c r="V566" s="39">
        <f t="shared" si="383"/>
        <v>120.65079999999998</v>
      </c>
      <c r="W566" s="39">
        <f t="shared" si="384"/>
        <v>478</v>
      </c>
      <c r="X566" s="40">
        <f t="shared" si="385"/>
        <v>0.25240753138075311</v>
      </c>
      <c r="Y566" s="41">
        <f t="shared" si="386"/>
        <v>1.2065079999999997</v>
      </c>
      <c r="Z566" s="42">
        <f t="shared" si="387"/>
        <v>12065.079999999998</v>
      </c>
      <c r="AA566" s="13" t="s">
        <v>58</v>
      </c>
      <c r="AT566" s="38">
        <v>9.1999999999999993</v>
      </c>
      <c r="AU566" s="38">
        <v>8</v>
      </c>
      <c r="AV566" s="10">
        <f t="shared" si="414"/>
        <v>5.25</v>
      </c>
      <c r="AW566" s="10">
        <f t="shared" si="415"/>
        <v>10.66</v>
      </c>
      <c r="AZ566" t="str">
        <f t="shared" si="310"/>
        <v>Yes</v>
      </c>
      <c r="BB566" s="38">
        <f t="shared" si="416"/>
        <v>-0.5</v>
      </c>
      <c r="BC566" s="38">
        <f t="shared" si="309"/>
        <v>-3.5</v>
      </c>
      <c r="BD566" s="38">
        <f t="shared" si="417"/>
        <v>-3.5</v>
      </c>
      <c r="BE566" s="38">
        <f t="shared" si="418"/>
        <v>-0.5</v>
      </c>
      <c r="BF566" s="13" cm="1">
        <f t="array" ref="BF566">SUMPRODUCT((1/COUNTIFS($A$3:$A566,$A$3:$A566,$H$3:$H566,$H$3:$H566,$I$3:$I566,$I$3:$I566)))</f>
        <v>171.99999999999974</v>
      </c>
      <c r="BG566" s="13">
        <v>49</v>
      </c>
      <c r="BH566" s="12">
        <f t="shared" si="311"/>
        <v>0.28488372093023301</v>
      </c>
    </row>
    <row r="567" spans="1:60" x14ac:dyDescent="0.2">
      <c r="A567" s="37">
        <v>46172</v>
      </c>
      <c r="B567" s="37"/>
      <c r="C567" s="38">
        <v>11.03</v>
      </c>
      <c r="D567" s="13" t="s">
        <v>55</v>
      </c>
      <c r="E567" s="13" t="s">
        <v>1156</v>
      </c>
      <c r="F567" s="13"/>
      <c r="H567" t="s">
        <v>138</v>
      </c>
      <c r="I567" s="13">
        <v>4</v>
      </c>
      <c r="J567" s="13">
        <v>10</v>
      </c>
      <c r="K567" t="s">
        <v>663</v>
      </c>
      <c r="L567" s="38">
        <v>0.5</v>
      </c>
      <c r="M567" s="38">
        <v>28</v>
      </c>
      <c r="N567" s="38">
        <v>38.14</v>
      </c>
      <c r="O567" s="13" t="s">
        <v>15</v>
      </c>
      <c r="Q567" s="13" t="s">
        <v>4</v>
      </c>
      <c r="R567" s="38">
        <v>35.168800000000005</v>
      </c>
      <c r="S567" s="13" t="s">
        <v>60</v>
      </c>
      <c r="T567" s="39" t="str">
        <f t="shared" si="318"/>
        <v>0.00</v>
      </c>
      <c r="U567" s="39">
        <f t="shared" si="413"/>
        <v>-0.5</v>
      </c>
      <c r="V567" s="39">
        <f t="shared" si="383"/>
        <v>120.15079999999998</v>
      </c>
      <c r="W567" s="39">
        <f t="shared" si="384"/>
        <v>478.5</v>
      </c>
      <c r="X567" s="40">
        <f t="shared" si="385"/>
        <v>0.2510988505747126</v>
      </c>
      <c r="Y567" s="41">
        <f t="shared" si="386"/>
        <v>1.2015079999999998</v>
      </c>
      <c r="Z567" s="42">
        <f t="shared" si="387"/>
        <v>12015.079999999998</v>
      </c>
      <c r="AA567" s="13" t="s">
        <v>58</v>
      </c>
      <c r="AT567" s="38">
        <v>28</v>
      </c>
      <c r="AU567" s="38">
        <v>31</v>
      </c>
      <c r="AV567" s="10">
        <f t="shared" si="414"/>
        <v>18.57</v>
      </c>
      <c r="AW567" s="10">
        <f t="shared" si="415"/>
        <v>35.168800000000005</v>
      </c>
      <c r="AZ567" t="str">
        <f t="shared" si="310"/>
        <v>Yes</v>
      </c>
      <c r="BB567" s="38">
        <f t="shared" si="416"/>
        <v>-0.5</v>
      </c>
      <c r="BC567" s="38">
        <f t="shared" si="309"/>
        <v>-3.5</v>
      </c>
      <c r="BD567" s="38">
        <f t="shared" si="417"/>
        <v>-3.5</v>
      </c>
      <c r="BE567" s="38">
        <f t="shared" si="418"/>
        <v>-0.5</v>
      </c>
      <c r="BF567" s="13" cm="1">
        <f t="array" ref="BF567">SUMPRODUCT((1/COUNTIFS($A$3:$A567,$A$3:$A567,$H$3:$H567,$H$3:$H567,$I$3:$I567,$I$3:$I567)))</f>
        <v>171.99999999999969</v>
      </c>
      <c r="BG567" s="13">
        <v>49</v>
      </c>
      <c r="BH567" s="12">
        <f t="shared" si="311"/>
        <v>0.28488372093023306</v>
      </c>
    </row>
    <row r="568" spans="1:60" x14ac:dyDescent="0.2">
      <c r="A568" s="37">
        <v>46172</v>
      </c>
      <c r="B568" s="37"/>
      <c r="C568" s="38">
        <v>11.03</v>
      </c>
      <c r="D568" s="13" t="s">
        <v>55</v>
      </c>
      <c r="E568" s="13" t="s">
        <v>1156</v>
      </c>
      <c r="F568" s="13"/>
      <c r="H568" t="s">
        <v>138</v>
      </c>
      <c r="I568" s="13">
        <v>5</v>
      </c>
      <c r="J568" s="13">
        <v>3</v>
      </c>
      <c r="K568" t="s">
        <v>739</v>
      </c>
      <c r="L568" s="38">
        <v>0.5</v>
      </c>
      <c r="M568" s="38">
        <v>5.9</v>
      </c>
      <c r="N568" s="38">
        <v>8.7799999999999994</v>
      </c>
      <c r="O568" s="13" t="s">
        <v>15</v>
      </c>
      <c r="Q568" s="13" t="s">
        <v>4</v>
      </c>
      <c r="R568" s="38">
        <v>8.1575999999999986</v>
      </c>
      <c r="S568" s="13" t="s">
        <v>60</v>
      </c>
      <c r="T568" s="39" t="str">
        <f t="shared" si="318"/>
        <v>0.00</v>
      </c>
      <c r="U568" s="39">
        <f t="shared" ref="U568:U570" si="419">BE568</f>
        <v>-0.5</v>
      </c>
      <c r="V568" s="39">
        <f t="shared" si="383"/>
        <v>119.65079999999998</v>
      </c>
      <c r="W568" s="39">
        <f t="shared" si="384"/>
        <v>479</v>
      </c>
      <c r="X568" s="40">
        <f t="shared" si="385"/>
        <v>0.24979290187891434</v>
      </c>
      <c r="Y568" s="41">
        <f t="shared" si="386"/>
        <v>1.1965079999999997</v>
      </c>
      <c r="Z568" s="42">
        <f t="shared" si="387"/>
        <v>11965.079999999998</v>
      </c>
      <c r="AA568" s="13" t="s">
        <v>58</v>
      </c>
      <c r="AT568" s="38">
        <v>7</v>
      </c>
      <c r="AU568" s="38">
        <v>7</v>
      </c>
      <c r="AV568" s="10">
        <f t="shared" ref="AV568:AV570" si="420">((N568*(L568))-(L568))</f>
        <v>3.8899999999999997</v>
      </c>
      <c r="AW568" s="10">
        <f t="shared" ref="AW568:AW570" si="421">0.92*(N568-1)+1</f>
        <v>8.1575999999999986</v>
      </c>
      <c r="AZ568" t="str">
        <f t="shared" si="310"/>
        <v>Yes</v>
      </c>
      <c r="BB568" s="38">
        <f t="shared" ref="BB568:BB570" si="422">IF(AA568="W",
   L568*(N568-1),
   -L568
)</f>
        <v>-0.5</v>
      </c>
      <c r="BC568" s="38">
        <f t="shared" si="309"/>
        <v>-2</v>
      </c>
      <c r="BD568" s="38">
        <f t="shared" ref="BD568:BD570" si="423">IF(BC568&gt;0, BC568*0.92, BC568)</f>
        <v>-2</v>
      </c>
      <c r="BE568" s="38">
        <f t="shared" ref="BE568:BE570" si="424">IF(
  BC568&gt;0,
  IF(
    AA568="W",
    BB568 - (BC568 - BD568),
    BB568
  ),
  BB568
)</f>
        <v>-0.5</v>
      </c>
      <c r="BF568" s="13" cm="1">
        <f t="array" ref="BF568">SUMPRODUCT((1/COUNTIFS($A$3:$A568,$A$3:$A568,$H$3:$H568,$H$3:$H568,$I$3:$I568,$I$3:$I568)))</f>
        <v>172.99999999999969</v>
      </c>
      <c r="BG568" s="13">
        <v>49</v>
      </c>
      <c r="BH568" s="12">
        <f t="shared" si="311"/>
        <v>0.2832369942196537</v>
      </c>
    </row>
    <row r="569" spans="1:60" x14ac:dyDescent="0.2">
      <c r="A569" s="37">
        <v>46172</v>
      </c>
      <c r="B569" s="37"/>
      <c r="C569" s="38">
        <v>11.03</v>
      </c>
      <c r="D569" s="13" t="s">
        <v>55</v>
      </c>
      <c r="E569" s="13" t="s">
        <v>1156</v>
      </c>
      <c r="F569" s="13"/>
      <c r="H569" t="s">
        <v>138</v>
      </c>
      <c r="I569" s="13">
        <v>5</v>
      </c>
      <c r="J569" s="13">
        <v>4</v>
      </c>
      <c r="K569" t="s">
        <v>740</v>
      </c>
      <c r="L569" s="38">
        <v>1</v>
      </c>
      <c r="M569" s="38">
        <v>16</v>
      </c>
      <c r="N569" s="38">
        <v>20.38</v>
      </c>
      <c r="O569" s="13" t="s">
        <v>15</v>
      </c>
      <c r="Q569" s="13" t="s">
        <v>4</v>
      </c>
      <c r="R569" s="38">
        <v>18.829599999999999</v>
      </c>
      <c r="S569" s="13" t="s">
        <v>60</v>
      </c>
      <c r="T569" s="39" t="str">
        <f t="shared" si="318"/>
        <v>0.00</v>
      </c>
      <c r="U569" s="39">
        <f t="shared" si="419"/>
        <v>-1</v>
      </c>
      <c r="V569" s="39">
        <f t="shared" si="383"/>
        <v>118.65079999999998</v>
      </c>
      <c r="W569" s="39">
        <f t="shared" si="384"/>
        <v>480</v>
      </c>
      <c r="X569" s="40">
        <f t="shared" si="385"/>
        <v>0.24718916666666663</v>
      </c>
      <c r="Y569" s="41">
        <f t="shared" si="386"/>
        <v>1.1865079999999997</v>
      </c>
      <c r="Z569" s="42">
        <f t="shared" si="387"/>
        <v>11865.079999999998</v>
      </c>
      <c r="AA569" s="13" t="s">
        <v>58</v>
      </c>
      <c r="AT569" s="38">
        <v>15.3</v>
      </c>
      <c r="AU569" s="38">
        <v>15</v>
      </c>
      <c r="AV569" s="10">
        <f t="shared" si="420"/>
        <v>19.38</v>
      </c>
      <c r="AW569" s="10">
        <f t="shared" si="421"/>
        <v>18.829599999999999</v>
      </c>
      <c r="AZ569" t="str">
        <f t="shared" si="310"/>
        <v>Yes</v>
      </c>
      <c r="BB569" s="38">
        <f t="shared" si="422"/>
        <v>-1</v>
      </c>
      <c r="BC569" s="38">
        <f t="shared" si="309"/>
        <v>-2</v>
      </c>
      <c r="BD569" s="38">
        <f t="shared" si="423"/>
        <v>-2</v>
      </c>
      <c r="BE569" s="38">
        <f t="shared" si="424"/>
        <v>-1</v>
      </c>
      <c r="BF569" s="13" cm="1">
        <f t="array" ref="BF569">SUMPRODUCT((1/COUNTIFS($A$3:$A569,$A$3:$A569,$H$3:$H569,$H$3:$H569,$I$3:$I569,$I$3:$I569)))</f>
        <v>172.99999999999969</v>
      </c>
      <c r="BG569" s="13">
        <v>49</v>
      </c>
      <c r="BH569" s="12">
        <f t="shared" si="311"/>
        <v>0.2832369942196537</v>
      </c>
    </row>
    <row r="570" spans="1:60" x14ac:dyDescent="0.2">
      <c r="A570" s="37">
        <v>46172</v>
      </c>
      <c r="B570" s="37"/>
      <c r="C570" s="38">
        <v>11.03</v>
      </c>
      <c r="D570" s="13" t="s">
        <v>55</v>
      </c>
      <c r="E570" s="13" t="s">
        <v>1156</v>
      </c>
      <c r="F570" s="13"/>
      <c r="H570" t="s">
        <v>138</v>
      </c>
      <c r="I570" s="13">
        <v>5</v>
      </c>
      <c r="J570" s="13">
        <v>8</v>
      </c>
      <c r="K570" t="s">
        <v>836</v>
      </c>
      <c r="L570" s="38">
        <v>0.5</v>
      </c>
      <c r="M570" s="38">
        <v>3.75</v>
      </c>
      <c r="N570" s="38">
        <v>4.8</v>
      </c>
      <c r="O570" s="13" t="s">
        <v>15</v>
      </c>
      <c r="Q570" s="13" t="s">
        <v>4</v>
      </c>
      <c r="R570" s="38">
        <v>4.4960000000000004</v>
      </c>
      <c r="S570" s="13" t="s">
        <v>60</v>
      </c>
      <c r="T570" s="39" t="str">
        <f t="shared" si="318"/>
        <v>0.00</v>
      </c>
      <c r="U570" s="39">
        <f t="shared" si="419"/>
        <v>-0.5</v>
      </c>
      <c r="V570" s="39">
        <f t="shared" si="383"/>
        <v>118.15079999999998</v>
      </c>
      <c r="W570" s="39">
        <f t="shared" si="384"/>
        <v>480.5</v>
      </c>
      <c r="X570" s="40">
        <f t="shared" si="385"/>
        <v>0.24589136316337143</v>
      </c>
      <c r="Y570" s="41">
        <f t="shared" si="386"/>
        <v>1.1815079999999998</v>
      </c>
      <c r="Z570" s="42">
        <f t="shared" si="387"/>
        <v>11815.079999999998</v>
      </c>
      <c r="AA570" s="13" t="s">
        <v>58</v>
      </c>
      <c r="AT570" s="38">
        <v>4.2</v>
      </c>
      <c r="AU570" s="38">
        <v>3.7</v>
      </c>
      <c r="AV570" s="10">
        <f t="shared" si="420"/>
        <v>1.9</v>
      </c>
      <c r="AW570" s="10">
        <f t="shared" si="421"/>
        <v>4.4960000000000004</v>
      </c>
      <c r="AZ570" t="str">
        <f t="shared" si="310"/>
        <v>Yes</v>
      </c>
      <c r="BB570" s="38">
        <f t="shared" si="422"/>
        <v>-0.5</v>
      </c>
      <c r="BC570" s="38">
        <f t="shared" si="309"/>
        <v>-2</v>
      </c>
      <c r="BD570" s="38">
        <f t="shared" si="423"/>
        <v>-2</v>
      </c>
      <c r="BE570" s="38">
        <f t="shared" si="424"/>
        <v>-0.5</v>
      </c>
      <c r="BF570" s="13" cm="1">
        <f t="array" ref="BF570">SUMPRODUCT((1/COUNTIFS($A$3:$A570,$A$3:$A570,$H$3:$H570,$H$3:$H570,$I$3:$I570,$I$3:$I570)))</f>
        <v>172.99999999999972</v>
      </c>
      <c r="BG570" s="13">
        <v>49</v>
      </c>
      <c r="BH570" s="12">
        <f t="shared" si="311"/>
        <v>0.28323699421965365</v>
      </c>
    </row>
    <row r="571" spans="1:60" x14ac:dyDescent="0.2">
      <c r="A571" s="37">
        <v>46172</v>
      </c>
      <c r="B571" s="37"/>
      <c r="C571" s="38">
        <v>11.04</v>
      </c>
      <c r="D571" s="13" t="s">
        <v>55</v>
      </c>
      <c r="E571" s="13" t="s">
        <v>1156</v>
      </c>
      <c r="F571" s="13"/>
      <c r="H571" t="s">
        <v>138</v>
      </c>
      <c r="I571" s="13">
        <v>6</v>
      </c>
      <c r="J571" s="13">
        <v>1</v>
      </c>
      <c r="K571" s="46" t="s">
        <v>837</v>
      </c>
      <c r="L571" s="38">
        <v>0.5</v>
      </c>
      <c r="M571" s="38">
        <v>32</v>
      </c>
      <c r="N571" s="38">
        <v>49.35</v>
      </c>
      <c r="O571" s="13" t="s">
        <v>15</v>
      </c>
      <c r="Q571" s="13" t="s">
        <v>4</v>
      </c>
      <c r="R571" s="38">
        <v>45.482000000000006</v>
      </c>
      <c r="S571" s="13">
        <v>4</v>
      </c>
      <c r="T571" s="39" t="str">
        <f t="shared" si="318"/>
        <v>0.00</v>
      </c>
      <c r="U571" s="39">
        <f t="shared" ref="U571:U583" si="425">BE571</f>
        <v>-0.5</v>
      </c>
      <c r="V571" s="39">
        <f t="shared" si="383"/>
        <v>117.65079999999998</v>
      </c>
      <c r="W571" s="39">
        <f t="shared" si="384"/>
        <v>481</v>
      </c>
      <c r="X571" s="40">
        <f t="shared" si="385"/>
        <v>0.24459625779625774</v>
      </c>
      <c r="Y571" s="41">
        <f t="shared" si="386"/>
        <v>1.1765079999999997</v>
      </c>
      <c r="Z571" s="42">
        <f t="shared" si="387"/>
        <v>11765.079999999998</v>
      </c>
      <c r="AA571" s="13" t="s">
        <v>58</v>
      </c>
      <c r="AT571" s="38">
        <v>31.1</v>
      </c>
      <c r="AU571" s="38">
        <v>31</v>
      </c>
      <c r="AV571" s="10">
        <f t="shared" ref="AV571:AV583" si="426">((N571*(L571))-(L571))</f>
        <v>24.175000000000001</v>
      </c>
      <c r="AW571" s="10">
        <f t="shared" ref="AW571:AW583" si="427">0.92*(N571-1)+1</f>
        <v>45.482000000000006</v>
      </c>
      <c r="AZ571" t="str">
        <f t="shared" si="310"/>
        <v>Yes</v>
      </c>
      <c r="BB571" s="38">
        <f t="shared" ref="BB571:BB583" si="428">IF(AA571="W",
   L571*(N571-1),
   -L571
)</f>
        <v>-0.5</v>
      </c>
      <c r="BC571" s="38">
        <f t="shared" si="309"/>
        <v>-3.35</v>
      </c>
      <c r="BD571" s="38">
        <f t="shared" ref="BD571:BD583" si="429">IF(BC571&gt;0, BC571*0.92, BC571)</f>
        <v>-3.35</v>
      </c>
      <c r="BE571" s="38">
        <f t="shared" ref="BE571:BE583" si="430">IF(
  BC571&gt;0,
  IF(
    AA571="W",
    BB571 - (BC571 - BD571),
    BB571
  ),
  BB571
)</f>
        <v>-0.5</v>
      </c>
      <c r="BF571" s="13" cm="1">
        <f t="array" ref="BF571">SUMPRODUCT((1/COUNTIFS($A$3:$A571,$A$3:$A571,$H$3:$H571,$H$3:$H571,$I$3:$I571,$I$3:$I571)))</f>
        <v>173.99999999999972</v>
      </c>
      <c r="BG571" s="13">
        <v>49</v>
      </c>
      <c r="BH571" s="12">
        <f t="shared" si="311"/>
        <v>0.28160919540229928</v>
      </c>
    </row>
    <row r="572" spans="1:60" x14ac:dyDescent="0.2">
      <c r="A572" s="37">
        <v>46172</v>
      </c>
      <c r="B572" s="37"/>
      <c r="C572" s="38">
        <v>11.04</v>
      </c>
      <c r="D572" s="13" t="s">
        <v>55</v>
      </c>
      <c r="E572" s="13" t="s">
        <v>1156</v>
      </c>
      <c r="F572" s="13"/>
      <c r="H572" t="s">
        <v>138</v>
      </c>
      <c r="I572" s="13">
        <v>6</v>
      </c>
      <c r="J572" s="13">
        <v>2</v>
      </c>
      <c r="K572" t="s">
        <v>838</v>
      </c>
      <c r="L572" s="38">
        <v>1</v>
      </c>
      <c r="M572" s="38">
        <v>25</v>
      </c>
      <c r="N572" s="38">
        <v>25</v>
      </c>
      <c r="O572" s="13" t="s">
        <v>15</v>
      </c>
      <c r="Q572" s="13" t="s">
        <v>4</v>
      </c>
      <c r="R572" s="38">
        <v>23.080000000000002</v>
      </c>
      <c r="S572" s="13" t="s">
        <v>60</v>
      </c>
      <c r="T572" s="39" t="str">
        <f t="shared" si="318"/>
        <v>0.00</v>
      </c>
      <c r="U572" s="39">
        <f t="shared" si="425"/>
        <v>-1</v>
      </c>
      <c r="V572" s="39">
        <f t="shared" si="383"/>
        <v>116.65079999999998</v>
      </c>
      <c r="W572" s="39">
        <f t="shared" si="384"/>
        <v>482</v>
      </c>
      <c r="X572" s="40">
        <f t="shared" si="385"/>
        <v>0.24201410788381739</v>
      </c>
      <c r="Y572" s="41">
        <f t="shared" si="386"/>
        <v>1.1665079999999997</v>
      </c>
      <c r="Z572" s="42">
        <f t="shared" si="387"/>
        <v>11665.079999999998</v>
      </c>
      <c r="AA572" s="13" t="s">
        <v>58</v>
      </c>
      <c r="AT572" s="38">
        <v>21</v>
      </c>
      <c r="AU572" s="38">
        <v>21</v>
      </c>
      <c r="AV572" s="10">
        <f t="shared" si="426"/>
        <v>24</v>
      </c>
      <c r="AW572" s="10">
        <f t="shared" si="427"/>
        <v>23.080000000000002</v>
      </c>
      <c r="AZ572" t="str">
        <f t="shared" si="310"/>
        <v>Yes</v>
      </c>
      <c r="BB572" s="38">
        <f t="shared" si="428"/>
        <v>-1</v>
      </c>
      <c r="BC572" s="38">
        <f t="shared" si="309"/>
        <v>-3.35</v>
      </c>
      <c r="BD572" s="38">
        <f t="shared" si="429"/>
        <v>-3.35</v>
      </c>
      <c r="BE572" s="38">
        <f t="shared" si="430"/>
        <v>-1</v>
      </c>
      <c r="BF572" s="13" cm="1">
        <f t="array" ref="BF572">SUMPRODUCT((1/COUNTIFS($A$3:$A572,$A$3:$A572,$H$3:$H572,$H$3:$H572,$I$3:$I572,$I$3:$I572)))</f>
        <v>173.99999999999972</v>
      </c>
      <c r="BG572" s="13">
        <v>49</v>
      </c>
      <c r="BH572" s="12">
        <f t="shared" si="311"/>
        <v>0.28160919540229928</v>
      </c>
    </row>
    <row r="573" spans="1:60" x14ac:dyDescent="0.2">
      <c r="A573" s="37">
        <v>46172</v>
      </c>
      <c r="B573" s="37"/>
      <c r="C573" s="38">
        <v>11.04</v>
      </c>
      <c r="D573" s="13" t="s">
        <v>55</v>
      </c>
      <c r="E573" s="13" t="s">
        <v>1156</v>
      </c>
      <c r="F573" s="13"/>
      <c r="H573" t="s">
        <v>138</v>
      </c>
      <c r="I573" s="13">
        <v>6</v>
      </c>
      <c r="J573" s="13">
        <v>7</v>
      </c>
      <c r="K573" t="s">
        <v>803</v>
      </c>
      <c r="L573" s="38">
        <v>1</v>
      </c>
      <c r="M573" s="38">
        <v>13.5</v>
      </c>
      <c r="N573" s="38">
        <v>16.510000000000002</v>
      </c>
      <c r="O573" s="13" t="s">
        <v>15</v>
      </c>
      <c r="Q573" s="13" t="s">
        <v>4</v>
      </c>
      <c r="R573" s="38">
        <v>15.269200000000001</v>
      </c>
      <c r="S573" s="13" t="s">
        <v>60</v>
      </c>
      <c r="T573" s="39" t="str">
        <f t="shared" si="318"/>
        <v>0.00</v>
      </c>
      <c r="U573" s="39">
        <f t="shared" si="425"/>
        <v>-1</v>
      </c>
      <c r="V573" s="39">
        <f t="shared" si="383"/>
        <v>115.65079999999998</v>
      </c>
      <c r="W573" s="39">
        <f t="shared" si="384"/>
        <v>483</v>
      </c>
      <c r="X573" s="40">
        <f t="shared" si="385"/>
        <v>0.23944265010351962</v>
      </c>
      <c r="Y573" s="41">
        <f t="shared" si="386"/>
        <v>1.1565079999999996</v>
      </c>
      <c r="Z573" s="42">
        <f t="shared" si="387"/>
        <v>11565.079999999998</v>
      </c>
      <c r="AA573" s="13" t="s">
        <v>58</v>
      </c>
      <c r="AT573" s="38">
        <v>14.3</v>
      </c>
      <c r="AU573" s="38">
        <v>12</v>
      </c>
      <c r="AV573" s="10">
        <f t="shared" si="426"/>
        <v>15.510000000000002</v>
      </c>
      <c r="AW573" s="10">
        <f t="shared" si="427"/>
        <v>15.269200000000001</v>
      </c>
      <c r="AZ573" t="str">
        <f t="shared" si="310"/>
        <v>Yes</v>
      </c>
      <c r="BB573" s="38">
        <f t="shared" si="428"/>
        <v>-1</v>
      </c>
      <c r="BC573" s="38">
        <f t="shared" si="309"/>
        <v>-3.35</v>
      </c>
      <c r="BD573" s="38">
        <f t="shared" si="429"/>
        <v>-3.35</v>
      </c>
      <c r="BE573" s="38">
        <f t="shared" si="430"/>
        <v>-1</v>
      </c>
      <c r="BF573" s="13" cm="1">
        <f t="array" ref="BF573">SUMPRODUCT((1/COUNTIFS($A$3:$A573,$A$3:$A573,$H$3:$H573,$H$3:$H573,$I$3:$I573,$I$3:$I573)))</f>
        <v>173.99999999999974</v>
      </c>
      <c r="BG573" s="13">
        <v>49</v>
      </c>
      <c r="BH573" s="12">
        <f t="shared" si="311"/>
        <v>0.28160919540229928</v>
      </c>
    </row>
    <row r="574" spans="1:60" x14ac:dyDescent="0.2">
      <c r="A574" s="37">
        <v>46172</v>
      </c>
      <c r="B574" s="37"/>
      <c r="C574" s="38">
        <v>11.04</v>
      </c>
      <c r="D574" s="13" t="s">
        <v>55</v>
      </c>
      <c r="E574" s="13" t="s">
        <v>1156</v>
      </c>
      <c r="F574" s="13"/>
      <c r="H574" t="s">
        <v>138</v>
      </c>
      <c r="I574" s="13">
        <v>6</v>
      </c>
      <c r="J574" s="13">
        <v>8</v>
      </c>
      <c r="K574" s="45" t="s">
        <v>840</v>
      </c>
      <c r="L574" s="38">
        <v>1</v>
      </c>
      <c r="M574" s="38">
        <v>8.4</v>
      </c>
      <c r="N574" s="38">
        <v>8.99</v>
      </c>
      <c r="O574" s="13" t="s">
        <v>15</v>
      </c>
      <c r="Q574" s="13" t="s">
        <v>4</v>
      </c>
      <c r="R574" s="38">
        <v>8.3507999999999996</v>
      </c>
      <c r="S574" s="13">
        <v>3</v>
      </c>
      <c r="T574" s="39" t="str">
        <f t="shared" si="318"/>
        <v>0.00</v>
      </c>
      <c r="U574" s="39">
        <f t="shared" si="425"/>
        <v>-1</v>
      </c>
      <c r="V574" s="39">
        <f t="shared" si="383"/>
        <v>114.65079999999998</v>
      </c>
      <c r="W574" s="39">
        <f t="shared" si="384"/>
        <v>484</v>
      </c>
      <c r="X574" s="40">
        <f t="shared" si="385"/>
        <v>0.23688181818181814</v>
      </c>
      <c r="Y574" s="41">
        <f t="shared" si="386"/>
        <v>1.1465079999999999</v>
      </c>
      <c r="Z574" s="42">
        <f t="shared" si="387"/>
        <v>11465.079999999998</v>
      </c>
      <c r="AA574" s="13" t="s">
        <v>58</v>
      </c>
      <c r="AT574" s="38">
        <v>8.1</v>
      </c>
      <c r="AU574" s="38">
        <v>8</v>
      </c>
      <c r="AV574" s="10">
        <f t="shared" si="426"/>
        <v>7.99</v>
      </c>
      <c r="AW574" s="10">
        <f t="shared" si="427"/>
        <v>8.3507999999999996</v>
      </c>
      <c r="AZ574" t="str">
        <f t="shared" si="310"/>
        <v>Yes</v>
      </c>
      <c r="BB574" s="38">
        <f t="shared" si="428"/>
        <v>-1</v>
      </c>
      <c r="BC574" s="38">
        <f t="shared" si="309"/>
        <v>-3.35</v>
      </c>
      <c r="BD574" s="38">
        <f t="shared" si="429"/>
        <v>-3.35</v>
      </c>
      <c r="BE574" s="38">
        <f t="shared" si="430"/>
        <v>-1</v>
      </c>
      <c r="BF574" s="13" cm="1">
        <f t="array" ref="BF574">SUMPRODUCT((1/COUNTIFS($A$3:$A574,$A$3:$A574,$H$3:$H574,$H$3:$H574,$I$3:$I574,$I$3:$I574)))</f>
        <v>173.99999999999972</v>
      </c>
      <c r="BG574" s="13">
        <v>49</v>
      </c>
      <c r="BH574" s="12">
        <f t="shared" si="311"/>
        <v>0.28160919540229928</v>
      </c>
    </row>
    <row r="575" spans="1:60" x14ac:dyDescent="0.2">
      <c r="A575" s="37">
        <v>46172</v>
      </c>
      <c r="B575" s="37"/>
      <c r="C575" s="38">
        <v>11.04</v>
      </c>
      <c r="D575" s="13" t="s">
        <v>55</v>
      </c>
      <c r="E575" s="13" t="s">
        <v>1156</v>
      </c>
      <c r="F575" s="13"/>
      <c r="H575" t="s">
        <v>138</v>
      </c>
      <c r="I575" s="13">
        <v>6</v>
      </c>
      <c r="J575" s="13">
        <v>11</v>
      </c>
      <c r="K575" s="43" t="s">
        <v>841</v>
      </c>
      <c r="L575" s="38">
        <v>0.5</v>
      </c>
      <c r="M575" s="38">
        <v>2.2000000000000002</v>
      </c>
      <c r="N575" s="38">
        <v>2.2999999999999998</v>
      </c>
      <c r="O575" s="13" t="s">
        <v>15</v>
      </c>
      <c r="Q575" s="13" t="s">
        <v>4</v>
      </c>
      <c r="R575" s="38">
        <v>2.1959999999999997</v>
      </c>
      <c r="S575" s="13">
        <v>1</v>
      </c>
      <c r="T575" s="39">
        <f t="shared" si="318"/>
        <v>1.1000000000000001</v>
      </c>
      <c r="U575" s="39">
        <f t="shared" si="425"/>
        <v>0.64999999999999991</v>
      </c>
      <c r="V575" s="39">
        <f t="shared" si="383"/>
        <v>115.30079999999998</v>
      </c>
      <c r="W575" s="39">
        <f t="shared" si="384"/>
        <v>484.5</v>
      </c>
      <c r="X575" s="40">
        <f t="shared" si="385"/>
        <v>0.23797894736842101</v>
      </c>
      <c r="Y575" s="41">
        <f t="shared" si="386"/>
        <v>1.1530079999999998</v>
      </c>
      <c r="Z575" s="42">
        <f t="shared" si="387"/>
        <v>11530.079999999998</v>
      </c>
      <c r="AA575" s="13" t="s">
        <v>72</v>
      </c>
      <c r="AT575" s="38">
        <v>2.2000000000000002</v>
      </c>
      <c r="AU575" s="38">
        <v>2.2000000000000002</v>
      </c>
      <c r="AV575" s="10">
        <f t="shared" si="426"/>
        <v>0.64999999999999991</v>
      </c>
      <c r="AW575" s="10">
        <f t="shared" si="427"/>
        <v>2.1959999999999997</v>
      </c>
      <c r="AZ575" t="str">
        <f t="shared" si="310"/>
        <v>Yes</v>
      </c>
      <c r="BB575" s="38">
        <f t="shared" si="428"/>
        <v>0.64999999999999991</v>
      </c>
      <c r="BC575" s="38">
        <f t="shared" si="309"/>
        <v>-3.35</v>
      </c>
      <c r="BD575" s="38">
        <f t="shared" si="429"/>
        <v>-3.35</v>
      </c>
      <c r="BE575" s="38">
        <f t="shared" si="430"/>
        <v>0.64999999999999991</v>
      </c>
      <c r="BF575" s="13" cm="1">
        <f t="array" ref="BF575">SUMPRODUCT((1/COUNTIFS($A$3:$A575,$A$3:$A575,$H$3:$H575,$H$3:$H575,$I$3:$I575,$I$3:$I575)))</f>
        <v>173.99999999999966</v>
      </c>
      <c r="BG575" s="13">
        <v>50</v>
      </c>
      <c r="BH575" s="12">
        <f t="shared" si="311"/>
        <v>0.287356321839081</v>
      </c>
    </row>
    <row r="576" spans="1:60" x14ac:dyDescent="0.2">
      <c r="A576" s="37">
        <v>46172</v>
      </c>
      <c r="B576" s="37"/>
      <c r="C576" s="38">
        <v>11.04</v>
      </c>
      <c r="D576" s="13" t="s">
        <v>55</v>
      </c>
      <c r="E576" s="13" t="s">
        <v>1156</v>
      </c>
      <c r="F576" s="13"/>
      <c r="H576" t="s">
        <v>138</v>
      </c>
      <c r="I576" s="13">
        <v>6</v>
      </c>
      <c r="J576" s="13">
        <v>13</v>
      </c>
      <c r="K576" t="s">
        <v>842</v>
      </c>
      <c r="L576" s="38">
        <v>0.5</v>
      </c>
      <c r="M576" s="38">
        <v>12.5</v>
      </c>
      <c r="N576" s="38">
        <v>12.5</v>
      </c>
      <c r="O576" s="13" t="s">
        <v>15</v>
      </c>
      <c r="Q576" s="13" t="s">
        <v>4</v>
      </c>
      <c r="R576" s="38">
        <v>11.58</v>
      </c>
      <c r="S576" s="13" t="s">
        <v>60</v>
      </c>
      <c r="T576" s="39" t="str">
        <f t="shared" si="318"/>
        <v>0.00</v>
      </c>
      <c r="U576" s="39">
        <f t="shared" si="425"/>
        <v>-0.5</v>
      </c>
      <c r="V576" s="39">
        <f t="shared" si="383"/>
        <v>114.80079999999998</v>
      </c>
      <c r="W576" s="39">
        <f t="shared" si="384"/>
        <v>485</v>
      </c>
      <c r="X576" s="40">
        <f t="shared" si="385"/>
        <v>0.23670268041237111</v>
      </c>
      <c r="Y576" s="41">
        <f t="shared" si="386"/>
        <v>1.1480079999999999</v>
      </c>
      <c r="Z576" s="42">
        <f t="shared" si="387"/>
        <v>11480.079999999998</v>
      </c>
      <c r="AA576" s="13" t="s">
        <v>58</v>
      </c>
      <c r="AT576" s="38">
        <v>12.6</v>
      </c>
      <c r="AU576" s="38">
        <v>12</v>
      </c>
      <c r="AV576" s="10">
        <f t="shared" si="426"/>
        <v>5.75</v>
      </c>
      <c r="AW576" s="10">
        <f t="shared" si="427"/>
        <v>11.58</v>
      </c>
      <c r="AZ576" t="str">
        <f t="shared" si="310"/>
        <v>Yes</v>
      </c>
      <c r="BB576" s="38">
        <f t="shared" si="428"/>
        <v>-0.5</v>
      </c>
      <c r="BC576" s="38">
        <f t="shared" si="309"/>
        <v>-3.35</v>
      </c>
      <c r="BD576" s="38">
        <f t="shared" si="429"/>
        <v>-3.35</v>
      </c>
      <c r="BE576" s="38">
        <f t="shared" si="430"/>
        <v>-0.5</v>
      </c>
      <c r="BF576" s="13" cm="1">
        <f t="array" ref="BF576">SUMPRODUCT((1/COUNTIFS($A$3:$A576,$A$3:$A576,$H$3:$H576,$H$3:$H576,$I$3:$I576,$I$3:$I576)))</f>
        <v>173.99999999999966</v>
      </c>
      <c r="BG576" s="13">
        <v>50</v>
      </c>
      <c r="BH576" s="12">
        <f t="shared" si="311"/>
        <v>0.287356321839081</v>
      </c>
    </row>
    <row r="577" spans="1:60" x14ac:dyDescent="0.2">
      <c r="A577" s="37">
        <v>46172</v>
      </c>
      <c r="B577" s="37"/>
      <c r="C577" s="38">
        <v>11.06</v>
      </c>
      <c r="D577" s="13" t="s">
        <v>55</v>
      </c>
      <c r="E577" s="13" t="s">
        <v>1156</v>
      </c>
      <c r="F577" s="13"/>
      <c r="H577" t="s">
        <v>138</v>
      </c>
      <c r="I577" s="13">
        <v>7</v>
      </c>
      <c r="J577" s="13">
        <v>4</v>
      </c>
      <c r="K577" t="s">
        <v>843</v>
      </c>
      <c r="L577" s="38">
        <v>0.5</v>
      </c>
      <c r="M577" s="38">
        <v>6.8</v>
      </c>
      <c r="N577" s="38">
        <v>11</v>
      </c>
      <c r="O577" s="13" t="s">
        <v>15</v>
      </c>
      <c r="Q577" s="13" t="s">
        <v>4</v>
      </c>
      <c r="R577" s="38">
        <v>10.200000000000001</v>
      </c>
      <c r="S577" s="13" t="s">
        <v>60</v>
      </c>
      <c r="T577" s="39" t="str">
        <f t="shared" si="318"/>
        <v>0.00</v>
      </c>
      <c r="U577" s="39">
        <f t="shared" si="425"/>
        <v>-0.5</v>
      </c>
      <c r="V577" s="39">
        <f t="shared" si="383"/>
        <v>114.30079999999998</v>
      </c>
      <c r="W577" s="39">
        <f t="shared" si="384"/>
        <v>485.5</v>
      </c>
      <c r="X577" s="40">
        <f t="shared" si="385"/>
        <v>0.23542904222451078</v>
      </c>
      <c r="Y577" s="41">
        <f t="shared" si="386"/>
        <v>1.1430079999999998</v>
      </c>
      <c r="Z577" s="42">
        <f t="shared" si="387"/>
        <v>11430.079999999998</v>
      </c>
      <c r="AA577" s="13" t="s">
        <v>58</v>
      </c>
      <c r="AT577" s="38">
        <v>8.1</v>
      </c>
      <c r="AU577" s="38">
        <v>7.5</v>
      </c>
      <c r="AV577" s="10">
        <f t="shared" si="426"/>
        <v>5</v>
      </c>
      <c r="AW577" s="10">
        <f t="shared" si="427"/>
        <v>10.200000000000001</v>
      </c>
      <c r="AZ577" t="str">
        <f t="shared" si="310"/>
        <v>Yes</v>
      </c>
      <c r="BB577" s="38">
        <f t="shared" si="428"/>
        <v>-0.5</v>
      </c>
      <c r="BC577" s="38">
        <f t="shared" si="309"/>
        <v>2.9000000000000004</v>
      </c>
      <c r="BD577" s="38">
        <f t="shared" si="429"/>
        <v>2.6680000000000006</v>
      </c>
      <c r="BE577" s="38">
        <f t="shared" si="430"/>
        <v>-0.5</v>
      </c>
      <c r="BF577" s="13" cm="1">
        <f t="array" ref="BF577">SUMPRODUCT((1/COUNTIFS($A$3:$A577,$A$3:$A577,$H$3:$H577,$H$3:$H577,$I$3:$I577,$I$3:$I577)))</f>
        <v>174.99999999999966</v>
      </c>
      <c r="BG577" s="13">
        <v>50</v>
      </c>
      <c r="BH577" s="12">
        <f t="shared" si="311"/>
        <v>0.28571428571428625</v>
      </c>
    </row>
    <row r="578" spans="1:60" x14ac:dyDescent="0.2">
      <c r="A578" s="37">
        <v>46172</v>
      </c>
      <c r="B578" s="37"/>
      <c r="C578" s="38">
        <v>11.06</v>
      </c>
      <c r="D578" s="13" t="s">
        <v>55</v>
      </c>
      <c r="E578" s="13" t="s">
        <v>1156</v>
      </c>
      <c r="F578" s="13"/>
      <c r="H578" t="s">
        <v>138</v>
      </c>
      <c r="I578" s="13">
        <v>7</v>
      </c>
      <c r="J578" s="13">
        <v>5</v>
      </c>
      <c r="K578" t="s">
        <v>844</v>
      </c>
      <c r="L578" s="38">
        <v>1</v>
      </c>
      <c r="M578" s="38">
        <v>22</v>
      </c>
      <c r="N578" s="38">
        <v>22</v>
      </c>
      <c r="O578" s="13" t="s">
        <v>15</v>
      </c>
      <c r="Q578" s="13" t="s">
        <v>4</v>
      </c>
      <c r="R578" s="38">
        <v>20.32</v>
      </c>
      <c r="S578" s="13" t="s">
        <v>60</v>
      </c>
      <c r="T578" s="39" t="str">
        <f t="shared" si="318"/>
        <v>0.00</v>
      </c>
      <c r="U578" s="39">
        <f t="shared" si="425"/>
        <v>-1</v>
      </c>
      <c r="V578" s="39">
        <f t="shared" si="383"/>
        <v>113.30079999999998</v>
      </c>
      <c r="W578" s="39">
        <f t="shared" si="384"/>
        <v>486.5</v>
      </c>
      <c r="X578" s="40">
        <f t="shared" si="385"/>
        <v>0.23288961973278516</v>
      </c>
      <c r="Y578" s="41">
        <f t="shared" si="386"/>
        <v>1.1330079999999998</v>
      </c>
      <c r="Z578" s="42">
        <f t="shared" si="387"/>
        <v>11330.079999999998</v>
      </c>
      <c r="AA578" s="13" t="s">
        <v>58</v>
      </c>
      <c r="AT578" s="38">
        <v>21.6</v>
      </c>
      <c r="AU578" s="38">
        <v>21</v>
      </c>
      <c r="AV578" s="10">
        <f t="shared" si="426"/>
        <v>21</v>
      </c>
      <c r="AW578" s="10">
        <f t="shared" si="427"/>
        <v>20.32</v>
      </c>
      <c r="AZ578" t="str">
        <f t="shared" si="310"/>
        <v>Yes</v>
      </c>
      <c r="BB578" s="38">
        <f t="shared" si="428"/>
        <v>-1</v>
      </c>
      <c r="BC578" s="38">
        <f t="shared" si="309"/>
        <v>2.9000000000000004</v>
      </c>
      <c r="BD578" s="38">
        <f t="shared" si="429"/>
        <v>2.6680000000000006</v>
      </c>
      <c r="BE578" s="38">
        <f t="shared" si="430"/>
        <v>-1</v>
      </c>
      <c r="BF578" s="13" cm="1">
        <f t="array" ref="BF578">SUMPRODUCT((1/COUNTIFS($A$3:$A578,$A$3:$A578,$H$3:$H578,$H$3:$H578,$I$3:$I578,$I$3:$I578)))</f>
        <v>174.99999999999966</v>
      </c>
      <c r="BG578" s="13">
        <v>50</v>
      </c>
      <c r="BH578" s="12">
        <f t="shared" si="311"/>
        <v>0.28571428571428625</v>
      </c>
    </row>
    <row r="579" spans="1:60" x14ac:dyDescent="0.2">
      <c r="A579" s="37">
        <v>46172</v>
      </c>
      <c r="B579" s="37"/>
      <c r="C579" s="38">
        <v>11.06</v>
      </c>
      <c r="D579" s="13" t="s">
        <v>55</v>
      </c>
      <c r="E579" s="13" t="s">
        <v>1156</v>
      </c>
      <c r="F579" s="13"/>
      <c r="H579" t="s">
        <v>138</v>
      </c>
      <c r="I579" s="13">
        <v>7</v>
      </c>
      <c r="J579" s="13">
        <v>6</v>
      </c>
      <c r="K579" s="44" t="s">
        <v>510</v>
      </c>
      <c r="L579" s="38">
        <v>0.5</v>
      </c>
      <c r="M579" s="38">
        <v>5.0999999999999996</v>
      </c>
      <c r="N579" s="38">
        <v>5.71</v>
      </c>
      <c r="O579" s="13" t="s">
        <v>15</v>
      </c>
      <c r="Q579" s="13" t="s">
        <v>4</v>
      </c>
      <c r="R579" s="38">
        <v>5.3331999999999997</v>
      </c>
      <c r="S579" s="13">
        <v>2</v>
      </c>
      <c r="T579" s="39" t="str">
        <f t="shared" si="318"/>
        <v>0.00</v>
      </c>
      <c r="U579" s="39">
        <f t="shared" si="425"/>
        <v>-0.5</v>
      </c>
      <c r="V579" s="39">
        <f t="shared" si="383"/>
        <v>112.80079999999998</v>
      </c>
      <c r="W579" s="39">
        <f t="shared" si="384"/>
        <v>487</v>
      </c>
      <c r="X579" s="40">
        <f t="shared" si="385"/>
        <v>0.231623819301848</v>
      </c>
      <c r="Y579" s="41">
        <f t="shared" si="386"/>
        <v>1.1280079999999999</v>
      </c>
      <c r="Z579" s="42">
        <f t="shared" si="387"/>
        <v>11280.079999999998</v>
      </c>
      <c r="AA579" s="13" t="s">
        <v>58</v>
      </c>
      <c r="AT579" s="38">
        <v>5.5</v>
      </c>
      <c r="AU579" s="38">
        <v>5.5</v>
      </c>
      <c r="AV579" s="10">
        <f t="shared" si="426"/>
        <v>2.355</v>
      </c>
      <c r="AW579" s="10">
        <f t="shared" si="427"/>
        <v>5.3331999999999997</v>
      </c>
      <c r="AZ579" t="str">
        <f t="shared" si="310"/>
        <v>Yes</v>
      </c>
      <c r="BB579" s="38">
        <f t="shared" si="428"/>
        <v>-0.5</v>
      </c>
      <c r="BC579" s="38">
        <f t="shared" ref="BC579:BC642" si="431">SUMIFS(
  $BB:$BB,
  $A:$A,$A579,
  $H:$H,$H579,
  $I:$I,$I579
)</f>
        <v>2.9000000000000004</v>
      </c>
      <c r="BD579" s="38">
        <f t="shared" si="429"/>
        <v>2.6680000000000006</v>
      </c>
      <c r="BE579" s="38">
        <f t="shared" si="430"/>
        <v>-0.5</v>
      </c>
      <c r="BF579" s="13" cm="1">
        <f t="array" ref="BF579">SUMPRODUCT((1/COUNTIFS($A$3:$A579,$A$3:$A579,$H$3:$H579,$H$3:$H579,$I$3:$I579,$I$3:$I579)))</f>
        <v>174.99999999999969</v>
      </c>
      <c r="BG579" s="13">
        <v>50</v>
      </c>
      <c r="BH579" s="12">
        <f t="shared" ref="BH579:BH592" si="432">BG579/BF579</f>
        <v>0.2857142857142862</v>
      </c>
    </row>
    <row r="580" spans="1:60" x14ac:dyDescent="0.2">
      <c r="A580" s="37">
        <v>46172</v>
      </c>
      <c r="B580" s="37"/>
      <c r="C580" s="38">
        <v>11.06</v>
      </c>
      <c r="D580" s="13" t="s">
        <v>55</v>
      </c>
      <c r="E580" s="13" t="s">
        <v>1156</v>
      </c>
      <c r="F580" s="13"/>
      <c r="H580" t="s">
        <v>138</v>
      </c>
      <c r="I580" s="13">
        <v>7</v>
      </c>
      <c r="J580" s="13">
        <v>7</v>
      </c>
      <c r="K580" t="s">
        <v>845</v>
      </c>
      <c r="L580" s="38">
        <v>0.5</v>
      </c>
      <c r="M580" s="38">
        <v>6.6</v>
      </c>
      <c r="N580" s="38">
        <v>7</v>
      </c>
      <c r="O580" s="13" t="s">
        <v>15</v>
      </c>
      <c r="Q580" s="13" t="s">
        <v>4</v>
      </c>
      <c r="R580" s="38">
        <v>6.5200000000000005</v>
      </c>
      <c r="S580" s="13" t="s">
        <v>60</v>
      </c>
      <c r="T580" s="39" t="str">
        <f t="shared" si="318"/>
        <v>0.00</v>
      </c>
      <c r="U580" s="39">
        <f t="shared" si="425"/>
        <v>-0.5</v>
      </c>
      <c r="V580" s="39">
        <f t="shared" si="383"/>
        <v>112.30079999999998</v>
      </c>
      <c r="W580" s="39">
        <f t="shared" si="384"/>
        <v>487.5</v>
      </c>
      <c r="X580" s="40">
        <f t="shared" si="385"/>
        <v>0.23036061538461536</v>
      </c>
      <c r="Y580" s="41">
        <f t="shared" si="386"/>
        <v>1.1230079999999998</v>
      </c>
      <c r="Z580" s="42">
        <f t="shared" si="387"/>
        <v>11230.079999999998</v>
      </c>
      <c r="AA580" s="13" t="s">
        <v>58</v>
      </c>
      <c r="AT580" s="38">
        <v>6.5</v>
      </c>
      <c r="AU580" s="38">
        <v>7</v>
      </c>
      <c r="AV580" s="10">
        <f t="shared" si="426"/>
        <v>3</v>
      </c>
      <c r="AW580" s="10">
        <f t="shared" si="427"/>
        <v>6.5200000000000005</v>
      </c>
      <c r="AZ580" t="str">
        <f t="shared" ref="AZ580:AZ592" si="433">IF(N580&gt;=M580,"Yes","No")</f>
        <v>Yes</v>
      </c>
      <c r="BB580" s="38">
        <f t="shared" si="428"/>
        <v>-0.5</v>
      </c>
      <c r="BC580" s="38">
        <f t="shared" si="431"/>
        <v>2.9000000000000004</v>
      </c>
      <c r="BD580" s="38">
        <f t="shared" si="429"/>
        <v>2.6680000000000006</v>
      </c>
      <c r="BE580" s="38">
        <f t="shared" si="430"/>
        <v>-0.5</v>
      </c>
      <c r="BF580" s="13" cm="1">
        <f t="array" ref="BF580">SUMPRODUCT((1/COUNTIFS($A$3:$A580,$A$3:$A580,$H$3:$H580,$H$3:$H580,$I$3:$I580,$I$3:$I580)))</f>
        <v>174.99999999999966</v>
      </c>
      <c r="BG580" s="13">
        <v>50</v>
      </c>
      <c r="BH580" s="12">
        <f t="shared" si="432"/>
        <v>0.28571428571428625</v>
      </c>
    </row>
    <row r="581" spans="1:60" x14ac:dyDescent="0.2">
      <c r="A581" s="37">
        <v>46172</v>
      </c>
      <c r="B581" s="37"/>
      <c r="C581" s="38">
        <v>11.06</v>
      </c>
      <c r="D581" s="13" t="s">
        <v>55</v>
      </c>
      <c r="E581" s="13" t="s">
        <v>1156</v>
      </c>
      <c r="F581" s="13"/>
      <c r="H581" t="s">
        <v>138</v>
      </c>
      <c r="I581" s="13">
        <v>7</v>
      </c>
      <c r="J581" s="13">
        <v>10</v>
      </c>
      <c r="K581" t="s">
        <v>197</v>
      </c>
      <c r="L581" s="38">
        <v>1</v>
      </c>
      <c r="M581" s="38">
        <v>26</v>
      </c>
      <c r="N581" s="38">
        <v>26</v>
      </c>
      <c r="O581" s="13" t="s">
        <v>15</v>
      </c>
      <c r="Q581" s="13" t="s">
        <v>4</v>
      </c>
      <c r="R581" s="38">
        <v>24</v>
      </c>
      <c r="S581" s="13" t="s">
        <v>60</v>
      </c>
      <c r="T581" s="39" t="str">
        <f t="shared" si="318"/>
        <v>0.00</v>
      </c>
      <c r="U581" s="39">
        <f t="shared" si="425"/>
        <v>-1</v>
      </c>
      <c r="V581" s="39">
        <f t="shared" si="383"/>
        <v>111.30079999999998</v>
      </c>
      <c r="W581" s="39">
        <f t="shared" si="384"/>
        <v>488.5</v>
      </c>
      <c r="X581" s="40">
        <f t="shared" si="385"/>
        <v>0.22784196519959055</v>
      </c>
      <c r="Y581" s="41">
        <f t="shared" si="386"/>
        <v>1.1130079999999998</v>
      </c>
      <c r="Z581" s="42">
        <f t="shared" si="387"/>
        <v>11130.079999999998</v>
      </c>
      <c r="AA581" s="13" t="s">
        <v>58</v>
      </c>
      <c r="AT581" s="38">
        <v>28.8</v>
      </c>
      <c r="AU581" s="38">
        <v>26</v>
      </c>
      <c r="AV581" s="10">
        <f t="shared" si="426"/>
        <v>25</v>
      </c>
      <c r="AW581" s="10">
        <f t="shared" si="427"/>
        <v>24</v>
      </c>
      <c r="AZ581" t="str">
        <f t="shared" si="433"/>
        <v>Yes</v>
      </c>
      <c r="BB581" s="38">
        <f t="shared" si="428"/>
        <v>-1</v>
      </c>
      <c r="BC581" s="38">
        <f t="shared" si="431"/>
        <v>2.9000000000000004</v>
      </c>
      <c r="BD581" s="38">
        <f t="shared" si="429"/>
        <v>2.6680000000000006</v>
      </c>
      <c r="BE581" s="38">
        <f t="shared" si="430"/>
        <v>-1</v>
      </c>
      <c r="BF581" s="13" cm="1">
        <f t="array" ref="BF581">SUMPRODUCT((1/COUNTIFS($A$3:$A581,$A$3:$A581,$H$3:$H581,$H$3:$H581,$I$3:$I581,$I$3:$I581)))</f>
        <v>174.9999999999996</v>
      </c>
      <c r="BG581" s="13">
        <v>50</v>
      </c>
      <c r="BH581" s="12">
        <f t="shared" si="432"/>
        <v>0.28571428571428636</v>
      </c>
    </row>
    <row r="582" spans="1:60" x14ac:dyDescent="0.2">
      <c r="A582" s="37">
        <v>46172</v>
      </c>
      <c r="B582" s="37"/>
      <c r="C582" s="38">
        <v>11.06</v>
      </c>
      <c r="D582" s="13" t="s">
        <v>55</v>
      </c>
      <c r="E582" s="13" t="s">
        <v>1156</v>
      </c>
      <c r="F582" s="13"/>
      <c r="H582" t="s">
        <v>138</v>
      </c>
      <c r="I582" s="13">
        <v>7</v>
      </c>
      <c r="J582" s="13">
        <v>11</v>
      </c>
      <c r="K582" s="43" t="s">
        <v>743</v>
      </c>
      <c r="L582" s="38">
        <v>1</v>
      </c>
      <c r="M582" s="38">
        <v>8.1999999999999993</v>
      </c>
      <c r="N582" s="38">
        <v>8.4</v>
      </c>
      <c r="O582" s="13" t="s">
        <v>15</v>
      </c>
      <c r="Q582" s="13" t="s">
        <v>4</v>
      </c>
      <c r="R582" s="38">
        <v>7.8080000000000007</v>
      </c>
      <c r="S582" s="13">
        <v>1</v>
      </c>
      <c r="T582" s="39">
        <f t="shared" si="318"/>
        <v>7.81</v>
      </c>
      <c r="U582" s="39">
        <f t="shared" si="425"/>
        <v>7.168000000000001</v>
      </c>
      <c r="V582" s="39">
        <f t="shared" si="383"/>
        <v>118.46879999999999</v>
      </c>
      <c r="W582" s="39">
        <f t="shared" si="384"/>
        <v>489.5</v>
      </c>
      <c r="X582" s="40">
        <f t="shared" si="385"/>
        <v>0.24202002042900916</v>
      </c>
      <c r="Y582" s="41">
        <f t="shared" si="386"/>
        <v>1.184688</v>
      </c>
      <c r="Z582" s="42">
        <f t="shared" si="387"/>
        <v>11846.88</v>
      </c>
      <c r="AA582" s="13" t="s">
        <v>72</v>
      </c>
      <c r="AT582" s="38">
        <v>7.2</v>
      </c>
      <c r="AU582" s="38">
        <v>6.5</v>
      </c>
      <c r="AV582" s="10">
        <f t="shared" si="426"/>
        <v>7.4</v>
      </c>
      <c r="AW582" s="10">
        <f t="shared" si="427"/>
        <v>7.8080000000000007</v>
      </c>
      <c r="AZ582" t="str">
        <f t="shared" si="433"/>
        <v>Yes</v>
      </c>
      <c r="BB582" s="38">
        <f t="shared" si="428"/>
        <v>7.4</v>
      </c>
      <c r="BC582" s="38">
        <f t="shared" si="431"/>
        <v>2.9000000000000004</v>
      </c>
      <c r="BD582" s="38">
        <f t="shared" si="429"/>
        <v>2.6680000000000006</v>
      </c>
      <c r="BE582" s="38">
        <f t="shared" si="430"/>
        <v>7.168000000000001</v>
      </c>
      <c r="BF582" s="13" cm="1">
        <f t="array" ref="BF582">SUMPRODUCT((1/COUNTIFS($A$3:$A582,$A$3:$A582,$H$3:$H582,$H$3:$H582,$I$3:$I582,$I$3:$I582)))</f>
        <v>174.9999999999996</v>
      </c>
      <c r="BG582" s="13">
        <v>51</v>
      </c>
      <c r="BH582" s="12">
        <f t="shared" si="432"/>
        <v>0.29142857142857209</v>
      </c>
    </row>
    <row r="583" spans="1:60" x14ac:dyDescent="0.2">
      <c r="A583" s="37">
        <v>46172</v>
      </c>
      <c r="B583" s="37"/>
      <c r="C583" s="38">
        <v>11.06</v>
      </c>
      <c r="D583" s="13" t="s">
        <v>55</v>
      </c>
      <c r="E583" s="13" t="s">
        <v>1156</v>
      </c>
      <c r="F583" s="13"/>
      <c r="H583" t="s">
        <v>138</v>
      </c>
      <c r="I583" s="13">
        <v>7</v>
      </c>
      <c r="J583" s="13">
        <v>12</v>
      </c>
      <c r="K583" s="46" t="s">
        <v>847</v>
      </c>
      <c r="L583" s="38">
        <v>1</v>
      </c>
      <c r="M583" s="38">
        <v>30</v>
      </c>
      <c r="N583" s="38">
        <v>30</v>
      </c>
      <c r="O583" s="13" t="s">
        <v>15</v>
      </c>
      <c r="Q583" s="13" t="s">
        <v>4</v>
      </c>
      <c r="R583" s="38">
        <v>27.68</v>
      </c>
      <c r="S583" s="13">
        <v>4</v>
      </c>
      <c r="T583" s="39" t="str">
        <f t="shared" si="318"/>
        <v>0.00</v>
      </c>
      <c r="U583" s="39">
        <f t="shared" si="425"/>
        <v>-1</v>
      </c>
      <c r="V583" s="39">
        <f t="shared" si="383"/>
        <v>117.46879999999999</v>
      </c>
      <c r="W583" s="39">
        <f t="shared" si="384"/>
        <v>490.5</v>
      </c>
      <c r="X583" s="40">
        <f t="shared" si="385"/>
        <v>0.23948786952089701</v>
      </c>
      <c r="Y583" s="41">
        <f t="shared" si="386"/>
        <v>1.174688</v>
      </c>
      <c r="Z583" s="42">
        <f t="shared" si="387"/>
        <v>11746.88</v>
      </c>
      <c r="AA583" s="13" t="s">
        <v>58</v>
      </c>
      <c r="AT583" s="38">
        <v>26.6</v>
      </c>
      <c r="AU583" s="38">
        <v>21</v>
      </c>
      <c r="AV583" s="10">
        <f t="shared" si="426"/>
        <v>29</v>
      </c>
      <c r="AW583" s="10">
        <f t="shared" si="427"/>
        <v>27.68</v>
      </c>
      <c r="AZ583" t="str">
        <f t="shared" si="433"/>
        <v>Yes</v>
      </c>
      <c r="BB583" s="38">
        <f t="shared" si="428"/>
        <v>-1</v>
      </c>
      <c r="BC583" s="38">
        <f t="shared" si="431"/>
        <v>2.9000000000000004</v>
      </c>
      <c r="BD583" s="38">
        <f t="shared" si="429"/>
        <v>2.6680000000000006</v>
      </c>
      <c r="BE583" s="38">
        <f t="shared" si="430"/>
        <v>-1</v>
      </c>
      <c r="BF583" s="13" cm="1">
        <f t="array" ref="BF583">SUMPRODUCT((1/COUNTIFS($A$3:$A583,$A$3:$A583,$H$3:$H583,$H$3:$H583,$I$3:$I583,$I$3:$I583)))</f>
        <v>174.99999999999963</v>
      </c>
      <c r="BG583" s="13">
        <v>51</v>
      </c>
      <c r="BH583" s="12">
        <f t="shared" si="432"/>
        <v>0.29142857142857204</v>
      </c>
    </row>
    <row r="584" spans="1:60" x14ac:dyDescent="0.2">
      <c r="A584" s="37">
        <v>46172</v>
      </c>
      <c r="B584" s="37"/>
      <c r="C584" s="38">
        <v>11.06</v>
      </c>
      <c r="D584" s="13" t="s">
        <v>55</v>
      </c>
      <c r="E584" s="13" t="s">
        <v>1156</v>
      </c>
      <c r="F584" s="13"/>
      <c r="H584" t="s">
        <v>138</v>
      </c>
      <c r="I584" s="13">
        <v>8</v>
      </c>
      <c r="J584" s="13">
        <v>3</v>
      </c>
      <c r="K584" s="46" t="s">
        <v>848</v>
      </c>
      <c r="L584" s="38">
        <v>1</v>
      </c>
      <c r="M584" s="38">
        <v>8.8000000000000007</v>
      </c>
      <c r="N584" s="38">
        <v>8.81</v>
      </c>
      <c r="O584" s="13" t="s">
        <v>15</v>
      </c>
      <c r="Q584" s="13" t="s">
        <v>4</v>
      </c>
      <c r="R584" s="38">
        <v>8.1852000000000018</v>
      </c>
      <c r="S584" s="13">
        <v>4</v>
      </c>
      <c r="T584" s="39" t="str">
        <f t="shared" si="318"/>
        <v>0.00</v>
      </c>
      <c r="U584" s="39">
        <f t="shared" ref="U584:U586" si="434">BE584</f>
        <v>-1</v>
      </c>
      <c r="V584" s="39">
        <f t="shared" si="383"/>
        <v>116.46879999999999</v>
      </c>
      <c r="W584" s="39">
        <f t="shared" si="384"/>
        <v>491.5</v>
      </c>
      <c r="X584" s="40">
        <f t="shared" si="385"/>
        <v>0.23696602238046793</v>
      </c>
      <c r="Y584" s="41">
        <f t="shared" si="386"/>
        <v>1.1646879999999999</v>
      </c>
      <c r="Z584" s="42">
        <f t="shared" si="387"/>
        <v>11646.88</v>
      </c>
      <c r="AA584" s="13" t="s">
        <v>58</v>
      </c>
      <c r="AT584" s="38">
        <v>7.6</v>
      </c>
      <c r="AU584" s="38">
        <v>7.5</v>
      </c>
      <c r="AV584" s="10">
        <f t="shared" ref="AV584:AV592" si="435">((N584*(L584))-(L584))</f>
        <v>7.8100000000000005</v>
      </c>
      <c r="AW584" s="10">
        <f t="shared" ref="AW584:AW592" si="436">0.92*(N584-1)+1</f>
        <v>8.1852000000000018</v>
      </c>
      <c r="AZ584" t="str">
        <f t="shared" si="433"/>
        <v>Yes</v>
      </c>
      <c r="BB584" s="38">
        <f t="shared" ref="BB584:BB592" si="437">IF(AA584="W",
   L584*(N584-1),
   -L584
)</f>
        <v>-1</v>
      </c>
      <c r="BC584" s="38">
        <f t="shared" si="431"/>
        <v>-3</v>
      </c>
      <c r="BD584" s="38">
        <f t="shared" ref="BD584:BD592" si="438">IF(BC584&gt;0, BC584*0.92, BC584)</f>
        <v>-3</v>
      </c>
      <c r="BE584" s="38">
        <f t="shared" ref="BE584:BE592" si="439">IF(
  BC584&gt;0,
  IF(
    AA584="W",
    BB584 - (BC584 - BD584),
    BB584
  ),
  BB584
)</f>
        <v>-1</v>
      </c>
      <c r="BF584" s="13" cm="1">
        <f t="array" ref="BF584">SUMPRODUCT((1/COUNTIFS($A$3:$A584,$A$3:$A584,$H$3:$H584,$H$3:$H584,$I$3:$I584,$I$3:$I584)))</f>
        <v>175.99999999999963</v>
      </c>
      <c r="BG584" s="13">
        <v>51</v>
      </c>
      <c r="BH584" s="12">
        <f t="shared" si="432"/>
        <v>0.2897727272727279</v>
      </c>
    </row>
    <row r="585" spans="1:60" x14ac:dyDescent="0.2">
      <c r="A585" s="37">
        <v>46172</v>
      </c>
      <c r="B585" s="37"/>
      <c r="C585" s="38">
        <v>11.06</v>
      </c>
      <c r="D585" s="13" t="s">
        <v>55</v>
      </c>
      <c r="E585" s="13" t="s">
        <v>1156</v>
      </c>
      <c r="F585" s="13"/>
      <c r="H585" t="s">
        <v>138</v>
      </c>
      <c r="I585" s="13">
        <v>8</v>
      </c>
      <c r="J585" s="13">
        <v>11</v>
      </c>
      <c r="K585" t="s">
        <v>850</v>
      </c>
      <c r="L585" s="38">
        <v>1</v>
      </c>
      <c r="M585" s="38">
        <v>9.1999999999999993</v>
      </c>
      <c r="N585" s="38">
        <v>13.4</v>
      </c>
      <c r="O585" s="13" t="s">
        <v>15</v>
      </c>
      <c r="Q585" s="13" t="s">
        <v>4</v>
      </c>
      <c r="R585" s="38">
        <v>12.408000000000001</v>
      </c>
      <c r="S585" s="13" t="s">
        <v>60</v>
      </c>
      <c r="T585" s="39" t="str">
        <f t="shared" si="318"/>
        <v>0.00</v>
      </c>
      <c r="U585" s="39">
        <f t="shared" si="434"/>
        <v>-1</v>
      </c>
      <c r="V585" s="39">
        <f t="shared" si="383"/>
        <v>115.46879999999999</v>
      </c>
      <c r="W585" s="39">
        <f t="shared" si="384"/>
        <v>492.5</v>
      </c>
      <c r="X585" s="40">
        <f t="shared" si="385"/>
        <v>0.23445441624365479</v>
      </c>
      <c r="Y585" s="41">
        <f t="shared" si="386"/>
        <v>1.1546879999999999</v>
      </c>
      <c r="Z585" s="42">
        <f t="shared" si="387"/>
        <v>11546.88</v>
      </c>
      <c r="AA585" s="13" t="s">
        <v>58</v>
      </c>
      <c r="AT585" s="38">
        <v>10</v>
      </c>
      <c r="AU585" s="38">
        <v>10</v>
      </c>
      <c r="AV585" s="10">
        <f t="shared" si="435"/>
        <v>12.4</v>
      </c>
      <c r="AW585" s="10">
        <f t="shared" si="436"/>
        <v>12.408000000000001</v>
      </c>
      <c r="AZ585" t="str">
        <f t="shared" si="433"/>
        <v>Yes</v>
      </c>
      <c r="BB585" s="38">
        <f t="shared" si="437"/>
        <v>-1</v>
      </c>
      <c r="BC585" s="38">
        <f t="shared" si="431"/>
        <v>-3</v>
      </c>
      <c r="BD585" s="38">
        <f t="shared" si="438"/>
        <v>-3</v>
      </c>
      <c r="BE585" s="38">
        <f t="shared" si="439"/>
        <v>-1</v>
      </c>
      <c r="BF585" s="13" cm="1">
        <f t="array" ref="BF585">SUMPRODUCT((1/COUNTIFS($A$3:$A585,$A$3:$A585,$H$3:$H585,$H$3:$H585,$I$3:$I585,$I$3:$I585)))</f>
        <v>175.99999999999963</v>
      </c>
      <c r="BG585" s="13">
        <v>51</v>
      </c>
      <c r="BH585" s="12">
        <f t="shared" si="432"/>
        <v>0.2897727272727279</v>
      </c>
    </row>
    <row r="586" spans="1:60" x14ac:dyDescent="0.2">
      <c r="A586" s="37">
        <v>46172</v>
      </c>
      <c r="B586" s="37"/>
      <c r="C586" s="38">
        <v>11.06</v>
      </c>
      <c r="D586" s="13" t="s">
        <v>55</v>
      </c>
      <c r="E586" s="13" t="s">
        <v>1156</v>
      </c>
      <c r="F586" s="13"/>
      <c r="H586" t="s">
        <v>138</v>
      </c>
      <c r="I586" s="13">
        <v>8</v>
      </c>
      <c r="J586" s="13">
        <v>14</v>
      </c>
      <c r="K586" t="s">
        <v>852</v>
      </c>
      <c r="L586" s="38">
        <v>0.5</v>
      </c>
      <c r="M586" s="38">
        <v>6.8</v>
      </c>
      <c r="N586" s="38">
        <v>10.5</v>
      </c>
      <c r="O586" s="13" t="s">
        <v>15</v>
      </c>
      <c r="Q586" s="13" t="s">
        <v>4</v>
      </c>
      <c r="R586" s="38">
        <v>9.74</v>
      </c>
      <c r="S586" s="13" t="s">
        <v>60</v>
      </c>
      <c r="T586" s="39" t="str">
        <f t="shared" ref="T586:T650" si="440">IF(($AA586="W"),ROUND(($L586*$R586),2),"0.00")</f>
        <v>0.00</v>
      </c>
      <c r="U586" s="39">
        <f t="shared" si="434"/>
        <v>-0.5</v>
      </c>
      <c r="V586" s="39">
        <f t="shared" si="383"/>
        <v>114.96879999999999</v>
      </c>
      <c r="W586" s="39">
        <f t="shared" si="384"/>
        <v>493</v>
      </c>
      <c r="X586" s="40">
        <f t="shared" si="385"/>
        <v>0.23320243407707908</v>
      </c>
      <c r="Y586" s="41">
        <f t="shared" si="386"/>
        <v>1.1496879999999998</v>
      </c>
      <c r="Z586" s="42">
        <f t="shared" si="387"/>
        <v>11496.88</v>
      </c>
      <c r="AA586" s="13" t="s">
        <v>58</v>
      </c>
      <c r="AT586" s="38">
        <v>9.9</v>
      </c>
      <c r="AU586" s="38">
        <v>9</v>
      </c>
      <c r="AV586" s="10">
        <f t="shared" si="435"/>
        <v>4.75</v>
      </c>
      <c r="AW586" s="10">
        <f t="shared" si="436"/>
        <v>9.74</v>
      </c>
      <c r="AZ586" t="str">
        <f t="shared" si="433"/>
        <v>Yes</v>
      </c>
      <c r="BB586" s="38">
        <f t="shared" si="437"/>
        <v>-0.5</v>
      </c>
      <c r="BC586" s="38">
        <f t="shared" si="431"/>
        <v>-3</v>
      </c>
      <c r="BD586" s="38">
        <f t="shared" si="438"/>
        <v>-3</v>
      </c>
      <c r="BE586" s="38">
        <f t="shared" si="439"/>
        <v>-0.5</v>
      </c>
      <c r="BF586" s="13" cm="1">
        <f t="array" ref="BF586">SUMPRODUCT((1/COUNTIFS($A$3:$A586,$A$3:$A586,$H$3:$H586,$H$3:$H586,$I$3:$I586,$I$3:$I586)))</f>
        <v>175.99999999999966</v>
      </c>
      <c r="BG586" s="13">
        <v>51</v>
      </c>
      <c r="BH586" s="12">
        <f t="shared" si="432"/>
        <v>0.28977272727272785</v>
      </c>
    </row>
    <row r="587" spans="1:60" x14ac:dyDescent="0.2">
      <c r="A587" s="37">
        <v>46172</v>
      </c>
      <c r="B587" s="37"/>
      <c r="C587" s="38">
        <v>11.06</v>
      </c>
      <c r="D587" s="13" t="s">
        <v>55</v>
      </c>
      <c r="E587" s="13" t="s">
        <v>1156</v>
      </c>
      <c r="F587" s="13"/>
      <c r="H587" t="s">
        <v>138</v>
      </c>
      <c r="I587" s="13">
        <v>8</v>
      </c>
      <c r="J587" s="13">
        <v>12</v>
      </c>
      <c r="K587" s="44" t="s">
        <v>851</v>
      </c>
      <c r="L587" s="38">
        <v>0.5</v>
      </c>
      <c r="M587" s="38">
        <v>3.1360000000000001</v>
      </c>
      <c r="N587" s="38">
        <v>3.18</v>
      </c>
      <c r="O587" s="13" t="s">
        <v>15</v>
      </c>
      <c r="Q587" s="13" t="s">
        <v>4</v>
      </c>
      <c r="R587" s="38">
        <v>3.0056000000000003</v>
      </c>
      <c r="S587" s="13">
        <v>2</v>
      </c>
      <c r="T587" s="39" t="str">
        <f t="shared" si="440"/>
        <v>0.00</v>
      </c>
      <c r="U587" s="39">
        <f t="shared" ref="U587" si="441">BE587</f>
        <v>-0.5</v>
      </c>
      <c r="V587" s="39">
        <f t="shared" si="383"/>
        <v>114.46879999999999</v>
      </c>
      <c r="W587" s="39">
        <f t="shared" si="384"/>
        <v>493.5</v>
      </c>
      <c r="X587" s="40">
        <f t="shared" si="385"/>
        <v>0.23195298885511648</v>
      </c>
      <c r="Y587" s="41">
        <f t="shared" si="386"/>
        <v>1.1446879999999999</v>
      </c>
      <c r="Z587" s="42">
        <f t="shared" si="387"/>
        <v>11446.88</v>
      </c>
      <c r="AA587" s="13" t="s">
        <v>58</v>
      </c>
      <c r="AT587" s="38">
        <v>2.8</v>
      </c>
      <c r="AU587" s="38">
        <v>2.7</v>
      </c>
      <c r="AV587" s="10">
        <f t="shared" si="435"/>
        <v>1.0900000000000001</v>
      </c>
      <c r="AW587" s="10">
        <f t="shared" si="436"/>
        <v>3.0056000000000003</v>
      </c>
      <c r="AZ587" t="str">
        <f t="shared" si="433"/>
        <v>Yes</v>
      </c>
      <c r="BB587" s="38">
        <f t="shared" si="437"/>
        <v>-0.5</v>
      </c>
      <c r="BC587" s="38">
        <f t="shared" si="431"/>
        <v>-3</v>
      </c>
      <c r="BD587" s="38">
        <f t="shared" si="438"/>
        <v>-3</v>
      </c>
      <c r="BE587" s="38">
        <f t="shared" si="439"/>
        <v>-0.5</v>
      </c>
      <c r="BF587" s="13" cm="1">
        <f t="array" ref="BF587">SUMPRODUCT((1/COUNTIFS($A$3:$A587,$A$3:$A587,$H$3:$H587,$H$3:$H587,$I$3:$I587,$I$3:$I587)))</f>
        <v>175.99999999999963</v>
      </c>
      <c r="BG587" s="13">
        <v>51</v>
      </c>
      <c r="BH587" s="12">
        <f t="shared" si="432"/>
        <v>0.2897727272727279</v>
      </c>
    </row>
    <row r="588" spans="1:60" x14ac:dyDescent="0.2">
      <c r="A588" s="37">
        <v>46172</v>
      </c>
      <c r="B588" s="37"/>
      <c r="C588" s="38">
        <v>11.08</v>
      </c>
      <c r="D588" s="13" t="s">
        <v>55</v>
      </c>
      <c r="E588" s="13" t="s">
        <v>1156</v>
      </c>
      <c r="F588" s="13"/>
      <c r="H588" t="s">
        <v>138</v>
      </c>
      <c r="I588" s="13">
        <v>9</v>
      </c>
      <c r="J588" s="13">
        <v>5</v>
      </c>
      <c r="K588" t="s">
        <v>853</v>
      </c>
      <c r="L588" s="38">
        <v>0.5</v>
      </c>
      <c r="M588" s="38">
        <v>4.9000000000000004</v>
      </c>
      <c r="N588" s="38">
        <v>5.47</v>
      </c>
      <c r="O588" s="13" t="s">
        <v>15</v>
      </c>
      <c r="Q588" s="13" t="s">
        <v>4</v>
      </c>
      <c r="R588" s="38">
        <v>5.1124000000000001</v>
      </c>
      <c r="S588" s="13" t="s">
        <v>60</v>
      </c>
      <c r="T588" s="39" t="str">
        <f t="shared" si="440"/>
        <v>0.00</v>
      </c>
      <c r="U588" s="39">
        <f t="shared" ref="U588:U592" si="442">BE588</f>
        <v>-0.5</v>
      </c>
      <c r="V588" s="39">
        <f t="shared" si="383"/>
        <v>113.96879999999999</v>
      </c>
      <c r="W588" s="39">
        <f t="shared" si="384"/>
        <v>494</v>
      </c>
      <c r="X588" s="40">
        <f t="shared" si="385"/>
        <v>0.23070607287449391</v>
      </c>
      <c r="Y588" s="41">
        <f t="shared" si="386"/>
        <v>1.1396879999999998</v>
      </c>
      <c r="Z588" s="42">
        <f t="shared" si="387"/>
        <v>11396.88</v>
      </c>
      <c r="AA588" s="13" t="s">
        <v>58</v>
      </c>
      <c r="AT588" s="38">
        <v>5</v>
      </c>
      <c r="AU588" s="38">
        <v>5</v>
      </c>
      <c r="AV588" s="10">
        <f t="shared" si="435"/>
        <v>2.2349999999999999</v>
      </c>
      <c r="AW588" s="10">
        <f t="shared" si="436"/>
        <v>5.1124000000000001</v>
      </c>
      <c r="AZ588" t="str">
        <f t="shared" si="433"/>
        <v>Yes</v>
      </c>
      <c r="BA588">
        <v>0.02</v>
      </c>
      <c r="BB588" s="38">
        <f t="shared" si="437"/>
        <v>-0.5</v>
      </c>
      <c r="BC588" s="38">
        <f t="shared" si="431"/>
        <v>8.2899999999999991</v>
      </c>
      <c r="BD588" s="38">
        <f t="shared" si="438"/>
        <v>7.6267999999999994</v>
      </c>
      <c r="BE588" s="38">
        <f t="shared" si="439"/>
        <v>-0.5</v>
      </c>
      <c r="BF588" s="13" cm="1">
        <f t="array" ref="BF588">SUMPRODUCT((1/COUNTIFS($A$3:$A588,$A$3:$A588,$H$3:$H588,$H$3:$H588,$I$3:$I588,$I$3:$I588)))</f>
        <v>176.99999999999963</v>
      </c>
      <c r="BG588" s="13">
        <v>51</v>
      </c>
      <c r="BH588" s="12">
        <f t="shared" si="432"/>
        <v>0.2881355932203396</v>
      </c>
    </row>
    <row r="589" spans="1:60" x14ac:dyDescent="0.2">
      <c r="A589" s="37">
        <v>46172</v>
      </c>
      <c r="B589" s="37"/>
      <c r="C589" s="38">
        <v>11.08</v>
      </c>
      <c r="D589" s="13" t="s">
        <v>55</v>
      </c>
      <c r="E589" s="13" t="s">
        <v>1156</v>
      </c>
      <c r="F589" s="13"/>
      <c r="H589" t="s">
        <v>138</v>
      </c>
      <c r="I589" s="13">
        <v>9</v>
      </c>
      <c r="J589" s="13">
        <v>8</v>
      </c>
      <c r="K589" t="s">
        <v>855</v>
      </c>
      <c r="L589" s="38">
        <v>0.5</v>
      </c>
      <c r="M589" s="38">
        <v>5.9</v>
      </c>
      <c r="N589" s="38">
        <v>8.4</v>
      </c>
      <c r="O589" s="13" t="s">
        <v>15</v>
      </c>
      <c r="Q589" s="13" t="s">
        <v>4</v>
      </c>
      <c r="R589" s="38">
        <v>7.8080000000000007</v>
      </c>
      <c r="S589" s="13" t="s">
        <v>60</v>
      </c>
      <c r="T589" s="39" t="str">
        <f t="shared" si="440"/>
        <v>0.00</v>
      </c>
      <c r="U589" s="39">
        <f t="shared" si="442"/>
        <v>-0.5</v>
      </c>
      <c r="V589" s="39">
        <f t="shared" si="383"/>
        <v>113.46879999999999</v>
      </c>
      <c r="W589" s="39">
        <f t="shared" si="384"/>
        <v>494.5</v>
      </c>
      <c r="X589" s="40">
        <f t="shared" si="385"/>
        <v>0.22946167846309401</v>
      </c>
      <c r="Y589" s="41">
        <f t="shared" si="386"/>
        <v>1.1346879999999999</v>
      </c>
      <c r="Z589" s="42">
        <f t="shared" si="387"/>
        <v>11346.88</v>
      </c>
      <c r="AA589" s="13" t="s">
        <v>58</v>
      </c>
      <c r="AT589" s="38">
        <v>7.7</v>
      </c>
      <c r="AU589" s="38">
        <v>7</v>
      </c>
      <c r="AV589" s="10">
        <f t="shared" si="435"/>
        <v>3.7</v>
      </c>
      <c r="AW589" s="10">
        <f t="shared" si="436"/>
        <v>7.8080000000000007</v>
      </c>
      <c r="AZ589" t="str">
        <f t="shared" si="433"/>
        <v>Yes</v>
      </c>
      <c r="BA589">
        <v>0.02</v>
      </c>
      <c r="BB589" s="38">
        <f t="shared" si="437"/>
        <v>-0.5</v>
      </c>
      <c r="BC589" s="38">
        <f t="shared" si="431"/>
        <v>8.2899999999999991</v>
      </c>
      <c r="BD589" s="38">
        <f t="shared" si="438"/>
        <v>7.6267999999999994</v>
      </c>
      <c r="BE589" s="38">
        <f t="shared" si="439"/>
        <v>-0.5</v>
      </c>
      <c r="BF589" s="13" cm="1">
        <f t="array" ref="BF589">SUMPRODUCT((1/COUNTIFS($A$3:$A589,$A$3:$A589,$H$3:$H589,$H$3:$H589,$I$3:$I589,$I$3:$I589)))</f>
        <v>176.99999999999963</v>
      </c>
      <c r="BG589" s="13">
        <v>51</v>
      </c>
      <c r="BH589" s="12">
        <f t="shared" si="432"/>
        <v>0.2881355932203396</v>
      </c>
    </row>
    <row r="590" spans="1:60" x14ac:dyDescent="0.2">
      <c r="A590" s="37">
        <v>46172</v>
      </c>
      <c r="B590" s="37"/>
      <c r="C590" s="38">
        <v>11.08</v>
      </c>
      <c r="D590" s="13" t="s">
        <v>55</v>
      </c>
      <c r="E590" s="13" t="s">
        <v>1156</v>
      </c>
      <c r="F590" s="13"/>
      <c r="H590" t="s">
        <v>138</v>
      </c>
      <c r="I590" s="13">
        <v>9</v>
      </c>
      <c r="J590" s="13">
        <v>9</v>
      </c>
      <c r="K590" t="s">
        <v>856</v>
      </c>
      <c r="L590" s="38">
        <v>1</v>
      </c>
      <c r="M590" s="38">
        <v>19</v>
      </c>
      <c r="N590" s="38">
        <v>19</v>
      </c>
      <c r="O590" s="13" t="s">
        <v>15</v>
      </c>
      <c r="Q590" s="13" t="s">
        <v>4</v>
      </c>
      <c r="R590" s="38">
        <v>17.560000000000002</v>
      </c>
      <c r="S590" s="13" t="s">
        <v>60</v>
      </c>
      <c r="T590" s="39" t="str">
        <f t="shared" si="440"/>
        <v>0.00</v>
      </c>
      <c r="U590" s="39">
        <f t="shared" si="442"/>
        <v>-1</v>
      </c>
      <c r="V590" s="39">
        <f t="shared" si="383"/>
        <v>112.46879999999999</v>
      </c>
      <c r="W590" s="39">
        <f t="shared" si="384"/>
        <v>495.5</v>
      </c>
      <c r="X590" s="40">
        <f t="shared" si="385"/>
        <v>0.22698042381432892</v>
      </c>
      <c r="Y590" s="41">
        <f t="shared" si="386"/>
        <v>1.1246879999999999</v>
      </c>
      <c r="Z590" s="42">
        <f t="shared" si="387"/>
        <v>11246.88</v>
      </c>
      <c r="AA590" s="13" t="s">
        <v>58</v>
      </c>
      <c r="AT590" s="38">
        <v>18.899999999999999</v>
      </c>
      <c r="AU590" s="38">
        <v>19</v>
      </c>
      <c r="AV590" s="10">
        <f t="shared" si="435"/>
        <v>18</v>
      </c>
      <c r="AW590" s="10">
        <f t="shared" si="436"/>
        <v>17.560000000000002</v>
      </c>
      <c r="AZ590" t="str">
        <f t="shared" si="433"/>
        <v>Yes</v>
      </c>
      <c r="BA590">
        <v>0.02</v>
      </c>
      <c r="BB590" s="38">
        <f t="shared" si="437"/>
        <v>-1</v>
      </c>
      <c r="BC590" s="38">
        <f t="shared" si="431"/>
        <v>8.2899999999999991</v>
      </c>
      <c r="BD590" s="38">
        <f t="shared" si="438"/>
        <v>7.6267999999999994</v>
      </c>
      <c r="BE590" s="38">
        <f t="shared" si="439"/>
        <v>-1</v>
      </c>
      <c r="BF590" s="13" cm="1">
        <f t="array" ref="BF590">SUMPRODUCT((1/COUNTIFS($A$3:$A590,$A$3:$A590,$H$3:$H590,$H$3:$H590,$I$3:$I590,$I$3:$I590)))</f>
        <v>176.99999999999966</v>
      </c>
      <c r="BG590" s="13">
        <v>51</v>
      </c>
      <c r="BH590" s="12">
        <f t="shared" si="432"/>
        <v>0.28813559322033955</v>
      </c>
    </row>
    <row r="591" spans="1:60" x14ac:dyDescent="0.2">
      <c r="A591" s="37">
        <v>46172</v>
      </c>
      <c r="B591" s="37"/>
      <c r="C591" s="38">
        <v>11.08</v>
      </c>
      <c r="D591" s="13" t="s">
        <v>55</v>
      </c>
      <c r="E591" s="13" t="s">
        <v>1156</v>
      </c>
      <c r="F591" s="13"/>
      <c r="H591" t="s">
        <v>138</v>
      </c>
      <c r="I591" s="13">
        <v>9</v>
      </c>
      <c r="J591" s="13">
        <v>15</v>
      </c>
      <c r="K591" s="44" t="s">
        <v>858</v>
      </c>
      <c r="L591" s="38">
        <v>1</v>
      </c>
      <c r="M591" s="38">
        <v>8.4</v>
      </c>
      <c r="N591" s="38">
        <v>12.34</v>
      </c>
      <c r="O591" s="13" t="s">
        <v>15</v>
      </c>
      <c r="Q591" s="13" t="s">
        <v>4</v>
      </c>
      <c r="R591" s="38">
        <v>11.4328</v>
      </c>
      <c r="S591" s="13">
        <v>2</v>
      </c>
      <c r="T591" s="39" t="str">
        <f t="shared" si="440"/>
        <v>0.00</v>
      </c>
      <c r="U591" s="39">
        <f t="shared" si="442"/>
        <v>-1</v>
      </c>
      <c r="V591" s="39">
        <f t="shared" si="383"/>
        <v>111.46879999999999</v>
      </c>
      <c r="W591" s="39">
        <f t="shared" si="384"/>
        <v>496.5</v>
      </c>
      <c r="X591" s="40">
        <f t="shared" si="385"/>
        <v>0.22450916414904329</v>
      </c>
      <c r="Y591" s="41">
        <f t="shared" si="386"/>
        <v>1.1146879999999999</v>
      </c>
      <c r="Z591" s="42">
        <f t="shared" si="387"/>
        <v>11146.88</v>
      </c>
      <c r="AA591" s="13" t="s">
        <v>58</v>
      </c>
      <c r="AT591" s="38">
        <v>10.199999999999999</v>
      </c>
      <c r="AU591" s="38">
        <v>8</v>
      </c>
      <c r="AV591" s="10">
        <f t="shared" si="435"/>
        <v>11.34</v>
      </c>
      <c r="AW591" s="10">
        <f t="shared" si="436"/>
        <v>11.4328</v>
      </c>
      <c r="AZ591" t="str">
        <f t="shared" si="433"/>
        <v>Yes</v>
      </c>
      <c r="BA591">
        <v>0.02</v>
      </c>
      <c r="BB591" s="38">
        <f t="shared" si="437"/>
        <v>-1</v>
      </c>
      <c r="BC591" s="38">
        <f t="shared" si="431"/>
        <v>8.2899999999999991</v>
      </c>
      <c r="BD591" s="38">
        <f t="shared" si="438"/>
        <v>7.6267999999999994</v>
      </c>
      <c r="BE591" s="38">
        <f t="shared" si="439"/>
        <v>-1</v>
      </c>
      <c r="BF591" s="13" cm="1">
        <f t="array" ref="BF591">SUMPRODUCT((1/COUNTIFS($A$3:$A591,$A$3:$A591,$H$3:$H591,$H$3:$H591,$I$3:$I591,$I$3:$I591)))</f>
        <v>176.99999999999963</v>
      </c>
      <c r="BG591" s="13">
        <v>51</v>
      </c>
      <c r="BH591" s="12">
        <f t="shared" si="432"/>
        <v>0.2881355932203396</v>
      </c>
    </row>
    <row r="592" spans="1:60" x14ac:dyDescent="0.2">
      <c r="A592" s="37">
        <v>46172</v>
      </c>
      <c r="B592" s="37"/>
      <c r="C592" s="38">
        <v>11.08</v>
      </c>
      <c r="D592" s="13" t="s">
        <v>55</v>
      </c>
      <c r="E592" s="13" t="s">
        <v>1156</v>
      </c>
      <c r="F592" s="13"/>
      <c r="H592" t="s">
        <v>138</v>
      </c>
      <c r="I592" s="13">
        <v>9</v>
      </c>
      <c r="J592" s="13">
        <v>16</v>
      </c>
      <c r="K592" s="43" t="s">
        <v>267</v>
      </c>
      <c r="L592" s="38">
        <v>1</v>
      </c>
      <c r="M592" s="38">
        <v>9.4</v>
      </c>
      <c r="N592" s="38">
        <v>12.29</v>
      </c>
      <c r="O592" s="13" t="s">
        <v>15</v>
      </c>
      <c r="Q592" s="13" t="s">
        <v>4</v>
      </c>
      <c r="R592" s="38">
        <v>11.386799999999999</v>
      </c>
      <c r="S592" s="13">
        <v>1</v>
      </c>
      <c r="T592" s="39">
        <f t="shared" si="440"/>
        <v>11.39</v>
      </c>
      <c r="U592" s="39">
        <f t="shared" si="442"/>
        <v>10.626799999999999</v>
      </c>
      <c r="V592" s="39">
        <f t="shared" si="383"/>
        <v>122.09559999999999</v>
      </c>
      <c r="W592" s="39">
        <f t="shared" si="384"/>
        <v>497.5</v>
      </c>
      <c r="X592" s="40">
        <f t="shared" si="385"/>
        <v>0.24541829145728641</v>
      </c>
      <c r="Y592" s="41">
        <f t="shared" si="386"/>
        <v>1.2209559999999999</v>
      </c>
      <c r="Z592" s="42">
        <f t="shared" si="387"/>
        <v>12209.56</v>
      </c>
      <c r="AA592" s="13" t="s">
        <v>72</v>
      </c>
      <c r="AT592" s="38">
        <v>10.9</v>
      </c>
      <c r="AU592" s="38">
        <v>10</v>
      </c>
      <c r="AV592" s="10">
        <f t="shared" si="435"/>
        <v>11.29</v>
      </c>
      <c r="AW592" s="10">
        <f t="shared" si="436"/>
        <v>11.386799999999999</v>
      </c>
      <c r="AZ592" t="str">
        <f t="shared" si="433"/>
        <v>Yes</v>
      </c>
      <c r="BA592">
        <v>0.02</v>
      </c>
      <c r="BB592" s="38">
        <f t="shared" si="437"/>
        <v>11.29</v>
      </c>
      <c r="BC592" s="38">
        <f t="shared" si="431"/>
        <v>8.2899999999999991</v>
      </c>
      <c r="BD592" s="38">
        <f t="shared" si="438"/>
        <v>7.6267999999999994</v>
      </c>
      <c r="BE592" s="38">
        <f t="shared" si="439"/>
        <v>10.626799999999999</v>
      </c>
      <c r="BF592" s="13" cm="1">
        <f t="array" ref="BF592">SUMPRODUCT((1/COUNTIFS($A$3:$A592,$A$3:$A592,$H$3:$H592,$H$3:$H592,$I$3:$I592,$I$3:$I592)))</f>
        <v>176.99999999999957</v>
      </c>
      <c r="BG592" s="13">
        <v>52</v>
      </c>
      <c r="BH592" s="12">
        <f t="shared" si="432"/>
        <v>0.29378531073446401</v>
      </c>
    </row>
    <row r="593" spans="1:60" x14ac:dyDescent="0.2">
      <c r="A593" s="37">
        <v>46179</v>
      </c>
      <c r="B593" s="37"/>
      <c r="C593" s="38">
        <v>10.4</v>
      </c>
      <c r="D593" s="13" t="s">
        <v>55</v>
      </c>
      <c r="E593" s="13" t="s">
        <v>1156</v>
      </c>
      <c r="F593" s="13"/>
      <c r="H593" t="s">
        <v>56</v>
      </c>
      <c r="I593" s="13">
        <v>1</v>
      </c>
      <c r="J593" s="13">
        <v>1</v>
      </c>
      <c r="K593" t="s">
        <v>781</v>
      </c>
      <c r="L593" s="38">
        <v>0.5</v>
      </c>
      <c r="M593" s="38">
        <v>3.1</v>
      </c>
      <c r="N593" s="38">
        <v>3.1</v>
      </c>
      <c r="O593" s="13" t="s">
        <v>15</v>
      </c>
      <c r="Q593" s="13" t="s">
        <v>4</v>
      </c>
      <c r="R593" s="38">
        <v>2.9320000000000004</v>
      </c>
      <c r="S593" s="13" t="s">
        <v>60</v>
      </c>
      <c r="T593" s="39" t="str">
        <f t="shared" si="440"/>
        <v>0.00</v>
      </c>
      <c r="U593" s="39">
        <f>BE593</f>
        <v>-0.5</v>
      </c>
      <c r="V593" s="39">
        <f t="shared" si="383"/>
        <v>121.59559999999999</v>
      </c>
      <c r="W593" s="39">
        <f t="shared" si="384"/>
        <v>498</v>
      </c>
      <c r="X593" s="40">
        <f t="shared" si="385"/>
        <v>0.24416787148594377</v>
      </c>
      <c r="Y593" s="41">
        <f t="shared" si="386"/>
        <v>1.2159559999999998</v>
      </c>
      <c r="Z593" s="42">
        <f t="shared" si="387"/>
        <v>12159.56</v>
      </c>
      <c r="AA593" s="13" t="s">
        <v>58</v>
      </c>
      <c r="AT593" s="38">
        <v>3.1</v>
      </c>
      <c r="AU593" s="38">
        <v>3</v>
      </c>
      <c r="AV593" s="10">
        <f t="shared" ref="AV593:AV596" si="443">((N593*(L593))-(L593))</f>
        <v>1.05</v>
      </c>
      <c r="AW593" s="10">
        <f t="shared" ref="AW593:AW596" si="444">0.92*(N593-1)+1</f>
        <v>2.9320000000000004</v>
      </c>
      <c r="AZ593" t="str">
        <f>IF(N593&gt;=M593,"Yes","No")</f>
        <v>Yes</v>
      </c>
      <c r="BB593" s="38">
        <f t="shared" ref="BB593:BB596" si="445">IF(AA593="W",
   L593*(N593-1),
   -L593
)</f>
        <v>-0.5</v>
      </c>
      <c r="BC593" s="38">
        <f t="shared" si="431"/>
        <v>11.244999999999999</v>
      </c>
      <c r="BD593" s="38">
        <f t="shared" ref="BD593:BD596" si="446">IF(BC593&gt;0, BC593*0.92, BC593)</f>
        <v>10.3454</v>
      </c>
      <c r="BE593" s="38">
        <f t="shared" ref="BE593:BE596" si="447">IF(
  BC593&gt;0,
  IF(
    AA593="W",
    BB593 - (BC593 - BD593),
    BB593
  ),
  BB593
)</f>
        <v>-0.5</v>
      </c>
      <c r="BF593" s="13" cm="1">
        <f t="array" ref="BF593">SUMPRODUCT((1/COUNTIFS($A$3:$A593,$A$3:$A593,$H$3:$H593,$H$3:$H593,$I$3:$I593,$I$3:$I593)))</f>
        <v>177.99999999999957</v>
      </c>
      <c r="BG593" s="13">
        <v>52</v>
      </c>
      <c r="BH593" s="12">
        <f t="shared" ref="BH593:BH630" si="448">BG593/BF593</f>
        <v>0.29213483146067487</v>
      </c>
    </row>
    <row r="594" spans="1:60" x14ac:dyDescent="0.2">
      <c r="A594" s="37">
        <v>46179</v>
      </c>
      <c r="B594" s="37"/>
      <c r="C594" s="38">
        <v>10.4</v>
      </c>
      <c r="D594" s="13" t="s">
        <v>55</v>
      </c>
      <c r="E594" s="13" t="s">
        <v>1156</v>
      </c>
      <c r="F594" s="13"/>
      <c r="H594" t="s">
        <v>56</v>
      </c>
      <c r="I594" s="13">
        <v>1</v>
      </c>
      <c r="J594" s="13">
        <v>2</v>
      </c>
      <c r="K594" t="s">
        <v>860</v>
      </c>
      <c r="L594" s="38">
        <v>1</v>
      </c>
      <c r="M594" s="38">
        <v>9.6</v>
      </c>
      <c r="N594" s="38">
        <v>10.28</v>
      </c>
      <c r="O594" s="13" t="s">
        <v>15</v>
      </c>
      <c r="Q594" s="13" t="s">
        <v>4</v>
      </c>
      <c r="R594" s="38">
        <v>9.5375999999999994</v>
      </c>
      <c r="S594" s="13" t="s">
        <v>60</v>
      </c>
      <c r="T594" s="39" t="str">
        <f t="shared" si="440"/>
        <v>0.00</v>
      </c>
      <c r="U594" s="39">
        <f t="shared" ref="U594:U596" si="449">BE594</f>
        <v>-1</v>
      </c>
      <c r="V594" s="39">
        <f t="shared" si="383"/>
        <v>120.59559999999999</v>
      </c>
      <c r="W594" s="39">
        <f t="shared" si="384"/>
        <v>499</v>
      </c>
      <c r="X594" s="40">
        <f t="shared" si="385"/>
        <v>0.24167454909819638</v>
      </c>
      <c r="Y594" s="41">
        <f t="shared" si="386"/>
        <v>1.2059559999999998</v>
      </c>
      <c r="Z594" s="42">
        <f t="shared" si="387"/>
        <v>12059.56</v>
      </c>
      <c r="AA594" s="13" t="s">
        <v>58</v>
      </c>
      <c r="AT594" s="38">
        <v>9.3000000000000007</v>
      </c>
      <c r="AU594" s="38">
        <v>9</v>
      </c>
      <c r="AV594" s="10">
        <f t="shared" si="443"/>
        <v>9.2799999999999994</v>
      </c>
      <c r="AW594" s="10">
        <f t="shared" si="444"/>
        <v>9.5375999999999994</v>
      </c>
      <c r="AZ594" t="str">
        <f t="shared" ref="AZ594:AZ657" si="450">IF(N594&gt;=M594,"Yes","No")</f>
        <v>Yes</v>
      </c>
      <c r="BB594" s="38">
        <f t="shared" si="445"/>
        <v>-1</v>
      </c>
      <c r="BC594" s="38">
        <f t="shared" si="431"/>
        <v>11.244999999999999</v>
      </c>
      <c r="BD594" s="38">
        <f t="shared" si="446"/>
        <v>10.3454</v>
      </c>
      <c r="BE594" s="38">
        <f t="shared" si="447"/>
        <v>-1</v>
      </c>
      <c r="BF594" s="13" cm="1">
        <f t="array" ref="BF594">SUMPRODUCT((1/COUNTIFS($A$3:$A594,$A$3:$A594,$H$3:$H594,$H$3:$H594,$I$3:$I594,$I$3:$I594)))</f>
        <v>177.99999999999957</v>
      </c>
      <c r="BG594" s="13">
        <v>52</v>
      </c>
      <c r="BH594" s="12">
        <f t="shared" si="448"/>
        <v>0.29213483146067487</v>
      </c>
    </row>
    <row r="595" spans="1:60" x14ac:dyDescent="0.2">
      <c r="A595" s="37">
        <v>46179</v>
      </c>
      <c r="B595" s="37"/>
      <c r="C595" s="38">
        <v>10.4</v>
      </c>
      <c r="D595" s="13" t="s">
        <v>55</v>
      </c>
      <c r="E595" s="13" t="s">
        <v>1156</v>
      </c>
      <c r="F595" s="13"/>
      <c r="H595" t="s">
        <v>56</v>
      </c>
      <c r="I595" s="13">
        <v>1</v>
      </c>
      <c r="J595" s="13">
        <v>6</v>
      </c>
      <c r="K595" s="43" t="s">
        <v>863</v>
      </c>
      <c r="L595" s="38">
        <v>0.5</v>
      </c>
      <c r="M595" s="38">
        <v>25</v>
      </c>
      <c r="N595" s="38">
        <v>27.49</v>
      </c>
      <c r="O595" s="13" t="s">
        <v>15</v>
      </c>
      <c r="Q595" s="13" t="s">
        <v>4</v>
      </c>
      <c r="R595" s="38">
        <v>25.370799999999999</v>
      </c>
      <c r="S595" s="13">
        <v>1</v>
      </c>
      <c r="T595" s="39">
        <f t="shared" si="440"/>
        <v>12.69</v>
      </c>
      <c r="U595" s="39">
        <f t="shared" si="449"/>
        <v>12.3454</v>
      </c>
      <c r="V595" s="39">
        <f t="shared" si="383"/>
        <v>132.941</v>
      </c>
      <c r="W595" s="39">
        <f t="shared" si="384"/>
        <v>499.5</v>
      </c>
      <c r="X595" s="40">
        <f t="shared" si="385"/>
        <v>0.26614814814814813</v>
      </c>
      <c r="Y595" s="41">
        <f t="shared" si="386"/>
        <v>1.32941</v>
      </c>
      <c r="Z595" s="42">
        <f t="shared" si="387"/>
        <v>13294.1</v>
      </c>
      <c r="AA595" s="13" t="s">
        <v>72</v>
      </c>
      <c r="AT595" s="38">
        <v>28.4</v>
      </c>
      <c r="AU595" s="38">
        <v>26</v>
      </c>
      <c r="AV595" s="10">
        <f t="shared" si="443"/>
        <v>13.244999999999999</v>
      </c>
      <c r="AW595" s="10">
        <f t="shared" si="444"/>
        <v>25.370799999999999</v>
      </c>
      <c r="AZ595" t="str">
        <f t="shared" si="450"/>
        <v>Yes</v>
      </c>
      <c r="BB595" s="38">
        <f t="shared" si="445"/>
        <v>13.244999999999999</v>
      </c>
      <c r="BC595" s="38">
        <f t="shared" si="431"/>
        <v>11.244999999999999</v>
      </c>
      <c r="BD595" s="38">
        <f t="shared" si="446"/>
        <v>10.3454</v>
      </c>
      <c r="BE595" s="38">
        <f t="shared" si="447"/>
        <v>12.3454</v>
      </c>
      <c r="BF595" s="13" cm="1">
        <f t="array" ref="BF595">SUMPRODUCT((1/COUNTIFS($A$3:$A595,$A$3:$A595,$H$3:$H595,$H$3:$H595,$I$3:$I595,$I$3:$I595)))</f>
        <v>177.9999999999996</v>
      </c>
      <c r="BG595" s="13">
        <v>53</v>
      </c>
      <c r="BH595" s="12">
        <f t="shared" si="448"/>
        <v>0.29775280898876472</v>
      </c>
    </row>
    <row r="596" spans="1:60" x14ac:dyDescent="0.2">
      <c r="A596" s="37">
        <v>46179</v>
      </c>
      <c r="B596" s="37"/>
      <c r="C596" s="38">
        <v>10.4</v>
      </c>
      <c r="D596" s="13" t="s">
        <v>55</v>
      </c>
      <c r="E596" s="13" t="s">
        <v>1156</v>
      </c>
      <c r="F596" s="13"/>
      <c r="H596" t="s">
        <v>56</v>
      </c>
      <c r="I596" s="13">
        <v>1</v>
      </c>
      <c r="J596" s="13">
        <v>9</v>
      </c>
      <c r="K596" s="46" t="s">
        <v>864</v>
      </c>
      <c r="L596" s="38">
        <v>0.5</v>
      </c>
      <c r="M596" s="38">
        <v>30</v>
      </c>
      <c r="N596" s="38">
        <v>32.74</v>
      </c>
      <c r="O596" s="13" t="s">
        <v>15</v>
      </c>
      <c r="Q596" s="13" t="s">
        <v>4</v>
      </c>
      <c r="R596" s="38">
        <v>30.200800000000005</v>
      </c>
      <c r="S596" s="13">
        <v>4</v>
      </c>
      <c r="T596" s="39" t="str">
        <f t="shared" si="440"/>
        <v>0.00</v>
      </c>
      <c r="U596" s="39">
        <f t="shared" si="449"/>
        <v>-0.5</v>
      </c>
      <c r="V596" s="39">
        <f t="shared" si="383"/>
        <v>132.441</v>
      </c>
      <c r="W596" s="39">
        <f t="shared" si="384"/>
        <v>500</v>
      </c>
      <c r="X596" s="40">
        <f t="shared" si="385"/>
        <v>0.26488200000000001</v>
      </c>
      <c r="Y596" s="41">
        <f t="shared" si="386"/>
        <v>1.3244100000000001</v>
      </c>
      <c r="Z596" s="42">
        <f t="shared" si="387"/>
        <v>13244.1</v>
      </c>
      <c r="AA596" s="13" t="s">
        <v>58</v>
      </c>
      <c r="AT596" s="38">
        <v>33</v>
      </c>
      <c r="AU596" s="38">
        <v>41</v>
      </c>
      <c r="AV596" s="10">
        <f t="shared" si="443"/>
        <v>15.870000000000001</v>
      </c>
      <c r="AW596" s="10">
        <f t="shared" si="444"/>
        <v>30.200800000000005</v>
      </c>
      <c r="AZ596" t="str">
        <f t="shared" si="450"/>
        <v>Yes</v>
      </c>
      <c r="BB596" s="38">
        <f t="shared" si="445"/>
        <v>-0.5</v>
      </c>
      <c r="BC596" s="38">
        <f t="shared" si="431"/>
        <v>11.244999999999999</v>
      </c>
      <c r="BD596" s="38">
        <f t="shared" si="446"/>
        <v>10.3454</v>
      </c>
      <c r="BE596" s="38">
        <f t="shared" si="447"/>
        <v>-0.5</v>
      </c>
      <c r="BF596" s="13" cm="1">
        <f t="array" ref="BF596">SUMPRODUCT((1/COUNTIFS($A$3:$A596,$A$3:$A596,$H$3:$H596,$H$3:$H596,$I$3:$I596,$I$3:$I596)))</f>
        <v>177.99999999999957</v>
      </c>
      <c r="BG596" s="13">
        <v>53</v>
      </c>
      <c r="BH596" s="12">
        <f t="shared" si="448"/>
        <v>0.29775280898876477</v>
      </c>
    </row>
    <row r="597" spans="1:60" x14ac:dyDescent="0.2">
      <c r="A597" s="37">
        <v>46179</v>
      </c>
      <c r="B597" s="37"/>
      <c r="C597" s="38">
        <v>10.41</v>
      </c>
      <c r="D597" s="13" t="s">
        <v>55</v>
      </c>
      <c r="E597" s="13" t="s">
        <v>1156</v>
      </c>
      <c r="F597" s="13"/>
      <c r="H597" t="s">
        <v>56</v>
      </c>
      <c r="I597" s="13">
        <v>2</v>
      </c>
      <c r="J597" s="13">
        <v>2</v>
      </c>
      <c r="K597" s="45" t="s">
        <v>865</v>
      </c>
      <c r="L597" s="38">
        <v>1</v>
      </c>
      <c r="M597" s="38">
        <v>26</v>
      </c>
      <c r="N597" s="38">
        <v>26</v>
      </c>
      <c r="O597" s="13" t="s">
        <v>15</v>
      </c>
      <c r="Q597" s="13" t="s">
        <v>4</v>
      </c>
      <c r="R597" s="38">
        <v>24</v>
      </c>
      <c r="S597" s="13">
        <v>3</v>
      </c>
      <c r="T597" s="39" t="str">
        <f t="shared" si="440"/>
        <v>0.00</v>
      </c>
      <c r="U597" s="39">
        <f t="shared" ref="U597:U603" si="451">BE597</f>
        <v>-1</v>
      </c>
      <c r="V597" s="39">
        <f t="shared" si="383"/>
        <v>131.441</v>
      </c>
      <c r="W597" s="39">
        <f t="shared" si="384"/>
        <v>501</v>
      </c>
      <c r="X597" s="40">
        <f t="shared" si="385"/>
        <v>0.26235728542914172</v>
      </c>
      <c r="Y597" s="41">
        <f t="shared" si="386"/>
        <v>1.3144100000000001</v>
      </c>
      <c r="Z597" s="42">
        <f t="shared" si="387"/>
        <v>13144.1</v>
      </c>
      <c r="AA597" s="13" t="s">
        <v>58</v>
      </c>
      <c r="AT597" s="38">
        <v>22.8</v>
      </c>
      <c r="AU597" s="38">
        <v>21</v>
      </c>
      <c r="AV597" s="10">
        <f t="shared" ref="AV597:AV603" si="452">((N597*(L597))-(L597))</f>
        <v>25</v>
      </c>
      <c r="AW597" s="10">
        <f t="shared" ref="AW597:AW603" si="453">0.92*(N597-1)+1</f>
        <v>24</v>
      </c>
      <c r="AZ597" t="str">
        <f t="shared" si="450"/>
        <v>Yes</v>
      </c>
      <c r="BB597" s="38">
        <f t="shared" ref="BB597:BB603" si="454">IF(AA597="W",
   L597*(N597-1),
   -L597
)</f>
        <v>-1</v>
      </c>
      <c r="BC597" s="38">
        <f t="shared" si="431"/>
        <v>4.7899999999999991</v>
      </c>
      <c r="BD597" s="38">
        <f t="shared" ref="BD597:BD603" si="455">IF(BC597&gt;0, BC597*0.92, BC597)</f>
        <v>4.4067999999999996</v>
      </c>
      <c r="BE597" s="38">
        <f t="shared" ref="BE597:BE603" si="456">IF(
  BC597&gt;0,
  IF(
    AA597="W",
    BB597 - (BC597 - BD597),
    BB597
  ),
  BB597
)</f>
        <v>-1</v>
      </c>
      <c r="BF597" s="13" cm="1">
        <f t="array" ref="BF597">SUMPRODUCT((1/COUNTIFS($A$3:$A597,$A$3:$A597,$H$3:$H597,$H$3:$H597,$I$3:$I597,$I$3:$I597)))</f>
        <v>178.99999999999957</v>
      </c>
      <c r="BG597" s="13">
        <v>53</v>
      </c>
      <c r="BH597" s="12">
        <f t="shared" si="448"/>
        <v>0.29608938547486102</v>
      </c>
    </row>
    <row r="598" spans="1:60" x14ac:dyDescent="0.2">
      <c r="A598" s="37">
        <v>46179</v>
      </c>
      <c r="B598" s="37"/>
      <c r="C598" s="38">
        <v>10.41</v>
      </c>
      <c r="D598" s="13" t="s">
        <v>55</v>
      </c>
      <c r="E598" s="13" t="s">
        <v>1156</v>
      </c>
      <c r="F598" s="13"/>
      <c r="H598" t="s">
        <v>56</v>
      </c>
      <c r="I598" s="13">
        <v>2</v>
      </c>
      <c r="J598" s="13">
        <v>3</v>
      </c>
      <c r="K598" s="46" t="s">
        <v>810</v>
      </c>
      <c r="L598" s="38">
        <v>1</v>
      </c>
      <c r="M598" s="38">
        <v>32</v>
      </c>
      <c r="N598" s="38">
        <v>32</v>
      </c>
      <c r="O598" s="13" t="s">
        <v>15</v>
      </c>
      <c r="Q598" s="13" t="s">
        <v>4</v>
      </c>
      <c r="R598" s="38">
        <v>29.52</v>
      </c>
      <c r="S598" s="13">
        <v>4</v>
      </c>
      <c r="T598" s="39" t="str">
        <f t="shared" si="440"/>
        <v>0.00</v>
      </c>
      <c r="U598" s="39">
        <f t="shared" si="451"/>
        <v>-1</v>
      </c>
      <c r="V598" s="39">
        <f t="shared" si="383"/>
        <v>130.441</v>
      </c>
      <c r="W598" s="39">
        <f t="shared" si="384"/>
        <v>502</v>
      </c>
      <c r="X598" s="40">
        <f t="shared" si="385"/>
        <v>0.25984262948207171</v>
      </c>
      <c r="Y598" s="41">
        <f t="shared" si="386"/>
        <v>1.3044100000000001</v>
      </c>
      <c r="Z598" s="42">
        <f t="shared" si="387"/>
        <v>13044.1</v>
      </c>
      <c r="AA598" s="13" t="s">
        <v>58</v>
      </c>
      <c r="AT598" s="38">
        <v>34.9</v>
      </c>
      <c r="AU598" s="38">
        <v>31</v>
      </c>
      <c r="AV598" s="10">
        <f t="shared" si="452"/>
        <v>31</v>
      </c>
      <c r="AW598" s="10">
        <f t="shared" si="453"/>
        <v>29.52</v>
      </c>
      <c r="AZ598" t="str">
        <f t="shared" si="450"/>
        <v>Yes</v>
      </c>
      <c r="BB598" s="38">
        <f t="shared" si="454"/>
        <v>-1</v>
      </c>
      <c r="BC598" s="38">
        <f t="shared" si="431"/>
        <v>4.7899999999999991</v>
      </c>
      <c r="BD598" s="38">
        <f t="shared" si="455"/>
        <v>4.4067999999999996</v>
      </c>
      <c r="BE598" s="38">
        <f t="shared" si="456"/>
        <v>-1</v>
      </c>
      <c r="BF598" s="13" cm="1">
        <f t="array" ref="BF598">SUMPRODUCT((1/COUNTIFS($A$3:$A598,$A$3:$A598,$H$3:$H598,$H$3:$H598,$I$3:$I598,$I$3:$I598)))</f>
        <v>178.99999999999957</v>
      </c>
      <c r="BG598" s="13">
        <v>53</v>
      </c>
      <c r="BH598" s="12">
        <f t="shared" si="448"/>
        <v>0.29608938547486102</v>
      </c>
    </row>
    <row r="599" spans="1:60" x14ac:dyDescent="0.2">
      <c r="A599" s="37">
        <v>46179</v>
      </c>
      <c r="B599" s="37"/>
      <c r="C599" s="38">
        <v>10.41</v>
      </c>
      <c r="D599" s="13" t="s">
        <v>55</v>
      </c>
      <c r="E599" s="13" t="s">
        <v>1156</v>
      </c>
      <c r="F599" s="13"/>
      <c r="H599" t="s">
        <v>56</v>
      </c>
      <c r="I599" s="13">
        <v>2</v>
      </c>
      <c r="J599" s="13">
        <v>4</v>
      </c>
      <c r="K599" t="s">
        <v>866</v>
      </c>
      <c r="L599" s="38">
        <v>1</v>
      </c>
      <c r="M599" s="38">
        <v>46</v>
      </c>
      <c r="N599" s="38">
        <v>46</v>
      </c>
      <c r="O599" s="13" t="s">
        <v>15</v>
      </c>
      <c r="Q599" s="13" t="s">
        <v>4</v>
      </c>
      <c r="R599" s="38">
        <v>42.4</v>
      </c>
      <c r="S599" s="13" t="s">
        <v>60</v>
      </c>
      <c r="T599" s="39" t="str">
        <f t="shared" si="440"/>
        <v>0.00</v>
      </c>
      <c r="U599" s="39">
        <f t="shared" si="451"/>
        <v>-1</v>
      </c>
      <c r="V599" s="39">
        <f t="shared" si="383"/>
        <v>129.441</v>
      </c>
      <c r="W599" s="39">
        <f t="shared" si="384"/>
        <v>503</v>
      </c>
      <c r="X599" s="40">
        <f t="shared" si="385"/>
        <v>0.257337972166998</v>
      </c>
      <c r="Y599" s="41">
        <f t="shared" si="386"/>
        <v>1.2944100000000001</v>
      </c>
      <c r="Z599" s="42">
        <f t="shared" si="387"/>
        <v>12944.1</v>
      </c>
      <c r="AA599" s="13" t="s">
        <v>58</v>
      </c>
      <c r="AT599" s="38">
        <v>41</v>
      </c>
      <c r="AU599" s="38">
        <v>41</v>
      </c>
      <c r="AV599" s="10">
        <f t="shared" si="452"/>
        <v>45</v>
      </c>
      <c r="AW599" s="10">
        <f t="shared" si="453"/>
        <v>42.4</v>
      </c>
      <c r="AZ599" t="str">
        <f t="shared" si="450"/>
        <v>Yes</v>
      </c>
      <c r="BB599" s="38">
        <f t="shared" si="454"/>
        <v>-1</v>
      </c>
      <c r="BC599" s="38">
        <f t="shared" si="431"/>
        <v>4.7899999999999991</v>
      </c>
      <c r="BD599" s="38">
        <f t="shared" si="455"/>
        <v>4.4067999999999996</v>
      </c>
      <c r="BE599" s="38">
        <f t="shared" si="456"/>
        <v>-1</v>
      </c>
      <c r="BF599" s="13" cm="1">
        <f t="array" ref="BF599">SUMPRODUCT((1/COUNTIFS($A$3:$A599,$A$3:$A599,$H$3:$H599,$H$3:$H599,$I$3:$I599,$I$3:$I599)))</f>
        <v>178.9999999999996</v>
      </c>
      <c r="BG599" s="13">
        <v>53</v>
      </c>
      <c r="BH599" s="12">
        <f t="shared" si="448"/>
        <v>0.29608938547486097</v>
      </c>
    </row>
    <row r="600" spans="1:60" x14ac:dyDescent="0.2">
      <c r="A600" s="37">
        <v>46179</v>
      </c>
      <c r="B600" s="37"/>
      <c r="C600" s="38">
        <v>10.41</v>
      </c>
      <c r="D600" s="13" t="s">
        <v>55</v>
      </c>
      <c r="E600" s="13" t="s">
        <v>1156</v>
      </c>
      <c r="F600" s="13"/>
      <c r="H600" t="s">
        <v>56</v>
      </c>
      <c r="I600" s="13">
        <v>2</v>
      </c>
      <c r="J600" s="13">
        <v>9</v>
      </c>
      <c r="K600" t="s">
        <v>79</v>
      </c>
      <c r="L600" s="38">
        <v>0.5</v>
      </c>
      <c r="M600" s="38">
        <v>11.5</v>
      </c>
      <c r="N600" s="38">
        <v>12</v>
      </c>
      <c r="O600" s="13" t="s">
        <v>15</v>
      </c>
      <c r="Q600" s="13" t="s">
        <v>4</v>
      </c>
      <c r="R600" s="38">
        <v>11.120000000000001</v>
      </c>
      <c r="S600" s="13" t="s">
        <v>60</v>
      </c>
      <c r="T600" s="39" t="str">
        <f t="shared" si="440"/>
        <v>0.00</v>
      </c>
      <c r="U600" s="39">
        <f t="shared" si="451"/>
        <v>-0.5</v>
      </c>
      <c r="V600" s="39">
        <f t="shared" si="383"/>
        <v>128.941</v>
      </c>
      <c r="W600" s="39">
        <f t="shared" si="384"/>
        <v>503.5</v>
      </c>
      <c r="X600" s="40">
        <f t="shared" si="385"/>
        <v>0.25608937437934459</v>
      </c>
      <c r="Y600" s="41">
        <f t="shared" si="386"/>
        <v>1.2894099999999999</v>
      </c>
      <c r="Z600" s="42">
        <f t="shared" si="387"/>
        <v>12894.1</v>
      </c>
      <c r="AA600" s="13" t="s">
        <v>58</v>
      </c>
      <c r="AT600" s="38">
        <v>10</v>
      </c>
      <c r="AU600" s="38">
        <v>10</v>
      </c>
      <c r="AV600" s="10">
        <f t="shared" si="452"/>
        <v>5.5</v>
      </c>
      <c r="AW600" s="10">
        <f t="shared" si="453"/>
        <v>11.120000000000001</v>
      </c>
      <c r="AZ600" t="str">
        <f t="shared" si="450"/>
        <v>Yes</v>
      </c>
      <c r="BB600" s="38">
        <f t="shared" si="454"/>
        <v>-0.5</v>
      </c>
      <c r="BC600" s="38">
        <f t="shared" si="431"/>
        <v>4.7899999999999991</v>
      </c>
      <c r="BD600" s="38">
        <f t="shared" si="455"/>
        <v>4.4067999999999996</v>
      </c>
      <c r="BE600" s="38">
        <f t="shared" si="456"/>
        <v>-0.5</v>
      </c>
      <c r="BF600" s="13" cm="1">
        <f t="array" ref="BF600">SUMPRODUCT((1/COUNTIFS($A$3:$A600,$A$3:$A600,$H$3:$H600,$H$3:$H600,$I$3:$I600,$I$3:$I600)))</f>
        <v>178.99999999999957</v>
      </c>
      <c r="BG600" s="13">
        <v>53</v>
      </c>
      <c r="BH600" s="12">
        <f t="shared" si="448"/>
        <v>0.29608938547486102</v>
      </c>
    </row>
    <row r="601" spans="1:60" x14ac:dyDescent="0.2">
      <c r="A601" s="37">
        <v>46179</v>
      </c>
      <c r="B601" s="37"/>
      <c r="C601" s="38">
        <v>10.41</v>
      </c>
      <c r="D601" s="13" t="s">
        <v>55</v>
      </c>
      <c r="E601" s="13" t="s">
        <v>1156</v>
      </c>
      <c r="F601" s="13"/>
      <c r="H601" t="s">
        <v>56</v>
      </c>
      <c r="I601" s="13">
        <v>2</v>
      </c>
      <c r="J601" s="13">
        <v>11</v>
      </c>
      <c r="K601" s="43" t="s">
        <v>804</v>
      </c>
      <c r="L601" s="38">
        <v>1</v>
      </c>
      <c r="M601" s="38">
        <v>10</v>
      </c>
      <c r="N601" s="38">
        <v>10.29</v>
      </c>
      <c r="O601" s="13" t="s">
        <v>15</v>
      </c>
      <c r="Q601" s="13" t="s">
        <v>4</v>
      </c>
      <c r="R601" s="38">
        <v>9.5467999999999993</v>
      </c>
      <c r="S601" s="13">
        <v>1</v>
      </c>
      <c r="T601" s="39">
        <f t="shared" si="440"/>
        <v>9.5500000000000007</v>
      </c>
      <c r="U601" s="39">
        <f t="shared" si="451"/>
        <v>8.9068000000000005</v>
      </c>
      <c r="V601" s="39">
        <f t="shared" si="383"/>
        <v>137.84780000000001</v>
      </c>
      <c r="W601" s="39">
        <f t="shared" si="384"/>
        <v>504.5</v>
      </c>
      <c r="X601" s="40">
        <f t="shared" si="385"/>
        <v>0.27323647175421212</v>
      </c>
      <c r="Y601" s="41">
        <f t="shared" si="386"/>
        <v>1.3784780000000001</v>
      </c>
      <c r="Z601" s="42">
        <f t="shared" si="387"/>
        <v>13784.78</v>
      </c>
      <c r="AA601" s="13" t="s">
        <v>72</v>
      </c>
      <c r="AT601" s="38">
        <v>10</v>
      </c>
      <c r="AU601" s="38">
        <v>10</v>
      </c>
      <c r="AV601" s="10">
        <f t="shared" si="452"/>
        <v>9.2899999999999991</v>
      </c>
      <c r="AW601" s="10">
        <f t="shared" si="453"/>
        <v>9.5467999999999993</v>
      </c>
      <c r="AZ601" t="str">
        <f t="shared" si="450"/>
        <v>Yes</v>
      </c>
      <c r="BB601" s="38">
        <f t="shared" si="454"/>
        <v>9.2899999999999991</v>
      </c>
      <c r="BC601" s="38">
        <f t="shared" si="431"/>
        <v>4.7899999999999991</v>
      </c>
      <c r="BD601" s="38">
        <f t="shared" si="455"/>
        <v>4.4067999999999996</v>
      </c>
      <c r="BE601" s="38">
        <f t="shared" si="456"/>
        <v>8.9068000000000005</v>
      </c>
      <c r="BF601" s="13" cm="1">
        <f t="array" ref="BF601">SUMPRODUCT((1/COUNTIFS($A$3:$A601,$A$3:$A601,$H$3:$H601,$H$3:$H601,$I$3:$I601,$I$3:$I601)))</f>
        <v>178.99999999999952</v>
      </c>
      <c r="BG601" s="13">
        <v>54</v>
      </c>
      <c r="BH601" s="12">
        <f t="shared" si="448"/>
        <v>0.30167597765363208</v>
      </c>
    </row>
    <row r="602" spans="1:60" x14ac:dyDescent="0.2">
      <c r="A602" s="37">
        <v>46179</v>
      </c>
      <c r="B602" s="37"/>
      <c r="C602" s="38">
        <v>10.41</v>
      </c>
      <c r="D602" s="13" t="s">
        <v>55</v>
      </c>
      <c r="E602" s="13" t="s">
        <v>1156</v>
      </c>
      <c r="F602" s="13"/>
      <c r="H602" t="s">
        <v>56</v>
      </c>
      <c r="I602" s="13">
        <v>2</v>
      </c>
      <c r="J602" s="13">
        <v>13</v>
      </c>
      <c r="K602" s="44" t="s">
        <v>868</v>
      </c>
      <c r="L602" s="38">
        <v>0.5</v>
      </c>
      <c r="M602" s="38">
        <v>4.5</v>
      </c>
      <c r="N602" s="38">
        <v>6.1</v>
      </c>
      <c r="O602" s="13" t="s">
        <v>15</v>
      </c>
      <c r="Q602" s="13" t="s">
        <v>4</v>
      </c>
      <c r="R602" s="38">
        <v>5.6920000000000002</v>
      </c>
      <c r="S602" s="13">
        <v>2</v>
      </c>
      <c r="T602" s="39" t="str">
        <f t="shared" si="440"/>
        <v>0.00</v>
      </c>
      <c r="U602" s="39">
        <f t="shared" si="451"/>
        <v>-0.5</v>
      </c>
      <c r="V602" s="39">
        <f t="shared" si="383"/>
        <v>137.34780000000001</v>
      </c>
      <c r="W602" s="39">
        <f t="shared" si="384"/>
        <v>505</v>
      </c>
      <c r="X602" s="40">
        <f t="shared" si="385"/>
        <v>0.27197584158415844</v>
      </c>
      <c r="Y602" s="41">
        <f t="shared" si="386"/>
        <v>1.373478</v>
      </c>
      <c r="Z602" s="42">
        <f t="shared" si="387"/>
        <v>13734.78</v>
      </c>
      <c r="AA602" s="13" t="s">
        <v>58</v>
      </c>
      <c r="AT602" s="38">
        <v>5</v>
      </c>
      <c r="AU602" s="38">
        <v>5</v>
      </c>
      <c r="AV602" s="10">
        <f t="shared" si="452"/>
        <v>2.5499999999999998</v>
      </c>
      <c r="AW602" s="10">
        <f t="shared" si="453"/>
        <v>5.6920000000000002</v>
      </c>
      <c r="AZ602" t="str">
        <f t="shared" si="450"/>
        <v>Yes</v>
      </c>
      <c r="BB602" s="38">
        <f t="shared" si="454"/>
        <v>-0.5</v>
      </c>
      <c r="BC602" s="38">
        <f t="shared" si="431"/>
        <v>4.7899999999999991</v>
      </c>
      <c r="BD602" s="38">
        <f t="shared" si="455"/>
        <v>4.4067999999999996</v>
      </c>
      <c r="BE602" s="38">
        <f t="shared" si="456"/>
        <v>-0.5</v>
      </c>
      <c r="BF602" s="13" cm="1">
        <f t="array" ref="BF602">SUMPRODUCT((1/COUNTIFS($A$3:$A602,$A$3:$A602,$H$3:$H602,$H$3:$H602,$I$3:$I602,$I$3:$I602)))</f>
        <v>178.99999999999952</v>
      </c>
      <c r="BG602" s="13">
        <v>54</v>
      </c>
      <c r="BH602" s="12">
        <f t="shared" si="448"/>
        <v>0.30167597765363208</v>
      </c>
    </row>
    <row r="603" spans="1:60" x14ac:dyDescent="0.2">
      <c r="A603" s="37">
        <v>46179</v>
      </c>
      <c r="B603" s="37"/>
      <c r="C603" s="38">
        <v>10.41</v>
      </c>
      <c r="D603" s="13" t="s">
        <v>55</v>
      </c>
      <c r="E603" s="13" t="s">
        <v>1156</v>
      </c>
      <c r="F603" s="13"/>
      <c r="H603" t="s">
        <v>56</v>
      </c>
      <c r="I603" s="13">
        <v>2</v>
      </c>
      <c r="J603" s="13">
        <v>17</v>
      </c>
      <c r="K603" t="s">
        <v>869</v>
      </c>
      <c r="L603" s="38">
        <v>0.5</v>
      </c>
      <c r="M603" s="38">
        <v>29</v>
      </c>
      <c r="N603" s="38">
        <v>31.87</v>
      </c>
      <c r="O603" s="13" t="s">
        <v>15</v>
      </c>
      <c r="Q603" s="13" t="s">
        <v>4</v>
      </c>
      <c r="R603" s="38">
        <v>29.400400000000001</v>
      </c>
      <c r="S603" s="13" t="s">
        <v>60</v>
      </c>
      <c r="T603" s="39" t="str">
        <f t="shared" si="440"/>
        <v>0.00</v>
      </c>
      <c r="U603" s="39">
        <f t="shared" si="451"/>
        <v>-0.5</v>
      </c>
      <c r="V603" s="39">
        <f t="shared" si="383"/>
        <v>136.84780000000001</v>
      </c>
      <c r="W603" s="39">
        <f t="shared" si="384"/>
        <v>505.5</v>
      </c>
      <c r="X603" s="40">
        <f t="shared" si="385"/>
        <v>0.27071770524233435</v>
      </c>
      <c r="Y603" s="41">
        <f t="shared" si="386"/>
        <v>1.3684780000000001</v>
      </c>
      <c r="Z603" s="42">
        <f t="shared" si="387"/>
        <v>13684.78</v>
      </c>
      <c r="AA603" s="13" t="s">
        <v>58</v>
      </c>
      <c r="AT603" s="38">
        <v>31.1</v>
      </c>
      <c r="AU603" s="38">
        <v>31</v>
      </c>
      <c r="AV603" s="10">
        <f t="shared" si="452"/>
        <v>15.435</v>
      </c>
      <c r="AW603" s="10">
        <f t="shared" si="453"/>
        <v>29.400400000000001</v>
      </c>
      <c r="AZ603" t="str">
        <f t="shared" si="450"/>
        <v>Yes</v>
      </c>
      <c r="BB603" s="38">
        <f t="shared" si="454"/>
        <v>-0.5</v>
      </c>
      <c r="BC603" s="38">
        <f t="shared" si="431"/>
        <v>4.7899999999999991</v>
      </c>
      <c r="BD603" s="38">
        <f t="shared" si="455"/>
        <v>4.4067999999999996</v>
      </c>
      <c r="BE603" s="38">
        <f t="shared" si="456"/>
        <v>-0.5</v>
      </c>
      <c r="BF603" s="13" cm="1">
        <f t="array" ref="BF603">SUMPRODUCT((1/COUNTIFS($A$3:$A603,$A$3:$A603,$H$3:$H603,$H$3:$H603,$I$3:$I603,$I$3:$I603)))</f>
        <v>178.99999999999955</v>
      </c>
      <c r="BG603" s="13">
        <v>54</v>
      </c>
      <c r="BH603" s="12">
        <f t="shared" si="448"/>
        <v>0.30167597765363208</v>
      </c>
    </row>
    <row r="604" spans="1:60" x14ac:dyDescent="0.2">
      <c r="A604" s="37">
        <v>46179</v>
      </c>
      <c r="B604" s="37"/>
      <c r="C604" s="38">
        <v>10.43</v>
      </c>
      <c r="D604" s="13" t="s">
        <v>55</v>
      </c>
      <c r="E604" s="13" t="s">
        <v>1156</v>
      </c>
      <c r="F604" s="13"/>
      <c r="H604" t="s">
        <v>56</v>
      </c>
      <c r="I604" s="13">
        <v>3</v>
      </c>
      <c r="J604" s="13">
        <v>1</v>
      </c>
      <c r="K604" t="s">
        <v>766</v>
      </c>
      <c r="L604" s="38">
        <v>0.5</v>
      </c>
      <c r="M604" s="38">
        <v>4.5999999999999996</v>
      </c>
      <c r="N604" s="38">
        <v>5.4</v>
      </c>
      <c r="O604" s="13" t="s">
        <v>15</v>
      </c>
      <c r="Q604" s="13" t="s">
        <v>4</v>
      </c>
      <c r="R604" s="38">
        <v>5.0480000000000009</v>
      </c>
      <c r="S604" s="13" t="s">
        <v>60</v>
      </c>
      <c r="T604" s="39" t="str">
        <f t="shared" si="440"/>
        <v>0.00</v>
      </c>
      <c r="U604" s="39">
        <f t="shared" ref="U604:U610" si="457">BE604</f>
        <v>-0.5</v>
      </c>
      <c r="V604" s="39">
        <f t="shared" si="383"/>
        <v>136.34780000000001</v>
      </c>
      <c r="W604" s="39">
        <f t="shared" si="384"/>
        <v>506</v>
      </c>
      <c r="X604" s="40">
        <f t="shared" si="385"/>
        <v>0.2694620553359684</v>
      </c>
      <c r="Y604" s="41">
        <f t="shared" si="386"/>
        <v>1.363478</v>
      </c>
      <c r="Z604" s="42">
        <f t="shared" si="387"/>
        <v>13634.78</v>
      </c>
      <c r="AA604" s="13" t="s">
        <v>58</v>
      </c>
      <c r="AT604" s="38">
        <v>5</v>
      </c>
      <c r="AU604" s="38">
        <v>4.4000000000000004</v>
      </c>
      <c r="AV604" s="10">
        <f t="shared" ref="AV604" si="458">((N604*(L604))-(L604))</f>
        <v>2.2000000000000002</v>
      </c>
      <c r="AW604" s="10">
        <f t="shared" ref="AW604" si="459">0.92*(N604-1)+1</f>
        <v>5.0480000000000009</v>
      </c>
      <c r="AZ604" t="str">
        <f t="shared" si="450"/>
        <v>Yes</v>
      </c>
      <c r="BB604" s="38">
        <f t="shared" ref="BB604:BB615" si="460">IF(AA604="W",
   L604*(N604-1),
   -L604
)</f>
        <v>-0.5</v>
      </c>
      <c r="BC604" s="38">
        <f t="shared" si="431"/>
        <v>-5</v>
      </c>
      <c r="BD604" s="38">
        <f t="shared" ref="BD604:BD615" si="461">IF(BC604&gt;0, BC604*0.92, BC604)</f>
        <v>-5</v>
      </c>
      <c r="BE604" s="38">
        <f t="shared" ref="BE604:BE615" si="462">IF(
  BC604&gt;0,
  IF(
    AA604="W",
    BB604 - (BC604 - BD604),
    BB604
  ),
  BB604
)</f>
        <v>-0.5</v>
      </c>
      <c r="BF604" s="13" cm="1">
        <f t="array" ref="BF604">SUMPRODUCT((1/COUNTIFS($A$3:$A604,$A$3:$A604,$H$3:$H604,$H$3:$H604,$I$3:$I604,$I$3:$I604)))</f>
        <v>179.99999999999955</v>
      </c>
      <c r="BG604" s="13">
        <v>54</v>
      </c>
      <c r="BH604" s="12">
        <f t="shared" si="448"/>
        <v>0.30000000000000077</v>
      </c>
    </row>
    <row r="605" spans="1:60" x14ac:dyDescent="0.2">
      <c r="A605" s="37">
        <v>46179</v>
      </c>
      <c r="B605" s="37"/>
      <c r="C605" s="38">
        <v>10.43</v>
      </c>
      <c r="D605" s="13" t="s">
        <v>55</v>
      </c>
      <c r="E605" s="13" t="s">
        <v>1156</v>
      </c>
      <c r="F605" s="13"/>
      <c r="H605" t="s">
        <v>56</v>
      </c>
      <c r="I605" s="13">
        <v>3</v>
      </c>
      <c r="J605" s="13">
        <v>2</v>
      </c>
      <c r="K605" t="s">
        <v>682</v>
      </c>
      <c r="L605" s="38">
        <v>1</v>
      </c>
      <c r="M605" s="38">
        <v>28</v>
      </c>
      <c r="N605" s="38">
        <v>28</v>
      </c>
      <c r="O605" s="13" t="s">
        <v>15</v>
      </c>
      <c r="Q605" s="13" t="s">
        <v>4</v>
      </c>
      <c r="R605" s="38">
        <v>25.84</v>
      </c>
      <c r="S605" s="13" t="s">
        <v>60</v>
      </c>
      <c r="T605" s="39" t="str">
        <f t="shared" si="440"/>
        <v>0.00</v>
      </c>
      <c r="U605" s="39">
        <f t="shared" si="457"/>
        <v>-1</v>
      </c>
      <c r="V605" s="39">
        <f t="shared" si="383"/>
        <v>135.34780000000001</v>
      </c>
      <c r="W605" s="39">
        <f t="shared" si="384"/>
        <v>507</v>
      </c>
      <c r="X605" s="40">
        <f t="shared" si="385"/>
        <v>0.26695818540433924</v>
      </c>
      <c r="Y605" s="41">
        <f t="shared" si="386"/>
        <v>1.353478</v>
      </c>
      <c r="Z605" s="42">
        <f t="shared" si="387"/>
        <v>13534.78</v>
      </c>
      <c r="AA605" s="13" t="s">
        <v>58</v>
      </c>
      <c r="AT605" s="38">
        <v>26.9</v>
      </c>
      <c r="AU605" s="38">
        <v>26</v>
      </c>
      <c r="AV605" s="10">
        <f t="shared" ref="AV605:AV617" si="463">((N605*(L605))-(L605))</f>
        <v>27</v>
      </c>
      <c r="AW605" s="10">
        <f t="shared" ref="AW605:AW617" si="464">0.92*(N605-1)+1</f>
        <v>25.84</v>
      </c>
      <c r="AZ605" t="str">
        <f t="shared" si="450"/>
        <v>Yes</v>
      </c>
      <c r="BB605" s="38">
        <f t="shared" si="460"/>
        <v>-1</v>
      </c>
      <c r="BC605" s="38">
        <f t="shared" si="431"/>
        <v>-5</v>
      </c>
      <c r="BD605" s="38">
        <f t="shared" si="461"/>
        <v>-5</v>
      </c>
      <c r="BE605" s="38">
        <f t="shared" si="462"/>
        <v>-1</v>
      </c>
      <c r="BF605" s="13" cm="1">
        <f t="array" ref="BF605">SUMPRODUCT((1/COUNTIFS($A$3:$A605,$A$3:$A605,$H$3:$H605,$H$3:$H605,$I$3:$I605,$I$3:$I605)))</f>
        <v>179.99999999999955</v>
      </c>
      <c r="BG605" s="13">
        <v>54</v>
      </c>
      <c r="BH605" s="12">
        <f t="shared" si="448"/>
        <v>0.30000000000000077</v>
      </c>
    </row>
    <row r="606" spans="1:60" x14ac:dyDescent="0.2">
      <c r="A606" s="37">
        <v>46179</v>
      </c>
      <c r="B606" s="37"/>
      <c r="C606" s="38">
        <v>10.43</v>
      </c>
      <c r="D606" s="13" t="s">
        <v>55</v>
      </c>
      <c r="E606" s="13" t="s">
        <v>1156</v>
      </c>
      <c r="F606" s="13"/>
      <c r="H606" t="s">
        <v>56</v>
      </c>
      <c r="I606" s="13">
        <v>3</v>
      </c>
      <c r="J606" s="13">
        <v>3</v>
      </c>
      <c r="K606" s="46" t="s">
        <v>745</v>
      </c>
      <c r="L606" s="38">
        <v>0.5</v>
      </c>
      <c r="M606" s="38">
        <v>8.4</v>
      </c>
      <c r="N606" s="38">
        <v>8.4</v>
      </c>
      <c r="O606" s="13" t="s">
        <v>15</v>
      </c>
      <c r="Q606" s="13" t="s">
        <v>4</v>
      </c>
      <c r="R606" s="38">
        <v>7.8080000000000007</v>
      </c>
      <c r="S606" s="13">
        <v>4</v>
      </c>
      <c r="T606" s="39" t="str">
        <f t="shared" si="440"/>
        <v>0.00</v>
      </c>
      <c r="U606" s="39">
        <f t="shared" si="457"/>
        <v>-0.5</v>
      </c>
      <c r="V606" s="39">
        <f t="shared" si="383"/>
        <v>134.84780000000001</v>
      </c>
      <c r="W606" s="39">
        <f t="shared" si="384"/>
        <v>507.5</v>
      </c>
      <c r="X606" s="40">
        <f t="shared" si="385"/>
        <v>0.26570995073891629</v>
      </c>
      <c r="Y606" s="41">
        <f t="shared" si="386"/>
        <v>1.3484780000000001</v>
      </c>
      <c r="Z606" s="42">
        <f t="shared" si="387"/>
        <v>13484.78</v>
      </c>
      <c r="AA606" s="13" t="s">
        <v>58</v>
      </c>
      <c r="AT606" s="38">
        <v>7.6</v>
      </c>
      <c r="AU606" s="38">
        <v>7</v>
      </c>
      <c r="AV606" s="10">
        <f t="shared" si="463"/>
        <v>3.7</v>
      </c>
      <c r="AW606" s="10">
        <f t="shared" si="464"/>
        <v>7.8080000000000007</v>
      </c>
      <c r="AZ606" t="str">
        <f t="shared" si="450"/>
        <v>Yes</v>
      </c>
      <c r="BB606" s="38">
        <f t="shared" si="460"/>
        <v>-0.5</v>
      </c>
      <c r="BC606" s="38">
        <f t="shared" si="431"/>
        <v>-5</v>
      </c>
      <c r="BD606" s="38">
        <f t="shared" si="461"/>
        <v>-5</v>
      </c>
      <c r="BE606" s="38">
        <f t="shared" si="462"/>
        <v>-0.5</v>
      </c>
      <c r="BF606" s="13" cm="1">
        <f t="array" ref="BF606">SUMPRODUCT((1/COUNTIFS($A$3:$A606,$A$3:$A606,$H$3:$H606,$H$3:$H606,$I$3:$I606,$I$3:$I606)))</f>
        <v>179.99999999999957</v>
      </c>
      <c r="BG606" s="13">
        <v>54</v>
      </c>
      <c r="BH606" s="12">
        <f t="shared" si="448"/>
        <v>0.30000000000000071</v>
      </c>
    </row>
    <row r="607" spans="1:60" x14ac:dyDescent="0.2">
      <c r="A607" s="37">
        <v>46179</v>
      </c>
      <c r="B607" s="37"/>
      <c r="C607" s="38">
        <v>10.43</v>
      </c>
      <c r="D607" s="13" t="s">
        <v>55</v>
      </c>
      <c r="E607" s="13" t="s">
        <v>1156</v>
      </c>
      <c r="F607" s="13"/>
      <c r="H607" t="s">
        <v>56</v>
      </c>
      <c r="I607" s="13">
        <v>3</v>
      </c>
      <c r="J607" s="13">
        <v>5</v>
      </c>
      <c r="K607" s="45" t="s">
        <v>388</v>
      </c>
      <c r="L607" s="38">
        <v>1</v>
      </c>
      <c r="M607" s="38">
        <v>17.5</v>
      </c>
      <c r="N607" s="38">
        <v>17.5</v>
      </c>
      <c r="O607" s="13" t="s">
        <v>15</v>
      </c>
      <c r="Q607" s="13" t="s">
        <v>4</v>
      </c>
      <c r="R607" s="38">
        <v>16.18</v>
      </c>
      <c r="S607" s="13">
        <v>3</v>
      </c>
      <c r="T607" s="39" t="str">
        <f t="shared" si="440"/>
        <v>0.00</v>
      </c>
      <c r="U607" s="39">
        <f t="shared" si="457"/>
        <v>-1</v>
      </c>
      <c r="V607" s="39">
        <f t="shared" si="383"/>
        <v>133.84780000000001</v>
      </c>
      <c r="W607" s="39">
        <f t="shared" si="384"/>
        <v>508.5</v>
      </c>
      <c r="X607" s="40">
        <f t="shared" si="385"/>
        <v>0.26322084562438547</v>
      </c>
      <c r="Y607" s="41">
        <f t="shared" si="386"/>
        <v>1.3384780000000001</v>
      </c>
      <c r="Z607" s="42">
        <f t="shared" si="387"/>
        <v>13384.78</v>
      </c>
      <c r="AA607" s="13" t="s">
        <v>58</v>
      </c>
      <c r="AT607" s="38">
        <v>15</v>
      </c>
      <c r="AU607" s="38">
        <v>19</v>
      </c>
      <c r="AV607" s="10">
        <f t="shared" si="463"/>
        <v>16.5</v>
      </c>
      <c r="AW607" s="10">
        <f t="shared" si="464"/>
        <v>16.18</v>
      </c>
      <c r="AZ607" t="str">
        <f t="shared" si="450"/>
        <v>Yes</v>
      </c>
      <c r="BB607" s="38">
        <f t="shared" si="460"/>
        <v>-1</v>
      </c>
      <c r="BC607" s="38">
        <f t="shared" si="431"/>
        <v>-5</v>
      </c>
      <c r="BD607" s="38">
        <f t="shared" si="461"/>
        <v>-5</v>
      </c>
      <c r="BE607" s="38">
        <f t="shared" si="462"/>
        <v>-1</v>
      </c>
      <c r="BF607" s="13" cm="1">
        <f t="array" ref="BF607">SUMPRODUCT((1/COUNTIFS($A$3:$A607,$A$3:$A607,$H$3:$H607,$H$3:$H607,$I$3:$I607,$I$3:$I607)))</f>
        <v>179.99999999999955</v>
      </c>
      <c r="BG607" s="13">
        <v>54</v>
      </c>
      <c r="BH607" s="12">
        <f t="shared" si="448"/>
        <v>0.30000000000000077</v>
      </c>
    </row>
    <row r="608" spans="1:60" x14ac:dyDescent="0.2">
      <c r="A608" s="37">
        <v>46179</v>
      </c>
      <c r="B608" s="37"/>
      <c r="C608" s="38">
        <v>10.43</v>
      </c>
      <c r="D608" s="13" t="s">
        <v>55</v>
      </c>
      <c r="E608" s="13" t="s">
        <v>1156</v>
      </c>
      <c r="F608" s="13"/>
      <c r="H608" t="s">
        <v>56</v>
      </c>
      <c r="I608" s="13">
        <v>3</v>
      </c>
      <c r="J608" s="13">
        <v>8</v>
      </c>
      <c r="K608" t="s">
        <v>874</v>
      </c>
      <c r="L608" s="38">
        <v>0.5</v>
      </c>
      <c r="M608" s="38">
        <v>18.5</v>
      </c>
      <c r="N608" s="38">
        <v>18.5</v>
      </c>
      <c r="O608" s="13" t="s">
        <v>15</v>
      </c>
      <c r="Q608" s="13" t="s">
        <v>4</v>
      </c>
      <c r="R608" s="38">
        <v>17.100000000000001</v>
      </c>
      <c r="S608" s="13" t="s">
        <v>60</v>
      </c>
      <c r="T608" s="39" t="str">
        <f t="shared" si="440"/>
        <v>0.00</v>
      </c>
      <c r="U608" s="39">
        <f t="shared" si="457"/>
        <v>-0.5</v>
      </c>
      <c r="V608" s="39">
        <f t="shared" si="383"/>
        <v>133.34780000000001</v>
      </c>
      <c r="W608" s="39">
        <f t="shared" si="384"/>
        <v>509</v>
      </c>
      <c r="X608" s="40">
        <f t="shared" si="385"/>
        <v>0.26197996070726914</v>
      </c>
      <c r="Y608" s="41">
        <f t="shared" si="386"/>
        <v>1.3334780000000002</v>
      </c>
      <c r="Z608" s="42">
        <f t="shared" si="387"/>
        <v>13334.78</v>
      </c>
      <c r="AA608" s="13" t="s">
        <v>58</v>
      </c>
      <c r="AT608" s="38">
        <v>16</v>
      </c>
      <c r="AU608" s="38">
        <v>17</v>
      </c>
      <c r="AV608" s="10">
        <f t="shared" si="463"/>
        <v>8.75</v>
      </c>
      <c r="AW608" s="10">
        <f t="shared" si="464"/>
        <v>17.100000000000001</v>
      </c>
      <c r="AZ608" t="str">
        <f t="shared" si="450"/>
        <v>Yes</v>
      </c>
      <c r="BB608" s="38">
        <f t="shared" si="460"/>
        <v>-0.5</v>
      </c>
      <c r="BC608" s="38">
        <f t="shared" si="431"/>
        <v>-5</v>
      </c>
      <c r="BD608" s="38">
        <f t="shared" si="461"/>
        <v>-5</v>
      </c>
      <c r="BE608" s="38">
        <f t="shared" si="462"/>
        <v>-0.5</v>
      </c>
      <c r="BF608" s="13" cm="1">
        <f t="array" ref="BF608">SUMPRODUCT((1/COUNTIFS($A$3:$A608,$A$3:$A608,$H$3:$H608,$H$3:$H608,$I$3:$I608,$I$3:$I608)))</f>
        <v>179.99999999999949</v>
      </c>
      <c r="BG608" s="13">
        <v>54</v>
      </c>
      <c r="BH608" s="12">
        <f t="shared" si="448"/>
        <v>0.30000000000000088</v>
      </c>
    </row>
    <row r="609" spans="1:60" x14ac:dyDescent="0.2">
      <c r="A609" s="37">
        <v>46179</v>
      </c>
      <c r="B609" s="37"/>
      <c r="C609" s="38">
        <v>10.43</v>
      </c>
      <c r="D609" s="13" t="s">
        <v>55</v>
      </c>
      <c r="E609" s="13" t="s">
        <v>1156</v>
      </c>
      <c r="F609" s="13"/>
      <c r="H609" t="s">
        <v>56</v>
      </c>
      <c r="I609" s="13">
        <v>3</v>
      </c>
      <c r="J609" s="13">
        <v>9</v>
      </c>
      <c r="K609" t="s">
        <v>226</v>
      </c>
      <c r="L609" s="38">
        <v>1</v>
      </c>
      <c r="M609" s="38">
        <v>25</v>
      </c>
      <c r="N609" s="38">
        <v>25</v>
      </c>
      <c r="O609" s="13" t="s">
        <v>15</v>
      </c>
      <c r="Q609" s="13" t="s">
        <v>4</v>
      </c>
      <c r="R609" s="38">
        <v>23.080000000000002</v>
      </c>
      <c r="S609" s="13" t="s">
        <v>60</v>
      </c>
      <c r="T609" s="39" t="str">
        <f t="shared" si="440"/>
        <v>0.00</v>
      </c>
      <c r="U609" s="39">
        <f t="shared" si="457"/>
        <v>-1</v>
      </c>
      <c r="V609" s="39">
        <f t="shared" si="383"/>
        <v>132.34780000000001</v>
      </c>
      <c r="W609" s="39">
        <f t="shared" si="384"/>
        <v>510</v>
      </c>
      <c r="X609" s="40">
        <f t="shared" si="385"/>
        <v>0.25950549019607844</v>
      </c>
      <c r="Y609" s="41">
        <f t="shared" si="386"/>
        <v>1.3234780000000002</v>
      </c>
      <c r="Z609" s="42">
        <f t="shared" si="387"/>
        <v>13234.78</v>
      </c>
      <c r="AA609" s="13" t="s">
        <v>58</v>
      </c>
      <c r="AT609" s="38">
        <v>26</v>
      </c>
      <c r="AU609" s="38">
        <v>26</v>
      </c>
      <c r="AV609" s="10">
        <f t="shared" si="463"/>
        <v>24</v>
      </c>
      <c r="AW609" s="10">
        <f t="shared" si="464"/>
        <v>23.080000000000002</v>
      </c>
      <c r="AZ609" t="str">
        <f t="shared" si="450"/>
        <v>Yes</v>
      </c>
      <c r="BB609" s="38">
        <f t="shared" si="460"/>
        <v>-1</v>
      </c>
      <c r="BC609" s="38">
        <f t="shared" si="431"/>
        <v>-5</v>
      </c>
      <c r="BD609" s="38">
        <f t="shared" si="461"/>
        <v>-5</v>
      </c>
      <c r="BE609" s="38">
        <f t="shared" si="462"/>
        <v>-1</v>
      </c>
      <c r="BF609" s="13" cm="1">
        <f t="array" ref="BF609">SUMPRODUCT((1/COUNTIFS($A$3:$A609,$A$3:$A609,$H$3:$H609,$H$3:$H609,$I$3:$I609,$I$3:$I609)))</f>
        <v>179.99999999999949</v>
      </c>
      <c r="BG609" s="13">
        <v>54</v>
      </c>
      <c r="BH609" s="12">
        <f t="shared" si="448"/>
        <v>0.30000000000000088</v>
      </c>
    </row>
    <row r="610" spans="1:60" x14ac:dyDescent="0.2">
      <c r="A610" s="37">
        <v>46179</v>
      </c>
      <c r="B610" s="37"/>
      <c r="C610" s="38">
        <v>10.43</v>
      </c>
      <c r="D610" s="13" t="s">
        <v>55</v>
      </c>
      <c r="E610" s="13" t="s">
        <v>1156</v>
      </c>
      <c r="F610" s="13"/>
      <c r="H610" t="s">
        <v>56</v>
      </c>
      <c r="I610" s="13">
        <v>3</v>
      </c>
      <c r="J610" s="13">
        <v>11</v>
      </c>
      <c r="K610" t="s">
        <v>553</v>
      </c>
      <c r="L610" s="38">
        <v>0.5</v>
      </c>
      <c r="M610" s="38">
        <v>10</v>
      </c>
      <c r="N610" s="38">
        <v>14.21</v>
      </c>
      <c r="O610" s="13" t="s">
        <v>15</v>
      </c>
      <c r="Q610" s="13" t="s">
        <v>4</v>
      </c>
      <c r="R610" s="38">
        <v>13.153200000000002</v>
      </c>
      <c r="S610" s="13" t="s">
        <v>60</v>
      </c>
      <c r="T610" s="39" t="str">
        <f t="shared" si="440"/>
        <v>0.00</v>
      </c>
      <c r="U610" s="39">
        <f t="shared" si="457"/>
        <v>-0.5</v>
      </c>
      <c r="V610" s="39">
        <f t="shared" ref="V610:V673" si="465">V609+U610</f>
        <v>131.84780000000001</v>
      </c>
      <c r="W610" s="39">
        <f t="shared" ref="W610:W673" si="466">W609+L610</f>
        <v>510.5</v>
      </c>
      <c r="X610" s="40">
        <f t="shared" ref="X610:X673" si="467">SUM(V610/W610)</f>
        <v>0.25827189030362391</v>
      </c>
      <c r="Y610" s="41">
        <f t="shared" ref="Y610:Y673" si="468">V610/100</f>
        <v>1.318478</v>
      </c>
      <c r="Z610" s="42">
        <f t="shared" ref="Z610:Z673" si="469">V610*100</f>
        <v>13184.78</v>
      </c>
      <c r="AA610" s="13" t="s">
        <v>58</v>
      </c>
      <c r="AT610" s="38">
        <v>11.7</v>
      </c>
      <c r="AU610" s="38">
        <v>10</v>
      </c>
      <c r="AV610" s="10">
        <f t="shared" si="463"/>
        <v>6.6050000000000004</v>
      </c>
      <c r="AW610" s="10">
        <f t="shared" si="464"/>
        <v>13.153200000000002</v>
      </c>
      <c r="AZ610" t="str">
        <f t="shared" si="450"/>
        <v>Yes</v>
      </c>
      <c r="BB610" s="38">
        <f t="shared" si="460"/>
        <v>-0.5</v>
      </c>
      <c r="BC610" s="38">
        <f t="shared" si="431"/>
        <v>-5</v>
      </c>
      <c r="BD610" s="38">
        <f t="shared" si="461"/>
        <v>-5</v>
      </c>
      <c r="BE610" s="38">
        <f t="shared" si="462"/>
        <v>-0.5</v>
      </c>
      <c r="BF610" s="13" cm="1">
        <f t="array" ref="BF610">SUMPRODUCT((1/COUNTIFS($A$3:$A610,$A$3:$A610,$H$3:$H610,$H$3:$H610,$I$3:$I610,$I$3:$I610)))</f>
        <v>179.99999999999952</v>
      </c>
      <c r="BG610" s="13">
        <v>54</v>
      </c>
      <c r="BH610" s="12">
        <f t="shared" si="448"/>
        <v>0.30000000000000082</v>
      </c>
    </row>
    <row r="611" spans="1:60" x14ac:dyDescent="0.2">
      <c r="A611" s="37">
        <v>46179</v>
      </c>
      <c r="B611" s="37"/>
      <c r="C611" s="38">
        <v>10.44</v>
      </c>
      <c r="D611" s="13" t="s">
        <v>55</v>
      </c>
      <c r="E611" s="13" t="s">
        <v>1156</v>
      </c>
      <c r="F611" s="13"/>
      <c r="H611" t="s">
        <v>56</v>
      </c>
      <c r="I611" s="13">
        <v>4</v>
      </c>
      <c r="J611" s="13">
        <v>1</v>
      </c>
      <c r="K611" s="45" t="s">
        <v>875</v>
      </c>
      <c r="L611" s="38">
        <v>0.5</v>
      </c>
      <c r="M611" s="38">
        <v>23</v>
      </c>
      <c r="N611" s="38">
        <v>23</v>
      </c>
      <c r="O611" s="13" t="s">
        <v>15</v>
      </c>
      <c r="Q611" s="13" t="s">
        <v>4</v>
      </c>
      <c r="R611" s="38">
        <v>21.240000000000002</v>
      </c>
      <c r="S611" s="13">
        <v>3</v>
      </c>
      <c r="T611" s="39" t="str">
        <f t="shared" si="440"/>
        <v>0.00</v>
      </c>
      <c r="U611" s="39">
        <f t="shared" ref="U611:U618" si="470">BE611</f>
        <v>-0.5</v>
      </c>
      <c r="V611" s="39">
        <f t="shared" si="465"/>
        <v>131.34780000000001</v>
      </c>
      <c r="W611" s="39">
        <f t="shared" si="466"/>
        <v>511</v>
      </c>
      <c r="X611" s="40">
        <f t="shared" si="467"/>
        <v>0.25704070450097849</v>
      </c>
      <c r="Y611" s="41">
        <f t="shared" si="468"/>
        <v>1.3134780000000001</v>
      </c>
      <c r="Z611" s="42">
        <f t="shared" si="469"/>
        <v>13134.78</v>
      </c>
      <c r="AA611" s="13" t="s">
        <v>58</v>
      </c>
      <c r="AT611" s="38">
        <v>21.7</v>
      </c>
      <c r="AU611" s="38">
        <v>19</v>
      </c>
      <c r="AV611" s="10">
        <f t="shared" si="463"/>
        <v>11</v>
      </c>
      <c r="AW611" s="10">
        <f t="shared" si="464"/>
        <v>21.240000000000002</v>
      </c>
      <c r="AZ611" t="str">
        <f t="shared" si="450"/>
        <v>Yes</v>
      </c>
      <c r="BB611" s="38">
        <f t="shared" si="460"/>
        <v>-0.5</v>
      </c>
      <c r="BC611" s="38">
        <f t="shared" si="431"/>
        <v>6.6999999999999993</v>
      </c>
      <c r="BD611" s="38">
        <f t="shared" si="461"/>
        <v>6.1639999999999997</v>
      </c>
      <c r="BE611" s="38">
        <f t="shared" si="462"/>
        <v>-0.5</v>
      </c>
      <c r="BF611" s="13" cm="1">
        <f t="array" ref="BF611">SUMPRODUCT((1/COUNTIFS($A$3:$A611,$A$3:$A611,$H$3:$H611,$H$3:$H611,$I$3:$I611,$I$3:$I611)))</f>
        <v>180.99999999999952</v>
      </c>
      <c r="BG611" s="13">
        <v>54</v>
      </c>
      <c r="BH611" s="12">
        <f t="shared" si="448"/>
        <v>0.29834254143646488</v>
      </c>
    </row>
    <row r="612" spans="1:60" x14ac:dyDescent="0.2">
      <c r="A612" s="37">
        <v>46179</v>
      </c>
      <c r="B612" s="37"/>
      <c r="C612" s="38">
        <v>10.44</v>
      </c>
      <c r="D612" s="13" t="s">
        <v>55</v>
      </c>
      <c r="E612" s="13" t="s">
        <v>1156</v>
      </c>
      <c r="F612" s="13"/>
      <c r="H612" t="s">
        <v>56</v>
      </c>
      <c r="I612" s="13">
        <v>4</v>
      </c>
      <c r="J612" s="13">
        <v>4</v>
      </c>
      <c r="K612" t="s">
        <v>769</v>
      </c>
      <c r="L612" s="38">
        <v>1</v>
      </c>
      <c r="M612" s="38">
        <v>28</v>
      </c>
      <c r="N612" s="38">
        <v>28</v>
      </c>
      <c r="O612" s="13" t="s">
        <v>15</v>
      </c>
      <c r="Q612" s="13" t="s">
        <v>4</v>
      </c>
      <c r="R612" s="38">
        <v>25.84</v>
      </c>
      <c r="S612" s="13" t="s">
        <v>60</v>
      </c>
      <c r="T612" s="39" t="str">
        <f t="shared" si="440"/>
        <v>0.00</v>
      </c>
      <c r="U612" s="39">
        <f t="shared" si="470"/>
        <v>-1</v>
      </c>
      <c r="V612" s="39">
        <f t="shared" si="465"/>
        <v>130.34780000000001</v>
      </c>
      <c r="W612" s="39">
        <f t="shared" si="466"/>
        <v>512</v>
      </c>
      <c r="X612" s="40">
        <f t="shared" si="467"/>
        <v>0.25458554687500001</v>
      </c>
      <c r="Y612" s="41">
        <f t="shared" si="468"/>
        <v>1.3034780000000001</v>
      </c>
      <c r="Z612" s="42">
        <f t="shared" si="469"/>
        <v>13034.78</v>
      </c>
      <c r="AA612" s="13" t="s">
        <v>58</v>
      </c>
      <c r="AT612" s="38">
        <v>23.9</v>
      </c>
      <c r="AU612" s="38">
        <v>21</v>
      </c>
      <c r="AV612" s="10">
        <f t="shared" si="463"/>
        <v>27</v>
      </c>
      <c r="AW612" s="10">
        <f t="shared" si="464"/>
        <v>25.84</v>
      </c>
      <c r="AZ612" t="str">
        <f t="shared" si="450"/>
        <v>Yes</v>
      </c>
      <c r="BB612" s="38">
        <f t="shared" si="460"/>
        <v>-1</v>
      </c>
      <c r="BC612" s="38">
        <f t="shared" si="431"/>
        <v>6.6999999999999993</v>
      </c>
      <c r="BD612" s="38">
        <f t="shared" si="461"/>
        <v>6.1639999999999997</v>
      </c>
      <c r="BE612" s="38">
        <f t="shared" si="462"/>
        <v>-1</v>
      </c>
      <c r="BF612" s="13" cm="1">
        <f t="array" ref="BF612">SUMPRODUCT((1/COUNTIFS($A$3:$A612,$A$3:$A612,$H$3:$H612,$H$3:$H612,$I$3:$I612,$I$3:$I612)))</f>
        <v>180.99999999999952</v>
      </c>
      <c r="BG612" s="13">
        <v>54</v>
      </c>
      <c r="BH612" s="12">
        <f t="shared" si="448"/>
        <v>0.29834254143646488</v>
      </c>
    </row>
    <row r="613" spans="1:60" x14ac:dyDescent="0.2">
      <c r="A613" s="37">
        <v>46179</v>
      </c>
      <c r="B613" s="37"/>
      <c r="C613" s="38">
        <v>10.44</v>
      </c>
      <c r="D613" s="13" t="s">
        <v>55</v>
      </c>
      <c r="E613" s="13" t="s">
        <v>1156</v>
      </c>
      <c r="F613" s="13"/>
      <c r="H613" t="s">
        <v>56</v>
      </c>
      <c r="I613" s="13">
        <v>4</v>
      </c>
      <c r="J613" s="13">
        <v>5</v>
      </c>
      <c r="K613" t="s">
        <v>510</v>
      </c>
      <c r="L613" s="38">
        <v>0.5</v>
      </c>
      <c r="M613" s="38">
        <v>5</v>
      </c>
      <c r="N613" s="38">
        <v>5.0999999999999996</v>
      </c>
      <c r="O613" s="13" t="s">
        <v>15</v>
      </c>
      <c r="Q613" s="13" t="s">
        <v>4</v>
      </c>
      <c r="R613" s="38">
        <v>4.7720000000000002</v>
      </c>
      <c r="S613" s="13" t="s">
        <v>60</v>
      </c>
      <c r="T613" s="39" t="str">
        <f t="shared" si="440"/>
        <v>0.00</v>
      </c>
      <c r="U613" s="39">
        <f t="shared" si="470"/>
        <v>-0.5</v>
      </c>
      <c r="V613" s="39">
        <f t="shared" si="465"/>
        <v>129.84780000000001</v>
      </c>
      <c r="W613" s="39">
        <f t="shared" si="466"/>
        <v>512.5</v>
      </c>
      <c r="X613" s="40">
        <f t="shared" si="467"/>
        <v>0.25336156097560975</v>
      </c>
      <c r="Y613" s="41">
        <f t="shared" si="468"/>
        <v>1.298478</v>
      </c>
      <c r="Z613" s="42">
        <f t="shared" si="469"/>
        <v>12984.78</v>
      </c>
      <c r="AA613" s="13" t="s">
        <v>58</v>
      </c>
      <c r="AT613" s="38">
        <v>4.4000000000000004</v>
      </c>
      <c r="AU613" s="38">
        <v>4.2</v>
      </c>
      <c r="AV613" s="10">
        <f t="shared" si="463"/>
        <v>2.0499999999999998</v>
      </c>
      <c r="AW613" s="10">
        <f t="shared" si="464"/>
        <v>4.7720000000000002</v>
      </c>
      <c r="AZ613" t="str">
        <f t="shared" si="450"/>
        <v>Yes</v>
      </c>
      <c r="BB613" s="38">
        <f t="shared" si="460"/>
        <v>-0.5</v>
      </c>
      <c r="BC613" s="38">
        <f t="shared" si="431"/>
        <v>6.6999999999999993</v>
      </c>
      <c r="BD613" s="38">
        <f t="shared" si="461"/>
        <v>6.1639999999999997</v>
      </c>
      <c r="BE613" s="38">
        <f t="shared" si="462"/>
        <v>-0.5</v>
      </c>
      <c r="BF613" s="13" cm="1">
        <f t="array" ref="BF613">SUMPRODUCT((1/COUNTIFS($A$3:$A613,$A$3:$A613,$H$3:$H613,$H$3:$H613,$I$3:$I613,$I$3:$I613)))</f>
        <v>180.99999999999955</v>
      </c>
      <c r="BG613" s="13">
        <v>54</v>
      </c>
      <c r="BH613" s="12">
        <f t="shared" si="448"/>
        <v>0.29834254143646483</v>
      </c>
    </row>
    <row r="614" spans="1:60" x14ac:dyDescent="0.2">
      <c r="A614" s="37">
        <v>46179</v>
      </c>
      <c r="B614" s="37"/>
      <c r="C614" s="38">
        <v>10.44</v>
      </c>
      <c r="D614" s="13" t="s">
        <v>55</v>
      </c>
      <c r="E614" s="13" t="s">
        <v>1156</v>
      </c>
      <c r="F614" s="13"/>
      <c r="H614" t="s">
        <v>56</v>
      </c>
      <c r="I614" s="13">
        <v>4</v>
      </c>
      <c r="J614" s="13">
        <v>6</v>
      </c>
      <c r="K614" t="s">
        <v>876</v>
      </c>
      <c r="L614" s="38">
        <v>1</v>
      </c>
      <c r="M614" s="38">
        <v>13</v>
      </c>
      <c r="N614" s="38">
        <v>13.35</v>
      </c>
      <c r="O614" s="13" t="s">
        <v>15</v>
      </c>
      <c r="Q614" s="13" t="s">
        <v>4</v>
      </c>
      <c r="R614" s="38">
        <v>12.362</v>
      </c>
      <c r="S614" s="13" t="s">
        <v>60</v>
      </c>
      <c r="T614" s="39" t="str">
        <f t="shared" si="440"/>
        <v>0.00</v>
      </c>
      <c r="U614" s="39">
        <f t="shared" si="470"/>
        <v>-1</v>
      </c>
      <c r="V614" s="39">
        <f t="shared" si="465"/>
        <v>128.84780000000001</v>
      </c>
      <c r="W614" s="39">
        <f t="shared" si="466"/>
        <v>513.5</v>
      </c>
      <c r="X614" s="40">
        <f t="shared" si="467"/>
        <v>0.25092074001947423</v>
      </c>
      <c r="Y614" s="41">
        <f t="shared" si="468"/>
        <v>1.288478</v>
      </c>
      <c r="Z614" s="42">
        <f t="shared" si="469"/>
        <v>12884.78</v>
      </c>
      <c r="AA614" s="13" t="s">
        <v>58</v>
      </c>
      <c r="AT614" s="38">
        <v>11.9</v>
      </c>
      <c r="AU614" s="38">
        <v>12</v>
      </c>
      <c r="AV614" s="10">
        <f t="shared" si="463"/>
        <v>12.35</v>
      </c>
      <c r="AW614" s="10">
        <f t="shared" si="464"/>
        <v>12.362</v>
      </c>
      <c r="AZ614" t="str">
        <f t="shared" si="450"/>
        <v>Yes</v>
      </c>
      <c r="BB614" s="38">
        <f t="shared" si="460"/>
        <v>-1</v>
      </c>
      <c r="BC614" s="38">
        <f t="shared" si="431"/>
        <v>6.6999999999999993</v>
      </c>
      <c r="BD614" s="38">
        <f t="shared" si="461"/>
        <v>6.1639999999999997</v>
      </c>
      <c r="BE614" s="38">
        <f t="shared" si="462"/>
        <v>-1</v>
      </c>
      <c r="BF614" s="13" cm="1">
        <f t="array" ref="BF614">SUMPRODUCT((1/COUNTIFS($A$3:$A614,$A$3:$A614,$H$3:$H614,$H$3:$H614,$I$3:$I614,$I$3:$I614)))</f>
        <v>180.99999999999952</v>
      </c>
      <c r="BG614" s="13">
        <v>54</v>
      </c>
      <c r="BH614" s="12">
        <f t="shared" si="448"/>
        <v>0.29834254143646488</v>
      </c>
    </row>
    <row r="615" spans="1:60" x14ac:dyDescent="0.2">
      <c r="A615" s="37">
        <v>46179</v>
      </c>
      <c r="B615" s="37"/>
      <c r="C615" s="38">
        <v>10.44</v>
      </c>
      <c r="D615" s="13" t="s">
        <v>55</v>
      </c>
      <c r="E615" s="13" t="s">
        <v>1156</v>
      </c>
      <c r="F615" s="13"/>
      <c r="H615" t="s">
        <v>56</v>
      </c>
      <c r="I615" s="13">
        <v>4</v>
      </c>
      <c r="J615" s="13">
        <v>7</v>
      </c>
      <c r="K615" s="43" t="s">
        <v>877</v>
      </c>
      <c r="L615" s="38">
        <v>1</v>
      </c>
      <c r="M615" s="38">
        <v>12.5</v>
      </c>
      <c r="N615" s="38">
        <v>12.7</v>
      </c>
      <c r="O615" s="13" t="s">
        <v>15</v>
      </c>
      <c r="Q615" s="13" t="s">
        <v>4</v>
      </c>
      <c r="R615" s="38">
        <v>11.763999999999999</v>
      </c>
      <c r="S615" s="13">
        <v>1</v>
      </c>
      <c r="T615" s="39">
        <f t="shared" si="440"/>
        <v>11.76</v>
      </c>
      <c r="U615" s="39">
        <f t="shared" si="470"/>
        <v>11.164</v>
      </c>
      <c r="V615" s="39">
        <f t="shared" si="465"/>
        <v>140.01179999999999</v>
      </c>
      <c r="W615" s="39">
        <f t="shared" si="466"/>
        <v>514.5</v>
      </c>
      <c r="X615" s="40">
        <f t="shared" si="467"/>
        <v>0.27213177842565595</v>
      </c>
      <c r="Y615" s="41">
        <f t="shared" si="468"/>
        <v>1.400118</v>
      </c>
      <c r="Z615" s="42">
        <f t="shared" si="469"/>
        <v>14001.18</v>
      </c>
      <c r="AA615" s="13" t="s">
        <v>72</v>
      </c>
      <c r="AT615" s="38">
        <v>10.9</v>
      </c>
      <c r="AU615" s="38">
        <v>10</v>
      </c>
      <c r="AV615" s="10">
        <f t="shared" si="463"/>
        <v>11.7</v>
      </c>
      <c r="AW615" s="10">
        <f t="shared" si="464"/>
        <v>11.763999999999999</v>
      </c>
      <c r="AZ615" t="str">
        <f t="shared" si="450"/>
        <v>Yes</v>
      </c>
      <c r="BB615" s="38">
        <f t="shared" si="460"/>
        <v>11.7</v>
      </c>
      <c r="BC615" s="38">
        <f t="shared" si="431"/>
        <v>6.6999999999999993</v>
      </c>
      <c r="BD615" s="38">
        <f t="shared" si="461"/>
        <v>6.1639999999999997</v>
      </c>
      <c r="BE615" s="38">
        <f t="shared" si="462"/>
        <v>11.164</v>
      </c>
      <c r="BF615" s="13" cm="1">
        <f t="array" ref="BF615">SUMPRODUCT((1/COUNTIFS($A$3:$A615,$A$3:$A615,$H$3:$H615,$H$3:$H615,$I$3:$I615,$I$3:$I615)))</f>
        <v>180.99999999999946</v>
      </c>
      <c r="BG615" s="13">
        <v>55</v>
      </c>
      <c r="BH615" s="12">
        <f t="shared" si="448"/>
        <v>0.30386740331491802</v>
      </c>
    </row>
    <row r="616" spans="1:60" x14ac:dyDescent="0.2">
      <c r="A616" s="37">
        <v>46179</v>
      </c>
      <c r="B616" s="37"/>
      <c r="C616" s="38">
        <v>10.44</v>
      </c>
      <c r="D616" s="13" t="s">
        <v>55</v>
      </c>
      <c r="E616" s="13" t="s">
        <v>1156</v>
      </c>
      <c r="F616" s="13"/>
      <c r="H616" t="s">
        <v>56</v>
      </c>
      <c r="I616" s="13">
        <v>4</v>
      </c>
      <c r="J616" s="13">
        <v>8</v>
      </c>
      <c r="K616" t="s">
        <v>878</v>
      </c>
      <c r="L616" s="38">
        <v>0.5</v>
      </c>
      <c r="M616" s="38">
        <v>5.2</v>
      </c>
      <c r="N616" s="38">
        <v>7.2</v>
      </c>
      <c r="O616" s="13" t="s">
        <v>15</v>
      </c>
      <c r="Q616" s="13" t="s">
        <v>4</v>
      </c>
      <c r="R616" s="38">
        <v>6.7040000000000006</v>
      </c>
      <c r="S616" s="13" t="s">
        <v>60</v>
      </c>
      <c r="T616" s="39" t="str">
        <f t="shared" si="440"/>
        <v>0.00</v>
      </c>
      <c r="U616" s="39">
        <f t="shared" si="470"/>
        <v>-0.5</v>
      </c>
      <c r="V616" s="39">
        <f t="shared" si="465"/>
        <v>139.51179999999999</v>
      </c>
      <c r="W616" s="39">
        <f t="shared" si="466"/>
        <v>515</v>
      </c>
      <c r="X616" s="40">
        <f t="shared" si="467"/>
        <v>0.27089669902912622</v>
      </c>
      <c r="Y616" s="41">
        <f t="shared" si="468"/>
        <v>1.3951179999999999</v>
      </c>
      <c r="Z616" s="42">
        <f t="shared" si="469"/>
        <v>13951.18</v>
      </c>
      <c r="AA616" s="13" t="s">
        <v>58</v>
      </c>
      <c r="AT616" s="38">
        <v>7.4</v>
      </c>
      <c r="AU616" s="38">
        <v>5.5</v>
      </c>
      <c r="AV616" s="10">
        <f t="shared" si="463"/>
        <v>3.1</v>
      </c>
      <c r="AW616" s="10">
        <f t="shared" si="464"/>
        <v>6.7040000000000006</v>
      </c>
      <c r="AZ616" t="str">
        <f t="shared" si="450"/>
        <v>Yes</v>
      </c>
      <c r="BB616" s="38">
        <f t="shared" ref="BB616:BB679" si="471">IF(AA616="W",
   L616*(N616-1),
   -L616
)</f>
        <v>-0.5</v>
      </c>
      <c r="BC616" s="38">
        <f t="shared" si="431"/>
        <v>6.6999999999999993</v>
      </c>
      <c r="BD616" s="38">
        <f t="shared" ref="BD616:BD679" si="472">IF(BC616&gt;0, BC616*0.92, BC616)</f>
        <v>6.1639999999999997</v>
      </c>
      <c r="BE616" s="38">
        <f t="shared" ref="BE616:BE679" si="473">IF(
  BC616&gt;0,
  IF(
    AA616="W",
    BB616 - (BC616 - BD616),
    BB616
  ),
  BB616
)</f>
        <v>-0.5</v>
      </c>
      <c r="BF616" s="13" cm="1">
        <f t="array" ref="BF616">SUMPRODUCT((1/COUNTIFS($A$3:$A616,$A$3:$A616,$H$3:$H616,$H$3:$H616,$I$3:$I616,$I$3:$I616)))</f>
        <v>180.99999999999946</v>
      </c>
      <c r="BG616" s="13">
        <v>55</v>
      </c>
      <c r="BH616" s="12">
        <f t="shared" si="448"/>
        <v>0.30386740331491802</v>
      </c>
    </row>
    <row r="617" spans="1:60" x14ac:dyDescent="0.2">
      <c r="A617" s="37">
        <v>46179</v>
      </c>
      <c r="B617" s="37"/>
      <c r="C617" s="38">
        <v>10.44</v>
      </c>
      <c r="D617" s="13" t="s">
        <v>55</v>
      </c>
      <c r="E617" s="13" t="s">
        <v>1156</v>
      </c>
      <c r="F617" s="13"/>
      <c r="H617" t="s">
        <v>56</v>
      </c>
      <c r="I617" s="13">
        <v>4</v>
      </c>
      <c r="J617" s="13">
        <v>10</v>
      </c>
      <c r="K617" t="s">
        <v>879</v>
      </c>
      <c r="L617" s="38">
        <v>0.5</v>
      </c>
      <c r="M617" s="38">
        <v>13</v>
      </c>
      <c r="N617" s="38">
        <v>13</v>
      </c>
      <c r="O617" s="13" t="s">
        <v>15</v>
      </c>
      <c r="Q617" s="13" t="s">
        <v>4</v>
      </c>
      <c r="R617" s="38">
        <v>12.040000000000001</v>
      </c>
      <c r="S617" s="13" t="s">
        <v>60</v>
      </c>
      <c r="T617" s="39" t="str">
        <f t="shared" si="440"/>
        <v>0.00</v>
      </c>
      <c r="U617" s="39">
        <f t="shared" si="470"/>
        <v>-0.5</v>
      </c>
      <c r="V617" s="39">
        <f t="shared" si="465"/>
        <v>139.01179999999999</v>
      </c>
      <c r="W617" s="39">
        <f t="shared" si="466"/>
        <v>515.5</v>
      </c>
      <c r="X617" s="40">
        <f t="shared" si="467"/>
        <v>0.26966401551891367</v>
      </c>
      <c r="Y617" s="41">
        <f t="shared" si="468"/>
        <v>1.390118</v>
      </c>
      <c r="Z617" s="42">
        <f t="shared" si="469"/>
        <v>13901.18</v>
      </c>
      <c r="AA617" s="13" t="s">
        <v>58</v>
      </c>
      <c r="AT617" s="38">
        <v>12</v>
      </c>
      <c r="AU617" s="38">
        <v>13</v>
      </c>
      <c r="AV617" s="10">
        <f t="shared" si="463"/>
        <v>6</v>
      </c>
      <c r="AW617" s="10">
        <f t="shared" si="464"/>
        <v>12.040000000000001</v>
      </c>
      <c r="AZ617" t="str">
        <f t="shared" si="450"/>
        <v>Yes</v>
      </c>
      <c r="BB617" s="38">
        <f t="shared" si="471"/>
        <v>-0.5</v>
      </c>
      <c r="BC617" s="38">
        <f t="shared" si="431"/>
        <v>6.6999999999999993</v>
      </c>
      <c r="BD617" s="38">
        <f t="shared" si="472"/>
        <v>6.1639999999999997</v>
      </c>
      <c r="BE617" s="38">
        <f t="shared" si="473"/>
        <v>-0.5</v>
      </c>
      <c r="BF617" s="13" cm="1">
        <f t="array" ref="BF617">SUMPRODUCT((1/COUNTIFS($A$3:$A617,$A$3:$A617,$H$3:$H617,$H$3:$H617,$I$3:$I617,$I$3:$I617)))</f>
        <v>180.99999999999949</v>
      </c>
      <c r="BG617" s="13">
        <v>55</v>
      </c>
      <c r="BH617" s="12">
        <f t="shared" si="448"/>
        <v>0.30386740331491796</v>
      </c>
    </row>
    <row r="618" spans="1:60" x14ac:dyDescent="0.2">
      <c r="A618" s="37">
        <v>46179</v>
      </c>
      <c r="B618" s="37"/>
      <c r="C618" s="38">
        <v>10.44</v>
      </c>
      <c r="D618" s="13" t="s">
        <v>55</v>
      </c>
      <c r="E618" s="13" t="s">
        <v>1156</v>
      </c>
      <c r="F618" s="13"/>
      <c r="H618" t="s">
        <v>56</v>
      </c>
      <c r="I618" s="13">
        <v>4</v>
      </c>
      <c r="J618" s="13">
        <v>12</v>
      </c>
      <c r="K618" t="s">
        <v>880</v>
      </c>
      <c r="L618" s="38">
        <v>1</v>
      </c>
      <c r="M618" s="38">
        <v>40</v>
      </c>
      <c r="N618" s="38">
        <v>40</v>
      </c>
      <c r="O618" s="13" t="s">
        <v>15</v>
      </c>
      <c r="Q618" s="13" t="s">
        <v>4</v>
      </c>
      <c r="R618" s="13">
        <v>36.880000000000003</v>
      </c>
      <c r="S618" s="13" t="s">
        <v>60</v>
      </c>
      <c r="T618" s="39" t="str">
        <f t="shared" si="440"/>
        <v>0.00</v>
      </c>
      <c r="U618" s="39">
        <f t="shared" si="470"/>
        <v>-1</v>
      </c>
      <c r="V618" s="39">
        <f t="shared" si="465"/>
        <v>138.01179999999999</v>
      </c>
      <c r="W618" s="39">
        <f t="shared" si="466"/>
        <v>516.5</v>
      </c>
      <c r="X618" s="40">
        <f t="shared" si="467"/>
        <v>0.26720580832526619</v>
      </c>
      <c r="Y618" s="41">
        <f t="shared" si="468"/>
        <v>1.380118</v>
      </c>
      <c r="Z618" s="42">
        <f t="shared" si="469"/>
        <v>13801.18</v>
      </c>
      <c r="AA618" s="13" t="s">
        <v>58</v>
      </c>
      <c r="AT618" s="38">
        <v>33.5</v>
      </c>
      <c r="AU618" s="38">
        <v>31</v>
      </c>
      <c r="AV618" s="10">
        <f t="shared" ref="AV618:AV619" si="474">((N618*(L618))-(L618))</f>
        <v>39</v>
      </c>
      <c r="AW618" s="10">
        <f t="shared" ref="AW618:AW619" si="475">0.92*(N618-1)+1</f>
        <v>36.880000000000003</v>
      </c>
      <c r="AZ618" t="str">
        <f t="shared" si="450"/>
        <v>Yes</v>
      </c>
      <c r="BB618" s="38">
        <f t="shared" si="471"/>
        <v>-1</v>
      </c>
      <c r="BC618" s="38">
        <f t="shared" si="431"/>
        <v>6.6999999999999993</v>
      </c>
      <c r="BD618" s="38">
        <f t="shared" si="472"/>
        <v>6.1639999999999997</v>
      </c>
      <c r="BE618" s="38">
        <f t="shared" si="473"/>
        <v>-1</v>
      </c>
      <c r="BF618" s="13" cm="1">
        <f t="array" ref="BF618">SUMPRODUCT((1/COUNTIFS($A$3:$A618,$A$3:$A618,$H$3:$H618,$H$3:$H618,$I$3:$I618,$I$3:$I618)))</f>
        <v>180.99999999999952</v>
      </c>
      <c r="BG618" s="13">
        <v>55</v>
      </c>
      <c r="BH618" s="12">
        <f t="shared" si="448"/>
        <v>0.30386740331491796</v>
      </c>
    </row>
    <row r="619" spans="1:60" x14ac:dyDescent="0.2">
      <c r="A619" s="37">
        <v>46179</v>
      </c>
      <c r="B619" s="37"/>
      <c r="C619" s="38">
        <v>10.46</v>
      </c>
      <c r="D619" s="13" t="s">
        <v>55</v>
      </c>
      <c r="E619" s="13" t="s">
        <v>1156</v>
      </c>
      <c r="F619" s="13"/>
      <c r="H619" t="s">
        <v>56</v>
      </c>
      <c r="I619" s="13">
        <v>5</v>
      </c>
      <c r="J619" s="13">
        <v>2</v>
      </c>
      <c r="K619" s="43" t="s">
        <v>601</v>
      </c>
      <c r="L619" s="38">
        <v>0.5</v>
      </c>
      <c r="M619" s="38">
        <v>2.6</v>
      </c>
      <c r="N619" s="38">
        <v>2.62</v>
      </c>
      <c r="O619" s="13" t="s">
        <v>15</v>
      </c>
      <c r="Q619" s="13" t="s">
        <v>4</v>
      </c>
      <c r="R619" s="38">
        <v>2.4904000000000002</v>
      </c>
      <c r="S619" s="13">
        <v>1</v>
      </c>
      <c r="T619" s="39">
        <f t="shared" si="440"/>
        <v>1.25</v>
      </c>
      <c r="U619" s="39">
        <f t="shared" ref="U619:U621" si="476">BE619</f>
        <v>0.81</v>
      </c>
      <c r="V619" s="39">
        <f t="shared" si="465"/>
        <v>138.8218</v>
      </c>
      <c r="W619" s="39">
        <f t="shared" si="466"/>
        <v>517</v>
      </c>
      <c r="X619" s="40">
        <f t="shared" si="467"/>
        <v>0.26851411992263058</v>
      </c>
      <c r="Y619" s="41">
        <f t="shared" si="468"/>
        <v>1.388218</v>
      </c>
      <c r="Z619" s="42">
        <f t="shared" si="469"/>
        <v>13882.18</v>
      </c>
      <c r="AA619" s="13" t="s">
        <v>72</v>
      </c>
      <c r="AT619" s="38">
        <v>2.5</v>
      </c>
      <c r="AU619" s="38">
        <v>2.5</v>
      </c>
      <c r="AV619" s="10">
        <f t="shared" si="474"/>
        <v>0.81</v>
      </c>
      <c r="AW619" s="10">
        <f t="shared" si="475"/>
        <v>2.4904000000000002</v>
      </c>
      <c r="AZ619" t="str">
        <f t="shared" si="450"/>
        <v>Yes</v>
      </c>
      <c r="BB619" s="38">
        <f t="shared" si="471"/>
        <v>0.81</v>
      </c>
      <c r="BC619" s="38">
        <f t="shared" si="431"/>
        <v>-1.19</v>
      </c>
      <c r="BD619" s="38">
        <f t="shared" si="472"/>
        <v>-1.19</v>
      </c>
      <c r="BE619" s="38">
        <f t="shared" si="473"/>
        <v>0.81</v>
      </c>
      <c r="BF619" s="13" cm="1">
        <f t="array" ref="BF619">SUMPRODUCT((1/COUNTIFS($A$3:$A619,$A$3:$A619,$H$3:$H619,$H$3:$H619,$I$3:$I619,$I$3:$I619)))</f>
        <v>181.99999999999952</v>
      </c>
      <c r="BG619" s="13">
        <v>56</v>
      </c>
      <c r="BH619" s="12">
        <f t="shared" si="448"/>
        <v>0.30769230769230849</v>
      </c>
    </row>
    <row r="620" spans="1:60" x14ac:dyDescent="0.2">
      <c r="A620" s="37">
        <v>46179</v>
      </c>
      <c r="B620" s="37"/>
      <c r="C620" s="38">
        <v>10.46</v>
      </c>
      <c r="D620" s="13" t="s">
        <v>55</v>
      </c>
      <c r="E620" s="13" t="s">
        <v>1156</v>
      </c>
      <c r="F620" s="13"/>
      <c r="H620" t="s">
        <v>56</v>
      </c>
      <c r="I620" s="13">
        <v>5</v>
      </c>
      <c r="J620" s="13">
        <v>3</v>
      </c>
      <c r="K620" s="44" t="s">
        <v>908</v>
      </c>
      <c r="L620" s="38">
        <v>1</v>
      </c>
      <c r="M620" s="38">
        <v>7.4</v>
      </c>
      <c r="N620" s="38">
        <v>10.130000000000001</v>
      </c>
      <c r="O620" s="13" t="s">
        <v>15</v>
      </c>
      <c r="Q620" s="13" t="s">
        <v>4</v>
      </c>
      <c r="R620" s="38">
        <v>9.3996000000000013</v>
      </c>
      <c r="S620" s="13">
        <v>2</v>
      </c>
      <c r="T620" s="39" t="str">
        <f t="shared" si="440"/>
        <v>0.00</v>
      </c>
      <c r="U620" s="39">
        <f t="shared" si="476"/>
        <v>-1</v>
      </c>
      <c r="V620" s="39">
        <f t="shared" si="465"/>
        <v>137.8218</v>
      </c>
      <c r="W620" s="39">
        <f t="shared" si="466"/>
        <v>518</v>
      </c>
      <c r="X620" s="40">
        <f t="shared" si="467"/>
        <v>0.26606525096525097</v>
      </c>
      <c r="Y620" s="41">
        <f t="shared" si="468"/>
        <v>1.3782179999999999</v>
      </c>
      <c r="Z620" s="42">
        <f t="shared" si="469"/>
        <v>13782.18</v>
      </c>
      <c r="AA620" s="13" t="s">
        <v>58</v>
      </c>
      <c r="AT620" s="38">
        <v>9</v>
      </c>
      <c r="AU620" s="38">
        <v>8.5</v>
      </c>
      <c r="AV620" s="10">
        <f t="shared" ref="AV620:AV621" si="477">((N620*(L620))-(L620))</f>
        <v>9.1300000000000008</v>
      </c>
      <c r="AW620" s="10">
        <f t="shared" ref="AW620:AW621" si="478">0.92*(N620-1)+1</f>
        <v>9.3996000000000013</v>
      </c>
      <c r="AZ620" t="str">
        <f t="shared" si="450"/>
        <v>Yes</v>
      </c>
      <c r="BB620" s="38">
        <f t="shared" si="471"/>
        <v>-1</v>
      </c>
      <c r="BC620" s="38">
        <f t="shared" si="431"/>
        <v>-1.19</v>
      </c>
      <c r="BD620" s="38">
        <f t="shared" si="472"/>
        <v>-1.19</v>
      </c>
      <c r="BE620" s="38">
        <f t="shared" si="473"/>
        <v>-1</v>
      </c>
      <c r="BF620" s="13" cm="1">
        <f t="array" ref="BF620">SUMPRODUCT((1/COUNTIFS($A$3:$A620,$A$3:$A620,$H$3:$H620,$H$3:$H620,$I$3:$I620,$I$3:$I620)))</f>
        <v>181.99999999999952</v>
      </c>
      <c r="BG620" s="13">
        <v>56</v>
      </c>
      <c r="BH620" s="12">
        <f t="shared" si="448"/>
        <v>0.30769230769230849</v>
      </c>
    </row>
    <row r="621" spans="1:60" x14ac:dyDescent="0.2">
      <c r="A621" s="37">
        <v>46179</v>
      </c>
      <c r="B621" s="37"/>
      <c r="C621" s="38">
        <v>10.46</v>
      </c>
      <c r="D621" s="13" t="s">
        <v>55</v>
      </c>
      <c r="E621" s="13" t="s">
        <v>1156</v>
      </c>
      <c r="F621" s="13"/>
      <c r="H621" t="s">
        <v>56</v>
      </c>
      <c r="I621" s="13">
        <v>5</v>
      </c>
      <c r="J621" s="13">
        <v>5</v>
      </c>
      <c r="K621" t="s">
        <v>881</v>
      </c>
      <c r="L621" s="38">
        <v>1</v>
      </c>
      <c r="M621" s="38">
        <v>17.5</v>
      </c>
      <c r="N621" s="38">
        <v>21.9</v>
      </c>
      <c r="O621" s="13" t="s">
        <v>15</v>
      </c>
      <c r="Q621" s="13" t="s">
        <v>4</v>
      </c>
      <c r="R621" s="38">
        <v>20.227999999999998</v>
      </c>
      <c r="S621" s="13" t="s">
        <v>60</v>
      </c>
      <c r="T621" s="39" t="str">
        <f t="shared" si="440"/>
        <v>0.00</v>
      </c>
      <c r="U621" s="39">
        <f t="shared" si="476"/>
        <v>-1</v>
      </c>
      <c r="V621" s="39">
        <f t="shared" si="465"/>
        <v>136.8218</v>
      </c>
      <c r="W621" s="39">
        <f t="shared" si="466"/>
        <v>519</v>
      </c>
      <c r="X621" s="40">
        <f t="shared" si="467"/>
        <v>0.26362581888246628</v>
      </c>
      <c r="Y621" s="41">
        <f t="shared" si="468"/>
        <v>1.3682179999999999</v>
      </c>
      <c r="Z621" s="42">
        <f t="shared" si="469"/>
        <v>13682.18</v>
      </c>
      <c r="AA621" s="13" t="s">
        <v>58</v>
      </c>
      <c r="AT621" s="38">
        <v>17.899999999999999</v>
      </c>
      <c r="AU621" s="38">
        <v>17</v>
      </c>
      <c r="AV621" s="10">
        <f t="shared" si="477"/>
        <v>20.9</v>
      </c>
      <c r="AW621" s="10">
        <f t="shared" si="478"/>
        <v>20.227999999999998</v>
      </c>
      <c r="AZ621" t="str">
        <f t="shared" si="450"/>
        <v>Yes</v>
      </c>
      <c r="BB621" s="38">
        <f t="shared" si="471"/>
        <v>-1</v>
      </c>
      <c r="BC621" s="38">
        <f t="shared" si="431"/>
        <v>-1.19</v>
      </c>
      <c r="BD621" s="38">
        <f t="shared" si="472"/>
        <v>-1.19</v>
      </c>
      <c r="BE621" s="38">
        <f t="shared" si="473"/>
        <v>-1</v>
      </c>
      <c r="BF621" s="13" cm="1">
        <f t="array" ref="BF621">SUMPRODUCT((1/COUNTIFS($A$3:$A621,$A$3:$A621,$H$3:$H621,$H$3:$H621,$I$3:$I621,$I$3:$I621)))</f>
        <v>181.99999999999955</v>
      </c>
      <c r="BG621" s="13">
        <v>56</v>
      </c>
      <c r="BH621" s="12">
        <f t="shared" si="448"/>
        <v>0.30769230769230849</v>
      </c>
    </row>
    <row r="622" spans="1:60" x14ac:dyDescent="0.2">
      <c r="A622" s="37">
        <v>46179</v>
      </c>
      <c r="B622" s="37"/>
      <c r="C622" s="38">
        <v>10.46</v>
      </c>
      <c r="D622" s="13" t="s">
        <v>55</v>
      </c>
      <c r="E622" s="13" t="s">
        <v>1156</v>
      </c>
      <c r="F622" s="13"/>
      <c r="H622" t="s">
        <v>56</v>
      </c>
      <c r="I622" s="13">
        <v>6</v>
      </c>
      <c r="J622" s="13">
        <v>1</v>
      </c>
      <c r="K622" t="s">
        <v>809</v>
      </c>
      <c r="L622" s="38">
        <v>0.5</v>
      </c>
      <c r="M622" s="38">
        <v>18.5</v>
      </c>
      <c r="N622" s="38">
        <v>38.72</v>
      </c>
      <c r="O622" s="13" t="s">
        <v>15</v>
      </c>
      <c r="Q622" s="13" t="s">
        <v>4</v>
      </c>
      <c r="R622" s="38">
        <v>35.702399999999997</v>
      </c>
      <c r="S622" s="13" t="s">
        <v>60</v>
      </c>
      <c r="T622" s="39" t="str">
        <f t="shared" si="440"/>
        <v>0.00</v>
      </c>
      <c r="U622" s="39">
        <f t="shared" ref="U622:U625" si="479">BE622</f>
        <v>-0.5</v>
      </c>
      <c r="V622" s="39">
        <f t="shared" si="465"/>
        <v>136.3218</v>
      </c>
      <c r="W622" s="39">
        <f t="shared" si="466"/>
        <v>519.5</v>
      </c>
      <c r="X622" s="40">
        <f t="shared" si="467"/>
        <v>0.26240962463907602</v>
      </c>
      <c r="Y622" s="41">
        <f t="shared" si="468"/>
        <v>1.363218</v>
      </c>
      <c r="Z622" s="42">
        <f t="shared" si="469"/>
        <v>13632.18</v>
      </c>
      <c r="AA622" s="13" t="s">
        <v>58</v>
      </c>
      <c r="AT622" s="38">
        <v>31.3</v>
      </c>
      <c r="AU622" s="38">
        <v>26</v>
      </c>
      <c r="AV622" s="10">
        <f t="shared" ref="AV622:AV625" si="480">((N622*(L622))-(L622))</f>
        <v>18.86</v>
      </c>
      <c r="AW622" s="10">
        <f t="shared" ref="AW622:AW625" si="481">0.92*(N622-1)+1</f>
        <v>35.702399999999997</v>
      </c>
      <c r="AZ622" t="str">
        <f t="shared" si="450"/>
        <v>Yes</v>
      </c>
      <c r="BB622" s="38">
        <f t="shared" si="471"/>
        <v>-0.5</v>
      </c>
      <c r="BC622" s="38">
        <f t="shared" si="431"/>
        <v>-2.5</v>
      </c>
      <c r="BD622" s="38">
        <f t="shared" si="472"/>
        <v>-2.5</v>
      </c>
      <c r="BE622" s="38">
        <f t="shared" si="473"/>
        <v>-0.5</v>
      </c>
      <c r="BF622" s="13" cm="1">
        <f t="array" ref="BF622">SUMPRODUCT((1/COUNTIFS($A$3:$A622,$A$3:$A622,$H$3:$H622,$H$3:$H622,$I$3:$I622,$I$3:$I622)))</f>
        <v>182.99999999999955</v>
      </c>
      <c r="BG622" s="13">
        <v>56</v>
      </c>
      <c r="BH622" s="12">
        <f t="shared" si="448"/>
        <v>0.30601092896174942</v>
      </c>
    </row>
    <row r="623" spans="1:60" x14ac:dyDescent="0.2">
      <c r="A623" s="37">
        <v>46179</v>
      </c>
      <c r="B623" s="37"/>
      <c r="C623" s="38">
        <v>10.46</v>
      </c>
      <c r="D623" s="13" t="s">
        <v>55</v>
      </c>
      <c r="E623" s="13" t="s">
        <v>1156</v>
      </c>
      <c r="F623" s="13"/>
      <c r="H623" t="s">
        <v>56</v>
      </c>
      <c r="I623" s="13">
        <v>6</v>
      </c>
      <c r="J623" s="13">
        <v>4</v>
      </c>
      <c r="K623" s="45" t="s">
        <v>854</v>
      </c>
      <c r="L623" s="38">
        <v>0.5</v>
      </c>
      <c r="M623" s="38">
        <v>5</v>
      </c>
      <c r="N623" s="38">
        <v>5.82</v>
      </c>
      <c r="O623" s="13" t="s">
        <v>15</v>
      </c>
      <c r="Q623" s="13" t="s">
        <v>4</v>
      </c>
      <c r="R623" s="38">
        <v>5.4344000000000001</v>
      </c>
      <c r="S623" s="13">
        <v>3</v>
      </c>
      <c r="T623" s="39" t="str">
        <f t="shared" si="440"/>
        <v>0.00</v>
      </c>
      <c r="U623" s="39">
        <f t="shared" si="479"/>
        <v>-0.5</v>
      </c>
      <c r="V623" s="39">
        <f t="shared" si="465"/>
        <v>135.8218</v>
      </c>
      <c r="W623" s="39">
        <f t="shared" si="466"/>
        <v>520</v>
      </c>
      <c r="X623" s="40">
        <f t="shared" si="467"/>
        <v>0.2611957692307692</v>
      </c>
      <c r="Y623" s="41">
        <f t="shared" si="468"/>
        <v>1.3582179999999999</v>
      </c>
      <c r="Z623" s="42">
        <f t="shared" si="469"/>
        <v>13582.18</v>
      </c>
      <c r="AA623" s="13" t="s">
        <v>58</v>
      </c>
      <c r="AT623" s="38">
        <v>4.9000000000000004</v>
      </c>
      <c r="AU623" s="38">
        <v>4.5999999999999996</v>
      </c>
      <c r="AV623" s="10">
        <f t="shared" si="480"/>
        <v>2.41</v>
      </c>
      <c r="AW623" s="10">
        <f t="shared" si="481"/>
        <v>5.4344000000000001</v>
      </c>
      <c r="AZ623" t="str">
        <f t="shared" si="450"/>
        <v>Yes</v>
      </c>
      <c r="BB623" s="38">
        <f t="shared" si="471"/>
        <v>-0.5</v>
      </c>
      <c r="BC623" s="38">
        <f t="shared" si="431"/>
        <v>-2.5</v>
      </c>
      <c r="BD623" s="38">
        <f t="shared" si="472"/>
        <v>-2.5</v>
      </c>
      <c r="BE623" s="38">
        <f t="shared" si="473"/>
        <v>-0.5</v>
      </c>
      <c r="BF623" s="13" cm="1">
        <f t="array" ref="BF623">SUMPRODUCT((1/COUNTIFS($A$3:$A623,$A$3:$A623,$H$3:$H623,$H$3:$H623,$I$3:$I623,$I$3:$I623)))</f>
        <v>182.99999999999955</v>
      </c>
      <c r="BG623" s="13">
        <v>56</v>
      </c>
      <c r="BH623" s="12">
        <f t="shared" si="448"/>
        <v>0.30601092896174942</v>
      </c>
    </row>
    <row r="624" spans="1:60" x14ac:dyDescent="0.2">
      <c r="A624" s="37">
        <v>46179</v>
      </c>
      <c r="B624" s="37"/>
      <c r="C624" s="38">
        <v>10.46</v>
      </c>
      <c r="D624" s="13" t="s">
        <v>55</v>
      </c>
      <c r="E624" s="13" t="s">
        <v>1156</v>
      </c>
      <c r="F624" s="13"/>
      <c r="H624" t="s">
        <v>56</v>
      </c>
      <c r="I624" s="13">
        <v>6</v>
      </c>
      <c r="J624" s="13">
        <v>13</v>
      </c>
      <c r="K624" t="s">
        <v>885</v>
      </c>
      <c r="L624" s="38">
        <v>0.5</v>
      </c>
      <c r="M624" s="38">
        <v>17</v>
      </c>
      <c r="N624" s="38">
        <v>17</v>
      </c>
      <c r="O624" s="13" t="s">
        <v>15</v>
      </c>
      <c r="Q624" s="13" t="s">
        <v>4</v>
      </c>
      <c r="R624" s="38">
        <v>15.72</v>
      </c>
      <c r="S624" s="13" t="s">
        <v>60</v>
      </c>
      <c r="T624" s="39" t="str">
        <f t="shared" si="440"/>
        <v>0.00</v>
      </c>
      <c r="U624" s="39">
        <f t="shared" si="479"/>
        <v>-0.5</v>
      </c>
      <c r="V624" s="39">
        <f t="shared" si="465"/>
        <v>135.3218</v>
      </c>
      <c r="W624" s="39">
        <f t="shared" si="466"/>
        <v>520.5</v>
      </c>
      <c r="X624" s="40">
        <f t="shared" si="467"/>
        <v>0.25998424591738711</v>
      </c>
      <c r="Y624" s="41">
        <f t="shared" si="468"/>
        <v>1.353218</v>
      </c>
      <c r="Z624" s="42">
        <f t="shared" si="469"/>
        <v>13532.18</v>
      </c>
      <c r="AA624" s="13" t="s">
        <v>58</v>
      </c>
      <c r="AT624" s="38">
        <v>16.100000000000001</v>
      </c>
      <c r="AU624" s="38">
        <v>16</v>
      </c>
      <c r="AV624" s="10">
        <f t="shared" si="480"/>
        <v>8</v>
      </c>
      <c r="AW624" s="10">
        <f t="shared" si="481"/>
        <v>15.72</v>
      </c>
      <c r="AZ624" t="str">
        <f t="shared" si="450"/>
        <v>Yes</v>
      </c>
      <c r="BB624" s="38">
        <f t="shared" si="471"/>
        <v>-0.5</v>
      </c>
      <c r="BC624" s="38">
        <f t="shared" si="431"/>
        <v>-2.5</v>
      </c>
      <c r="BD624" s="38">
        <f t="shared" si="472"/>
        <v>-2.5</v>
      </c>
      <c r="BE624" s="38">
        <f t="shared" si="473"/>
        <v>-0.5</v>
      </c>
      <c r="BF624" s="13" cm="1">
        <f t="array" ref="BF624">SUMPRODUCT((1/COUNTIFS($A$3:$A624,$A$3:$A624,$H$3:$H624,$H$3:$H624,$I$3:$I624,$I$3:$I624)))</f>
        <v>182.99999999999957</v>
      </c>
      <c r="BG624" s="13">
        <v>56</v>
      </c>
      <c r="BH624" s="12">
        <f t="shared" si="448"/>
        <v>0.30601092896174936</v>
      </c>
    </row>
    <row r="625" spans="1:60" x14ac:dyDescent="0.2">
      <c r="A625" s="37">
        <v>46179</v>
      </c>
      <c r="B625" s="37"/>
      <c r="C625" s="38">
        <v>10.46</v>
      </c>
      <c r="D625" s="13" t="s">
        <v>55</v>
      </c>
      <c r="E625" s="13" t="s">
        <v>1156</v>
      </c>
      <c r="F625" s="13"/>
      <c r="H625" t="s">
        <v>56</v>
      </c>
      <c r="I625" s="13">
        <v>6</v>
      </c>
      <c r="J625" s="13">
        <v>14</v>
      </c>
      <c r="K625" t="s">
        <v>886</v>
      </c>
      <c r="L625" s="38">
        <v>1</v>
      </c>
      <c r="M625" s="38">
        <v>12</v>
      </c>
      <c r="N625" s="38">
        <v>13</v>
      </c>
      <c r="O625" s="13" t="s">
        <v>15</v>
      </c>
      <c r="Q625" s="13" t="s">
        <v>4</v>
      </c>
      <c r="R625" s="38">
        <v>12.040000000000001</v>
      </c>
      <c r="S625" s="13" t="s">
        <v>60</v>
      </c>
      <c r="T625" s="39" t="str">
        <f t="shared" si="440"/>
        <v>0.00</v>
      </c>
      <c r="U625" s="39">
        <f t="shared" si="479"/>
        <v>-1</v>
      </c>
      <c r="V625" s="39">
        <f t="shared" si="465"/>
        <v>134.3218</v>
      </c>
      <c r="W625" s="39">
        <f t="shared" si="466"/>
        <v>521.5</v>
      </c>
      <c r="X625" s="40">
        <f t="shared" si="467"/>
        <v>0.25756816874400768</v>
      </c>
      <c r="Y625" s="41">
        <f t="shared" si="468"/>
        <v>1.343218</v>
      </c>
      <c r="Z625" s="42">
        <f t="shared" si="469"/>
        <v>13432.18</v>
      </c>
      <c r="AA625" s="13" t="s">
        <v>58</v>
      </c>
      <c r="AT625" s="38">
        <v>10.5</v>
      </c>
      <c r="AU625" s="38">
        <v>10</v>
      </c>
      <c r="AV625" s="10">
        <f t="shared" si="480"/>
        <v>12</v>
      </c>
      <c r="AW625" s="10">
        <f t="shared" si="481"/>
        <v>12.040000000000001</v>
      </c>
      <c r="AZ625" t="str">
        <f t="shared" si="450"/>
        <v>Yes</v>
      </c>
      <c r="BB625" s="38">
        <f t="shared" si="471"/>
        <v>-1</v>
      </c>
      <c r="BC625" s="38">
        <f t="shared" si="431"/>
        <v>-2.5</v>
      </c>
      <c r="BD625" s="38">
        <f t="shared" si="472"/>
        <v>-2.5</v>
      </c>
      <c r="BE625" s="38">
        <f t="shared" si="473"/>
        <v>-1</v>
      </c>
      <c r="BF625" s="13" cm="1">
        <f t="array" ref="BF625">SUMPRODUCT((1/COUNTIFS($A$3:$A625,$A$3:$A625,$H$3:$H625,$H$3:$H625,$I$3:$I625,$I$3:$I625)))</f>
        <v>182.99999999999955</v>
      </c>
      <c r="BG625" s="13">
        <v>56</v>
      </c>
      <c r="BH625" s="12">
        <f t="shared" si="448"/>
        <v>0.30601092896174942</v>
      </c>
    </row>
    <row r="626" spans="1:60" x14ac:dyDescent="0.2">
      <c r="A626" s="37">
        <v>46179</v>
      </c>
      <c r="B626" s="37"/>
      <c r="C626" s="38">
        <v>10.48</v>
      </c>
      <c r="D626" s="13" t="s">
        <v>55</v>
      </c>
      <c r="E626" s="13" t="s">
        <v>1156</v>
      </c>
      <c r="F626" s="13"/>
      <c r="H626" t="s">
        <v>56</v>
      </c>
      <c r="I626" s="13">
        <v>7</v>
      </c>
      <c r="J626" s="13">
        <v>1</v>
      </c>
      <c r="K626" t="s">
        <v>887</v>
      </c>
      <c r="L626" s="38">
        <v>0.5</v>
      </c>
      <c r="M626" s="38">
        <v>36</v>
      </c>
      <c r="N626" s="38">
        <v>39.92</v>
      </c>
      <c r="O626" s="13" t="s">
        <v>15</v>
      </c>
      <c r="Q626" s="13" t="s">
        <v>4</v>
      </c>
      <c r="R626" s="38">
        <v>36.806400000000004</v>
      </c>
      <c r="S626" s="13" t="s">
        <v>60</v>
      </c>
      <c r="T626" s="39" t="str">
        <f t="shared" si="440"/>
        <v>0.00</v>
      </c>
      <c r="U626" s="39">
        <f t="shared" ref="U626:U630" si="482">BE626</f>
        <v>-0.5</v>
      </c>
      <c r="V626" s="39">
        <f t="shared" si="465"/>
        <v>133.8218</v>
      </c>
      <c r="W626" s="39">
        <f t="shared" si="466"/>
        <v>522</v>
      </c>
      <c r="X626" s="40">
        <f t="shared" si="467"/>
        <v>0.25636360153256704</v>
      </c>
      <c r="Y626" s="41">
        <f t="shared" si="468"/>
        <v>1.3382179999999999</v>
      </c>
      <c r="Z626" s="42">
        <f t="shared" si="469"/>
        <v>13382.18</v>
      </c>
      <c r="AA626" s="13" t="s">
        <v>58</v>
      </c>
      <c r="AT626" s="38">
        <v>36.9</v>
      </c>
      <c r="AU626" s="38">
        <v>31</v>
      </c>
      <c r="AV626" s="10">
        <f t="shared" ref="AV626:AV630" si="483">((N626*(L626))-(L626))</f>
        <v>19.46</v>
      </c>
      <c r="AW626" s="10">
        <f t="shared" ref="AW626:AW630" si="484">0.92*(N626-1)+1</f>
        <v>36.806400000000004</v>
      </c>
      <c r="AZ626" t="str">
        <f t="shared" si="450"/>
        <v>Yes</v>
      </c>
      <c r="BB626" s="38">
        <f t="shared" si="471"/>
        <v>-0.5</v>
      </c>
      <c r="BC626" s="38">
        <f t="shared" si="431"/>
        <v>-2.5</v>
      </c>
      <c r="BD626" s="38">
        <f t="shared" si="472"/>
        <v>-2.5</v>
      </c>
      <c r="BE626" s="38">
        <f t="shared" si="473"/>
        <v>-0.5</v>
      </c>
      <c r="BF626" s="13" cm="1">
        <f t="array" ref="BF626">SUMPRODUCT((1/COUNTIFS($A$3:$A626,$A$3:$A626,$H$3:$H626,$H$3:$H626,$I$3:$I626,$I$3:$I626)))</f>
        <v>183.99999999999955</v>
      </c>
      <c r="BG626" s="13">
        <v>56</v>
      </c>
      <c r="BH626" s="12">
        <f t="shared" si="448"/>
        <v>0.30434782608695726</v>
      </c>
    </row>
    <row r="627" spans="1:60" x14ac:dyDescent="0.2">
      <c r="A627" s="37">
        <v>46179</v>
      </c>
      <c r="B627" s="37"/>
      <c r="C627" s="38">
        <v>10.48</v>
      </c>
      <c r="D627" s="13" t="s">
        <v>55</v>
      </c>
      <c r="E627" s="13" t="s">
        <v>1156</v>
      </c>
      <c r="F627" s="13"/>
      <c r="H627" t="s">
        <v>56</v>
      </c>
      <c r="I627" s="13">
        <v>7</v>
      </c>
      <c r="J627" s="13">
        <v>2</v>
      </c>
      <c r="K627" s="45" t="s">
        <v>888</v>
      </c>
      <c r="L627" s="38">
        <v>0.5</v>
      </c>
      <c r="M627" s="38">
        <v>5.5</v>
      </c>
      <c r="N627" s="38">
        <v>5.5</v>
      </c>
      <c r="O627" s="13" t="s">
        <v>15</v>
      </c>
      <c r="Q627" s="13" t="s">
        <v>4</v>
      </c>
      <c r="R627" s="38">
        <v>5.1400000000000006</v>
      </c>
      <c r="S627" s="13">
        <v>3</v>
      </c>
      <c r="T627" s="39" t="str">
        <f t="shared" si="440"/>
        <v>0.00</v>
      </c>
      <c r="U627" s="39">
        <f t="shared" si="482"/>
        <v>-0.5</v>
      </c>
      <c r="V627" s="39">
        <f t="shared" si="465"/>
        <v>133.3218</v>
      </c>
      <c r="W627" s="39">
        <f t="shared" si="466"/>
        <v>522.5</v>
      </c>
      <c r="X627" s="40">
        <f t="shared" si="467"/>
        <v>0.25516133971291866</v>
      </c>
      <c r="Y627" s="41">
        <f t="shared" si="468"/>
        <v>1.333218</v>
      </c>
      <c r="Z627" s="42">
        <f t="shared" si="469"/>
        <v>13332.18</v>
      </c>
      <c r="AA627" s="13" t="s">
        <v>58</v>
      </c>
      <c r="AT627" s="38">
        <v>5.4</v>
      </c>
      <c r="AU627" s="38">
        <v>5</v>
      </c>
      <c r="AV627" s="10">
        <f t="shared" si="483"/>
        <v>2.25</v>
      </c>
      <c r="AW627" s="10">
        <f t="shared" si="484"/>
        <v>5.1400000000000006</v>
      </c>
      <c r="AZ627" t="str">
        <f t="shared" si="450"/>
        <v>Yes</v>
      </c>
      <c r="BB627" s="38">
        <f t="shared" si="471"/>
        <v>-0.5</v>
      </c>
      <c r="BC627" s="38">
        <f t="shared" si="431"/>
        <v>-2.5</v>
      </c>
      <c r="BD627" s="38">
        <f t="shared" si="472"/>
        <v>-2.5</v>
      </c>
      <c r="BE627" s="38">
        <f t="shared" si="473"/>
        <v>-0.5</v>
      </c>
      <c r="BF627" s="13" cm="1">
        <f t="array" ref="BF627">SUMPRODUCT((1/COUNTIFS($A$3:$A627,$A$3:$A627,$H$3:$H627,$H$3:$H627,$I$3:$I627,$I$3:$I627)))</f>
        <v>183.99999999999955</v>
      </c>
      <c r="BG627" s="13">
        <v>56</v>
      </c>
      <c r="BH627" s="12">
        <f t="shared" si="448"/>
        <v>0.30434782608695726</v>
      </c>
    </row>
    <row r="628" spans="1:60" x14ac:dyDescent="0.2">
      <c r="A628" s="37">
        <v>46179</v>
      </c>
      <c r="B628" s="37"/>
      <c r="C628" s="38">
        <v>10.48</v>
      </c>
      <c r="D628" s="13" t="s">
        <v>55</v>
      </c>
      <c r="E628" s="13" t="s">
        <v>1156</v>
      </c>
      <c r="F628" s="13"/>
      <c r="H628" t="s">
        <v>56</v>
      </c>
      <c r="I628" s="13">
        <v>7</v>
      </c>
      <c r="J628" s="13">
        <v>4</v>
      </c>
      <c r="K628" s="44" t="s">
        <v>889</v>
      </c>
      <c r="L628" s="38">
        <v>0.5</v>
      </c>
      <c r="M628" s="38">
        <v>28</v>
      </c>
      <c r="N628" s="38">
        <v>47.07</v>
      </c>
      <c r="O628" s="13" t="s">
        <v>15</v>
      </c>
      <c r="Q628" s="13" t="s">
        <v>4</v>
      </c>
      <c r="R628" s="38">
        <v>43.384399999999999</v>
      </c>
      <c r="S628" s="13">
        <v>2</v>
      </c>
      <c r="T628" s="39" t="str">
        <f t="shared" si="440"/>
        <v>0.00</v>
      </c>
      <c r="U628" s="39">
        <f t="shared" si="482"/>
        <v>-0.5</v>
      </c>
      <c r="V628" s="39">
        <f t="shared" si="465"/>
        <v>132.8218</v>
      </c>
      <c r="W628" s="39">
        <f t="shared" si="466"/>
        <v>523</v>
      </c>
      <c r="X628" s="40">
        <f t="shared" si="467"/>
        <v>0.25396137667304014</v>
      </c>
      <c r="Y628" s="41">
        <f t="shared" si="468"/>
        <v>1.3282179999999999</v>
      </c>
      <c r="Z628" s="42">
        <f t="shared" si="469"/>
        <v>13282.18</v>
      </c>
      <c r="AA628" s="13" t="s">
        <v>58</v>
      </c>
      <c r="AT628" s="38">
        <v>38.9</v>
      </c>
      <c r="AU628" s="38">
        <v>31</v>
      </c>
      <c r="AV628" s="10">
        <f t="shared" si="483"/>
        <v>23.035</v>
      </c>
      <c r="AW628" s="10">
        <f t="shared" si="484"/>
        <v>43.384399999999999</v>
      </c>
      <c r="AZ628" t="str">
        <f t="shared" si="450"/>
        <v>Yes</v>
      </c>
      <c r="BB628" s="38">
        <f t="shared" si="471"/>
        <v>-0.5</v>
      </c>
      <c r="BC628" s="38">
        <f t="shared" si="431"/>
        <v>-2.5</v>
      </c>
      <c r="BD628" s="38">
        <f t="shared" si="472"/>
        <v>-2.5</v>
      </c>
      <c r="BE628" s="38">
        <f t="shared" si="473"/>
        <v>-0.5</v>
      </c>
      <c r="BF628" s="13" cm="1">
        <f t="array" ref="BF628">SUMPRODUCT((1/COUNTIFS($A$3:$A628,$A$3:$A628,$H$3:$H628,$H$3:$H628,$I$3:$I628,$I$3:$I628)))</f>
        <v>183.99999999999957</v>
      </c>
      <c r="BG628" s="13">
        <v>56</v>
      </c>
      <c r="BH628" s="12">
        <f t="shared" si="448"/>
        <v>0.30434782608695721</v>
      </c>
    </row>
    <row r="629" spans="1:60" x14ac:dyDescent="0.2">
      <c r="A629" s="37">
        <v>46179</v>
      </c>
      <c r="B629" s="37"/>
      <c r="C629" s="38">
        <v>10.48</v>
      </c>
      <c r="D629" s="13" t="s">
        <v>55</v>
      </c>
      <c r="E629" s="13" t="s">
        <v>1156</v>
      </c>
      <c r="F629" s="13"/>
      <c r="H629" t="s">
        <v>56</v>
      </c>
      <c r="I629" s="13">
        <v>7</v>
      </c>
      <c r="J629" s="13">
        <v>9</v>
      </c>
      <c r="K629" s="46" t="s">
        <v>892</v>
      </c>
      <c r="L629" s="38">
        <v>0.5</v>
      </c>
      <c r="M629" s="38">
        <v>40</v>
      </c>
      <c r="N629" s="38">
        <v>88.16</v>
      </c>
      <c r="O629" s="13" t="s">
        <v>15</v>
      </c>
      <c r="Q629" s="13" t="s">
        <v>4</v>
      </c>
      <c r="R629" s="38">
        <v>81.187200000000004</v>
      </c>
      <c r="S629" s="13">
        <v>4</v>
      </c>
      <c r="T629" s="39" t="str">
        <f t="shared" si="440"/>
        <v>0.00</v>
      </c>
      <c r="U629" s="39">
        <f t="shared" si="482"/>
        <v>-0.5</v>
      </c>
      <c r="V629" s="39">
        <f t="shared" si="465"/>
        <v>132.3218</v>
      </c>
      <c r="W629" s="39">
        <f t="shared" si="466"/>
        <v>523.5</v>
      </c>
      <c r="X629" s="40">
        <f t="shared" si="467"/>
        <v>0.25276370582617003</v>
      </c>
      <c r="Y629" s="41">
        <f t="shared" si="468"/>
        <v>1.323218</v>
      </c>
      <c r="Z629" s="42">
        <f t="shared" si="469"/>
        <v>13232.18</v>
      </c>
      <c r="AA629" s="13" t="s">
        <v>58</v>
      </c>
      <c r="AT629" s="38">
        <v>57.9</v>
      </c>
      <c r="AU629" s="38">
        <v>61</v>
      </c>
      <c r="AV629" s="10">
        <f t="shared" si="483"/>
        <v>43.58</v>
      </c>
      <c r="AW629" s="10">
        <f t="shared" si="484"/>
        <v>81.187200000000004</v>
      </c>
      <c r="AZ629" t="str">
        <f t="shared" si="450"/>
        <v>Yes</v>
      </c>
      <c r="BB629" s="38">
        <f t="shared" si="471"/>
        <v>-0.5</v>
      </c>
      <c r="BC629" s="38">
        <f t="shared" si="431"/>
        <v>-2.5</v>
      </c>
      <c r="BD629" s="38">
        <f t="shared" si="472"/>
        <v>-2.5</v>
      </c>
      <c r="BE629" s="38">
        <f t="shared" si="473"/>
        <v>-0.5</v>
      </c>
      <c r="BF629" s="13" cm="1">
        <f t="array" ref="BF629">SUMPRODUCT((1/COUNTIFS($A$3:$A629,$A$3:$A629,$H$3:$H629,$H$3:$H629,$I$3:$I629,$I$3:$I629)))</f>
        <v>183.99999999999955</v>
      </c>
      <c r="BG629" s="13">
        <v>56</v>
      </c>
      <c r="BH629" s="12">
        <f t="shared" si="448"/>
        <v>0.30434782608695726</v>
      </c>
    </row>
    <row r="630" spans="1:60" x14ac:dyDescent="0.2">
      <c r="A630" s="37">
        <v>46179</v>
      </c>
      <c r="B630" s="37"/>
      <c r="C630" s="38">
        <v>10.48</v>
      </c>
      <c r="D630" s="13" t="s">
        <v>55</v>
      </c>
      <c r="E630" s="13" t="s">
        <v>1156</v>
      </c>
      <c r="F630" s="13"/>
      <c r="H630" t="s">
        <v>56</v>
      </c>
      <c r="I630" s="13">
        <v>7</v>
      </c>
      <c r="J630" s="13">
        <v>10</v>
      </c>
      <c r="K630" t="s">
        <v>893</v>
      </c>
      <c r="L630" s="38">
        <v>0.5</v>
      </c>
      <c r="M630" s="38">
        <v>5.5</v>
      </c>
      <c r="N630" s="38">
        <v>6</v>
      </c>
      <c r="O630" s="13" t="s">
        <v>15</v>
      </c>
      <c r="Q630" s="13" t="s">
        <v>4</v>
      </c>
      <c r="R630" s="38">
        <v>5.6000000000000005</v>
      </c>
      <c r="S630" s="13" t="s">
        <v>60</v>
      </c>
      <c r="T630" s="39" t="str">
        <f t="shared" si="440"/>
        <v>0.00</v>
      </c>
      <c r="U630" s="39">
        <f t="shared" si="482"/>
        <v>-0.5</v>
      </c>
      <c r="V630" s="39">
        <f t="shared" si="465"/>
        <v>131.8218</v>
      </c>
      <c r="W630" s="39">
        <f t="shared" si="466"/>
        <v>524</v>
      </c>
      <c r="X630" s="40">
        <f t="shared" si="467"/>
        <v>0.25156832061068701</v>
      </c>
      <c r="Y630" s="41">
        <f t="shared" si="468"/>
        <v>1.3182179999999999</v>
      </c>
      <c r="Z630" s="42">
        <f t="shared" si="469"/>
        <v>13182.18</v>
      </c>
      <c r="AA630" s="13" t="s">
        <v>58</v>
      </c>
      <c r="AT630" s="38">
        <v>4.5999999999999996</v>
      </c>
      <c r="AU630" s="38">
        <v>4.5999999999999996</v>
      </c>
      <c r="AV630" s="10">
        <f t="shared" si="483"/>
        <v>2.5</v>
      </c>
      <c r="AW630" s="10">
        <f t="shared" si="484"/>
        <v>5.6000000000000005</v>
      </c>
      <c r="AZ630" t="str">
        <f t="shared" si="450"/>
        <v>Yes</v>
      </c>
      <c r="BB630" s="38">
        <f t="shared" si="471"/>
        <v>-0.5</v>
      </c>
      <c r="BC630" s="38">
        <f t="shared" si="431"/>
        <v>-2.5</v>
      </c>
      <c r="BD630" s="38">
        <f t="shared" si="472"/>
        <v>-2.5</v>
      </c>
      <c r="BE630" s="38">
        <f t="shared" si="473"/>
        <v>-0.5</v>
      </c>
      <c r="BF630" s="13" cm="1">
        <f t="array" ref="BF630">SUMPRODUCT((1/COUNTIFS($A$3:$A630,$A$3:$A630,$H$3:$H630,$H$3:$H630,$I$3:$I630,$I$3:$I630)))</f>
        <v>183.99999999999949</v>
      </c>
      <c r="BG630" s="13">
        <v>56</v>
      </c>
      <c r="BH630" s="12">
        <f t="shared" si="448"/>
        <v>0.30434782608695737</v>
      </c>
    </row>
    <row r="631" spans="1:60" x14ac:dyDescent="0.2">
      <c r="A631" s="37">
        <v>46179</v>
      </c>
      <c r="B631" s="37"/>
      <c r="C631" s="38">
        <v>10.5</v>
      </c>
      <c r="D631" s="13" t="s">
        <v>55</v>
      </c>
      <c r="E631" s="13" t="s">
        <v>1156</v>
      </c>
      <c r="F631" s="13"/>
      <c r="H631" t="s">
        <v>56</v>
      </c>
      <c r="I631" s="13">
        <v>8</v>
      </c>
      <c r="J631" s="13">
        <v>1</v>
      </c>
      <c r="K631" t="s">
        <v>896</v>
      </c>
      <c r="L631" s="38">
        <v>1</v>
      </c>
      <c r="M631" s="38">
        <v>34</v>
      </c>
      <c r="N631" s="38">
        <v>34</v>
      </c>
      <c r="O631" s="13" t="s">
        <v>15</v>
      </c>
      <c r="Q631" s="13" t="s">
        <v>4</v>
      </c>
      <c r="R631" s="38">
        <v>31.360000000000003</v>
      </c>
      <c r="S631" s="13" t="s">
        <v>60</v>
      </c>
      <c r="T631" s="39" t="str">
        <f t="shared" si="440"/>
        <v>0.00</v>
      </c>
      <c r="U631" s="39">
        <f t="shared" ref="U631:U636" si="485">BE631</f>
        <v>-1</v>
      </c>
      <c r="V631" s="39">
        <f t="shared" si="465"/>
        <v>130.8218</v>
      </c>
      <c r="W631" s="39">
        <f t="shared" si="466"/>
        <v>525</v>
      </c>
      <c r="X631" s="40">
        <f t="shared" si="467"/>
        <v>0.24918438095238093</v>
      </c>
      <c r="Y631" s="41">
        <f t="shared" si="468"/>
        <v>1.3082179999999999</v>
      </c>
      <c r="Z631" s="42">
        <f t="shared" si="469"/>
        <v>13082.18</v>
      </c>
      <c r="AA631" s="13" t="s">
        <v>58</v>
      </c>
      <c r="AT631" s="38">
        <v>39.299999999999997</v>
      </c>
      <c r="AU631" s="38">
        <v>31</v>
      </c>
      <c r="AV631" s="10">
        <f t="shared" ref="AV631:AV636" si="486">((N631*(L631))-(L631))</f>
        <v>33</v>
      </c>
      <c r="AW631" s="10">
        <f t="shared" ref="AW631:AW636" si="487">0.92*(N631-1)+1</f>
        <v>31.360000000000003</v>
      </c>
      <c r="AZ631" t="str">
        <f t="shared" si="450"/>
        <v>Yes</v>
      </c>
      <c r="BB631" s="38">
        <f t="shared" si="471"/>
        <v>-1</v>
      </c>
      <c r="BC631" s="38">
        <f t="shared" si="431"/>
        <v>-3.5</v>
      </c>
      <c r="BD631" s="38">
        <f t="shared" si="472"/>
        <v>-3.5</v>
      </c>
      <c r="BE631" s="38">
        <f t="shared" si="473"/>
        <v>-1</v>
      </c>
      <c r="BF631" s="13" cm="1">
        <f t="array" ref="BF631">SUMPRODUCT((1/COUNTIFS($A$3:$A631,$A$3:$A631,$H$3:$H631,$H$3:$H631,$I$3:$I631,$I$3:$I631)))</f>
        <v>184.99999999999949</v>
      </c>
      <c r="BG631" s="13">
        <v>56</v>
      </c>
      <c r="BH631" s="12">
        <f t="shared" ref="BH631:BH694" si="488">BG631/BF631</f>
        <v>0.30270270270270355</v>
      </c>
    </row>
    <row r="632" spans="1:60" x14ac:dyDescent="0.2">
      <c r="A632" s="37">
        <v>46179</v>
      </c>
      <c r="B632" s="37"/>
      <c r="C632" s="38">
        <v>10.5</v>
      </c>
      <c r="D632" s="13" t="s">
        <v>55</v>
      </c>
      <c r="E632" s="13" t="s">
        <v>1156</v>
      </c>
      <c r="F632" s="13"/>
      <c r="H632" t="s">
        <v>56</v>
      </c>
      <c r="I632" s="13">
        <v>8</v>
      </c>
      <c r="J632" s="13">
        <v>2</v>
      </c>
      <c r="K632" s="44" t="s">
        <v>762</v>
      </c>
      <c r="L632" s="38">
        <v>0.5</v>
      </c>
      <c r="M632" s="38">
        <v>6.2</v>
      </c>
      <c r="N632" s="38">
        <v>8.36</v>
      </c>
      <c r="O632" s="13" t="s">
        <v>15</v>
      </c>
      <c r="Q632" s="13" t="s">
        <v>4</v>
      </c>
      <c r="R632" s="38">
        <v>7.7711999999999994</v>
      </c>
      <c r="S632" s="13">
        <v>2</v>
      </c>
      <c r="T632" s="39" t="str">
        <f t="shared" si="440"/>
        <v>0.00</v>
      </c>
      <c r="U632" s="39">
        <f t="shared" si="485"/>
        <v>-0.5</v>
      </c>
      <c r="V632" s="39">
        <f t="shared" si="465"/>
        <v>130.3218</v>
      </c>
      <c r="W632" s="39">
        <f t="shared" si="466"/>
        <v>525.5</v>
      </c>
      <c r="X632" s="40">
        <f t="shared" si="467"/>
        <v>0.24799581351094196</v>
      </c>
      <c r="Y632" s="41">
        <f t="shared" si="468"/>
        <v>1.303218</v>
      </c>
      <c r="Z632" s="42">
        <f t="shared" si="469"/>
        <v>13032.18</v>
      </c>
      <c r="AA632" s="13" t="s">
        <v>58</v>
      </c>
      <c r="AT632" s="38">
        <v>8</v>
      </c>
      <c r="AU632" s="38">
        <v>7</v>
      </c>
      <c r="AV632" s="10">
        <f t="shared" si="486"/>
        <v>3.6799999999999997</v>
      </c>
      <c r="AW632" s="10">
        <f t="shared" si="487"/>
        <v>7.7711999999999994</v>
      </c>
      <c r="AZ632" t="str">
        <f t="shared" si="450"/>
        <v>Yes</v>
      </c>
      <c r="BB632" s="38">
        <f t="shared" si="471"/>
        <v>-0.5</v>
      </c>
      <c r="BC632" s="38">
        <f t="shared" si="431"/>
        <v>-3.5</v>
      </c>
      <c r="BD632" s="38">
        <f t="shared" si="472"/>
        <v>-3.5</v>
      </c>
      <c r="BE632" s="38">
        <f t="shared" si="473"/>
        <v>-0.5</v>
      </c>
      <c r="BF632" s="13" cm="1">
        <f t="array" ref="BF632">SUMPRODUCT((1/COUNTIFS($A$3:$A632,$A$3:$A632,$H$3:$H632,$H$3:$H632,$I$3:$I632,$I$3:$I632)))</f>
        <v>184.99999999999949</v>
      </c>
      <c r="BG632" s="13">
        <v>56</v>
      </c>
      <c r="BH632" s="12">
        <f t="shared" si="488"/>
        <v>0.30270270270270355</v>
      </c>
    </row>
    <row r="633" spans="1:60" x14ac:dyDescent="0.2">
      <c r="A633" s="37">
        <v>46179</v>
      </c>
      <c r="B633" s="37"/>
      <c r="C633" s="38">
        <v>10.5</v>
      </c>
      <c r="D633" s="13" t="s">
        <v>55</v>
      </c>
      <c r="E633" s="13" t="s">
        <v>1156</v>
      </c>
      <c r="F633" s="13"/>
      <c r="H633" t="s">
        <v>56</v>
      </c>
      <c r="I633" s="13">
        <v>8</v>
      </c>
      <c r="J633" s="13">
        <v>6</v>
      </c>
      <c r="K633" t="s">
        <v>898</v>
      </c>
      <c r="L633" s="38">
        <v>0.5</v>
      </c>
      <c r="M633" s="38">
        <v>16</v>
      </c>
      <c r="N633" s="38">
        <v>18.37</v>
      </c>
      <c r="O633" s="13" t="s">
        <v>15</v>
      </c>
      <c r="Q633" s="13" t="s">
        <v>4</v>
      </c>
      <c r="R633" s="38">
        <v>16.980400000000003</v>
      </c>
      <c r="S633" s="13" t="s">
        <v>60</v>
      </c>
      <c r="T633" s="39" t="str">
        <f t="shared" si="440"/>
        <v>0.00</v>
      </c>
      <c r="U633" s="39">
        <f t="shared" si="485"/>
        <v>-0.5</v>
      </c>
      <c r="V633" s="39">
        <f t="shared" si="465"/>
        <v>129.8218</v>
      </c>
      <c r="W633" s="39">
        <f t="shared" si="466"/>
        <v>526</v>
      </c>
      <c r="X633" s="40">
        <f t="shared" si="467"/>
        <v>0.24680950570342206</v>
      </c>
      <c r="Y633" s="41">
        <f t="shared" si="468"/>
        <v>1.2982179999999999</v>
      </c>
      <c r="Z633" s="42">
        <f t="shared" si="469"/>
        <v>12982.18</v>
      </c>
      <c r="AA633" s="13" t="s">
        <v>58</v>
      </c>
      <c r="AT633" s="38">
        <v>19.100000000000001</v>
      </c>
      <c r="AU633" s="38">
        <v>18</v>
      </c>
      <c r="AV633" s="10">
        <f t="shared" si="486"/>
        <v>8.6850000000000005</v>
      </c>
      <c r="AW633" s="10">
        <f t="shared" si="487"/>
        <v>16.980400000000003</v>
      </c>
      <c r="AZ633" t="str">
        <f t="shared" si="450"/>
        <v>Yes</v>
      </c>
      <c r="BB633" s="38">
        <f t="shared" si="471"/>
        <v>-0.5</v>
      </c>
      <c r="BC633" s="38">
        <f t="shared" si="431"/>
        <v>-3.5</v>
      </c>
      <c r="BD633" s="38">
        <f t="shared" si="472"/>
        <v>-3.5</v>
      </c>
      <c r="BE633" s="38">
        <f t="shared" si="473"/>
        <v>-0.5</v>
      </c>
      <c r="BF633" s="13" cm="1">
        <f t="array" ref="BF633">SUMPRODUCT((1/COUNTIFS($A$3:$A633,$A$3:$A633,$H$3:$H633,$H$3:$H633,$I$3:$I633,$I$3:$I633)))</f>
        <v>184.99999999999952</v>
      </c>
      <c r="BG633" s="13">
        <v>56</v>
      </c>
      <c r="BH633" s="12">
        <f t="shared" si="488"/>
        <v>0.3027027027027035</v>
      </c>
    </row>
    <row r="634" spans="1:60" x14ac:dyDescent="0.2">
      <c r="A634" s="37">
        <v>46179</v>
      </c>
      <c r="B634" s="37"/>
      <c r="C634" s="38">
        <v>10.5</v>
      </c>
      <c r="D634" s="13" t="s">
        <v>55</v>
      </c>
      <c r="E634" s="13" t="s">
        <v>1156</v>
      </c>
      <c r="F634" s="13"/>
      <c r="H634" t="s">
        <v>56</v>
      </c>
      <c r="I634" s="13">
        <v>8</v>
      </c>
      <c r="J634" s="13">
        <v>10</v>
      </c>
      <c r="K634" t="s">
        <v>899</v>
      </c>
      <c r="L634" s="38">
        <v>0.5</v>
      </c>
      <c r="M634" s="38">
        <v>14</v>
      </c>
      <c r="N634" s="38">
        <v>20.309999999999999</v>
      </c>
      <c r="O634" s="13" t="s">
        <v>15</v>
      </c>
      <c r="Q634" s="13" t="s">
        <v>4</v>
      </c>
      <c r="R634" s="38">
        <v>18.7652</v>
      </c>
      <c r="S634" s="13" t="s">
        <v>60</v>
      </c>
      <c r="T634" s="39" t="str">
        <f t="shared" si="440"/>
        <v>0.00</v>
      </c>
      <c r="U634" s="39">
        <f t="shared" si="485"/>
        <v>-0.5</v>
      </c>
      <c r="V634" s="39">
        <f t="shared" si="465"/>
        <v>129.3218</v>
      </c>
      <c r="W634" s="39">
        <f t="shared" si="466"/>
        <v>526.5</v>
      </c>
      <c r="X634" s="40">
        <f t="shared" si="467"/>
        <v>0.24562545109211775</v>
      </c>
      <c r="Y634" s="41">
        <f t="shared" si="468"/>
        <v>1.293218</v>
      </c>
      <c r="Z634" s="42">
        <f t="shared" si="469"/>
        <v>12932.18</v>
      </c>
      <c r="AA634" s="13" t="s">
        <v>58</v>
      </c>
      <c r="AT634" s="38">
        <v>18.600000000000001</v>
      </c>
      <c r="AU634" s="38">
        <v>15</v>
      </c>
      <c r="AV634" s="10">
        <f t="shared" si="486"/>
        <v>9.6549999999999994</v>
      </c>
      <c r="AW634" s="10">
        <f t="shared" si="487"/>
        <v>18.7652</v>
      </c>
      <c r="AZ634" t="str">
        <f t="shared" si="450"/>
        <v>Yes</v>
      </c>
      <c r="BB634" s="38">
        <f t="shared" si="471"/>
        <v>-0.5</v>
      </c>
      <c r="BC634" s="38">
        <f t="shared" si="431"/>
        <v>-3.5</v>
      </c>
      <c r="BD634" s="38">
        <f t="shared" si="472"/>
        <v>-3.5</v>
      </c>
      <c r="BE634" s="38">
        <f t="shared" si="473"/>
        <v>-0.5</v>
      </c>
      <c r="BF634" s="13" cm="1">
        <f t="array" ref="BF634">SUMPRODUCT((1/COUNTIFS($A$3:$A634,$A$3:$A634,$H$3:$H634,$H$3:$H634,$I$3:$I634,$I$3:$I634)))</f>
        <v>184.99999999999949</v>
      </c>
      <c r="BG634" s="13">
        <v>56</v>
      </c>
      <c r="BH634" s="12">
        <f t="shared" si="488"/>
        <v>0.30270270270270355</v>
      </c>
    </row>
    <row r="635" spans="1:60" x14ac:dyDescent="0.2">
      <c r="A635" s="37">
        <v>46179</v>
      </c>
      <c r="B635" s="37"/>
      <c r="C635" s="38">
        <v>10.5</v>
      </c>
      <c r="D635" s="13" t="s">
        <v>55</v>
      </c>
      <c r="E635" s="13" t="s">
        <v>1156</v>
      </c>
      <c r="F635" s="13"/>
      <c r="H635" t="s">
        <v>56</v>
      </c>
      <c r="I635" s="13">
        <v>8</v>
      </c>
      <c r="J635" s="13">
        <v>14</v>
      </c>
      <c r="K635" s="46" t="s">
        <v>902</v>
      </c>
      <c r="L635" s="38">
        <v>0.5</v>
      </c>
      <c r="M635" s="38">
        <v>10.5</v>
      </c>
      <c r="N635" s="38">
        <v>14.6</v>
      </c>
      <c r="O635" s="13" t="s">
        <v>15</v>
      </c>
      <c r="Q635" s="13" t="s">
        <v>4</v>
      </c>
      <c r="R635" s="38">
        <v>13.512</v>
      </c>
      <c r="S635" s="13">
        <v>4</v>
      </c>
      <c r="T635" s="39" t="str">
        <f t="shared" si="440"/>
        <v>0.00</v>
      </c>
      <c r="U635" s="39">
        <f t="shared" si="485"/>
        <v>-0.5</v>
      </c>
      <c r="V635" s="39">
        <f t="shared" si="465"/>
        <v>128.8218</v>
      </c>
      <c r="W635" s="39">
        <f t="shared" si="466"/>
        <v>527</v>
      </c>
      <c r="X635" s="40">
        <f t="shared" si="467"/>
        <v>0.24444364326375712</v>
      </c>
      <c r="Y635" s="41">
        <f t="shared" si="468"/>
        <v>1.2882179999999999</v>
      </c>
      <c r="Z635" s="42">
        <f t="shared" si="469"/>
        <v>12882.18</v>
      </c>
      <c r="AA635" s="13" t="s">
        <v>58</v>
      </c>
      <c r="AT635" s="38">
        <v>12</v>
      </c>
      <c r="AU635" s="38">
        <v>12</v>
      </c>
      <c r="AV635" s="10">
        <f t="shared" si="486"/>
        <v>6.8</v>
      </c>
      <c r="AW635" s="10">
        <f t="shared" si="487"/>
        <v>13.512</v>
      </c>
      <c r="AZ635" t="str">
        <f t="shared" si="450"/>
        <v>Yes</v>
      </c>
      <c r="BB635" s="38">
        <f t="shared" si="471"/>
        <v>-0.5</v>
      </c>
      <c r="BC635" s="38">
        <f t="shared" si="431"/>
        <v>-3.5</v>
      </c>
      <c r="BD635" s="38">
        <f t="shared" si="472"/>
        <v>-3.5</v>
      </c>
      <c r="BE635" s="38">
        <f t="shared" si="473"/>
        <v>-0.5</v>
      </c>
      <c r="BF635" s="13" cm="1">
        <f t="array" ref="BF635">SUMPRODUCT((1/COUNTIFS($A$3:$A635,$A$3:$A635,$H$3:$H635,$H$3:$H635,$I$3:$I635,$I$3:$I635)))</f>
        <v>184.99999999999943</v>
      </c>
      <c r="BG635" s="13">
        <v>56</v>
      </c>
      <c r="BH635" s="12">
        <f t="shared" si="488"/>
        <v>0.30270270270270361</v>
      </c>
    </row>
    <row r="636" spans="1:60" x14ac:dyDescent="0.2">
      <c r="A636" s="37">
        <v>46179</v>
      </c>
      <c r="B636" s="37"/>
      <c r="C636" s="38">
        <v>10.5</v>
      </c>
      <c r="D636" s="13" t="s">
        <v>55</v>
      </c>
      <c r="E636" s="13" t="s">
        <v>1156</v>
      </c>
      <c r="F636" s="13"/>
      <c r="H636" t="s">
        <v>56</v>
      </c>
      <c r="I636" s="13">
        <v>8</v>
      </c>
      <c r="J636" s="13">
        <v>15</v>
      </c>
      <c r="K636" t="s">
        <v>903</v>
      </c>
      <c r="L636" s="38">
        <v>0.5</v>
      </c>
      <c r="M636" s="38">
        <v>15.5</v>
      </c>
      <c r="N636" s="38">
        <v>15.5</v>
      </c>
      <c r="O636" s="13" t="s">
        <v>15</v>
      </c>
      <c r="Q636" s="13" t="s">
        <v>4</v>
      </c>
      <c r="R636" s="38">
        <v>14.34</v>
      </c>
      <c r="S636" s="13" t="s">
        <v>60</v>
      </c>
      <c r="T636" s="39" t="str">
        <f t="shared" si="440"/>
        <v>0.00</v>
      </c>
      <c r="U636" s="39">
        <f t="shared" si="485"/>
        <v>-0.5</v>
      </c>
      <c r="V636" s="39">
        <f t="shared" si="465"/>
        <v>128.3218</v>
      </c>
      <c r="W636" s="39">
        <f t="shared" si="466"/>
        <v>527.5</v>
      </c>
      <c r="X636" s="40">
        <f t="shared" si="467"/>
        <v>0.24326407582938389</v>
      </c>
      <c r="Y636" s="41">
        <f t="shared" si="468"/>
        <v>1.283218</v>
      </c>
      <c r="Z636" s="42">
        <f t="shared" si="469"/>
        <v>12832.18</v>
      </c>
      <c r="AA636" s="13" t="s">
        <v>58</v>
      </c>
      <c r="AT636" s="38">
        <v>12.1</v>
      </c>
      <c r="AU636" s="38">
        <v>13</v>
      </c>
      <c r="AV636" s="10">
        <f t="shared" si="486"/>
        <v>7.25</v>
      </c>
      <c r="AW636" s="10">
        <f t="shared" si="487"/>
        <v>14.34</v>
      </c>
      <c r="AZ636" t="str">
        <f t="shared" si="450"/>
        <v>Yes</v>
      </c>
      <c r="BB636" s="38">
        <f t="shared" si="471"/>
        <v>-0.5</v>
      </c>
      <c r="BC636" s="38">
        <f t="shared" si="431"/>
        <v>-3.5</v>
      </c>
      <c r="BD636" s="38">
        <f t="shared" si="472"/>
        <v>-3.5</v>
      </c>
      <c r="BE636" s="38">
        <f t="shared" si="473"/>
        <v>-0.5</v>
      </c>
      <c r="BF636" s="13" cm="1">
        <f t="array" ref="BF636">SUMPRODUCT((1/COUNTIFS($A$3:$A636,$A$3:$A636,$H$3:$H636,$H$3:$H636,$I$3:$I636,$I$3:$I636)))</f>
        <v>184.99999999999943</v>
      </c>
      <c r="BG636" s="13">
        <v>56</v>
      </c>
      <c r="BH636" s="12">
        <f t="shared" si="488"/>
        <v>0.30270270270270361</v>
      </c>
    </row>
    <row r="637" spans="1:60" x14ac:dyDescent="0.2">
      <c r="A637" s="37">
        <v>46179</v>
      </c>
      <c r="B637" s="37"/>
      <c r="C637" s="38">
        <v>10.52</v>
      </c>
      <c r="D637" s="13" t="s">
        <v>55</v>
      </c>
      <c r="E637" s="13" t="s">
        <v>1156</v>
      </c>
      <c r="F637" s="13"/>
      <c r="H637" t="s">
        <v>56</v>
      </c>
      <c r="I637" s="13">
        <v>9</v>
      </c>
      <c r="J637" s="13">
        <v>2</v>
      </c>
      <c r="K637" t="s">
        <v>457</v>
      </c>
      <c r="L637" s="38">
        <v>1</v>
      </c>
      <c r="M637" s="38">
        <v>10.5</v>
      </c>
      <c r="N637" s="38">
        <v>13</v>
      </c>
      <c r="O637" s="13" t="s">
        <v>15</v>
      </c>
      <c r="Q637" s="13" t="s">
        <v>4</v>
      </c>
      <c r="R637" s="38">
        <v>12.040000000000001</v>
      </c>
      <c r="S637" s="13" t="s">
        <v>60</v>
      </c>
      <c r="T637" s="39" t="str">
        <f t="shared" si="440"/>
        <v>0.00</v>
      </c>
      <c r="U637" s="39">
        <f t="shared" ref="U637:U641" si="489">BE637</f>
        <v>-1</v>
      </c>
      <c r="V637" s="39">
        <f t="shared" si="465"/>
        <v>127.3218</v>
      </c>
      <c r="W637" s="39">
        <f t="shared" si="466"/>
        <v>528.5</v>
      </c>
      <c r="X637" s="40">
        <f t="shared" si="467"/>
        <v>0.24091163670766319</v>
      </c>
      <c r="Y637" s="41">
        <f t="shared" si="468"/>
        <v>1.273218</v>
      </c>
      <c r="Z637" s="42">
        <f t="shared" si="469"/>
        <v>12732.18</v>
      </c>
      <c r="AA637" s="13" t="s">
        <v>58</v>
      </c>
      <c r="AT637" s="38">
        <v>10.8</v>
      </c>
      <c r="AU637" s="38">
        <v>9.5</v>
      </c>
      <c r="AV637" s="10">
        <f t="shared" ref="AV637:AV642" si="490">((N637*(L637))-(L637))</f>
        <v>12</v>
      </c>
      <c r="AW637" s="10">
        <f t="shared" ref="AW637:AW642" si="491">0.92*(N637-1)+1</f>
        <v>12.040000000000001</v>
      </c>
      <c r="AZ637" t="str">
        <f t="shared" si="450"/>
        <v>Yes</v>
      </c>
      <c r="BB637" s="38">
        <f t="shared" si="471"/>
        <v>-1</v>
      </c>
      <c r="BC637" s="38">
        <f t="shared" si="431"/>
        <v>-4</v>
      </c>
      <c r="BD637" s="38">
        <f t="shared" si="472"/>
        <v>-4</v>
      </c>
      <c r="BE637" s="38">
        <f t="shared" si="473"/>
        <v>-1</v>
      </c>
      <c r="BF637" s="13" cm="1">
        <f t="array" ref="BF637">SUMPRODUCT((1/COUNTIFS($A$3:$A637,$A$3:$A637,$H$3:$H637,$H$3:$H637,$I$3:$I637,$I$3:$I637)))</f>
        <v>185.99999999999943</v>
      </c>
      <c r="BG637" s="13">
        <v>56</v>
      </c>
      <c r="BH637" s="12">
        <f t="shared" si="488"/>
        <v>0.3010752688172052</v>
      </c>
    </row>
    <row r="638" spans="1:60" x14ac:dyDescent="0.2">
      <c r="A638" s="37">
        <v>46179</v>
      </c>
      <c r="B638" s="37"/>
      <c r="C638" s="38">
        <v>10.52</v>
      </c>
      <c r="D638" s="13" t="s">
        <v>55</v>
      </c>
      <c r="E638" s="13" t="s">
        <v>1156</v>
      </c>
      <c r="F638" s="13"/>
      <c r="H638" t="s">
        <v>56</v>
      </c>
      <c r="I638" s="13">
        <v>9</v>
      </c>
      <c r="J638" s="13">
        <v>5</v>
      </c>
      <c r="K638" t="s">
        <v>906</v>
      </c>
      <c r="L638" s="38">
        <v>0.5</v>
      </c>
      <c r="M638" s="38">
        <v>10.5</v>
      </c>
      <c r="N638" s="38">
        <v>15.5</v>
      </c>
      <c r="O638" s="13" t="s">
        <v>15</v>
      </c>
      <c r="Q638" s="13" t="s">
        <v>4</v>
      </c>
      <c r="R638" s="38">
        <v>14.34</v>
      </c>
      <c r="S638" s="13" t="s">
        <v>60</v>
      </c>
      <c r="T638" s="39" t="str">
        <f t="shared" si="440"/>
        <v>0.00</v>
      </c>
      <c r="U638" s="39">
        <f t="shared" si="489"/>
        <v>-0.5</v>
      </c>
      <c r="V638" s="39">
        <f t="shared" si="465"/>
        <v>126.8218</v>
      </c>
      <c r="W638" s="39">
        <f t="shared" si="466"/>
        <v>529</v>
      </c>
      <c r="X638" s="40">
        <f t="shared" si="467"/>
        <v>0.23973875236294895</v>
      </c>
      <c r="Y638" s="41">
        <f t="shared" si="468"/>
        <v>1.2682180000000001</v>
      </c>
      <c r="Z638" s="42">
        <f t="shared" si="469"/>
        <v>12682.18</v>
      </c>
      <c r="AA638" s="13" t="s">
        <v>58</v>
      </c>
      <c r="AT638" s="38">
        <v>11.6</v>
      </c>
      <c r="AU638" s="38">
        <v>10</v>
      </c>
      <c r="AV638" s="10">
        <f t="shared" si="490"/>
        <v>7.25</v>
      </c>
      <c r="AW638" s="10">
        <f t="shared" si="491"/>
        <v>14.34</v>
      </c>
      <c r="AZ638" t="str">
        <f t="shared" si="450"/>
        <v>Yes</v>
      </c>
      <c r="BB638" s="38">
        <f t="shared" si="471"/>
        <v>-0.5</v>
      </c>
      <c r="BC638" s="38">
        <f t="shared" si="431"/>
        <v>-4</v>
      </c>
      <c r="BD638" s="38">
        <f t="shared" si="472"/>
        <v>-4</v>
      </c>
      <c r="BE638" s="38">
        <f t="shared" si="473"/>
        <v>-0.5</v>
      </c>
      <c r="BF638" s="13" cm="1">
        <f t="array" ref="BF638">SUMPRODUCT((1/COUNTIFS($A$3:$A638,$A$3:$A638,$H$3:$H638,$H$3:$H638,$I$3:$I638,$I$3:$I638)))</f>
        <v>185.99999999999943</v>
      </c>
      <c r="BG638" s="13">
        <v>56</v>
      </c>
      <c r="BH638" s="12">
        <f t="shared" si="488"/>
        <v>0.3010752688172052</v>
      </c>
    </row>
    <row r="639" spans="1:60" x14ac:dyDescent="0.2">
      <c r="A639" s="37">
        <v>46179</v>
      </c>
      <c r="B639" s="37"/>
      <c r="C639" s="38">
        <v>10.52</v>
      </c>
      <c r="D639" s="13" t="s">
        <v>55</v>
      </c>
      <c r="E639" s="13" t="s">
        <v>1156</v>
      </c>
      <c r="F639" s="13"/>
      <c r="H639" t="s">
        <v>56</v>
      </c>
      <c r="I639" s="13">
        <v>9</v>
      </c>
      <c r="J639" s="13">
        <v>6</v>
      </c>
      <c r="K639" t="s">
        <v>792</v>
      </c>
      <c r="L639" s="38">
        <v>1</v>
      </c>
      <c r="M639" s="38">
        <v>42</v>
      </c>
      <c r="N639" s="38">
        <v>42</v>
      </c>
      <c r="O639" s="13" t="s">
        <v>15</v>
      </c>
      <c r="Q639" s="13" t="s">
        <v>4</v>
      </c>
      <c r="R639" s="38">
        <v>38.72</v>
      </c>
      <c r="S639" s="13" t="s">
        <v>60</v>
      </c>
      <c r="T639" s="39" t="str">
        <f t="shared" si="440"/>
        <v>0.00</v>
      </c>
      <c r="U639" s="39">
        <f t="shared" si="489"/>
        <v>-1</v>
      </c>
      <c r="V639" s="39">
        <f t="shared" si="465"/>
        <v>125.8218</v>
      </c>
      <c r="W639" s="39">
        <f t="shared" si="466"/>
        <v>530</v>
      </c>
      <c r="X639" s="40">
        <f t="shared" si="467"/>
        <v>0.23739962264150943</v>
      </c>
      <c r="Y639" s="41">
        <f t="shared" si="468"/>
        <v>1.2582180000000001</v>
      </c>
      <c r="Z639" s="42">
        <f t="shared" si="469"/>
        <v>12582.18</v>
      </c>
      <c r="AA639" s="13" t="s">
        <v>58</v>
      </c>
      <c r="AT639" s="38">
        <v>44.4</v>
      </c>
      <c r="AU639" s="38">
        <v>51</v>
      </c>
      <c r="AV639" s="10">
        <f t="shared" si="490"/>
        <v>41</v>
      </c>
      <c r="AW639" s="10">
        <f t="shared" si="491"/>
        <v>38.72</v>
      </c>
      <c r="AZ639" t="str">
        <f t="shared" si="450"/>
        <v>Yes</v>
      </c>
      <c r="BB639" s="38">
        <f t="shared" si="471"/>
        <v>-1</v>
      </c>
      <c r="BC639" s="38">
        <f t="shared" si="431"/>
        <v>-4</v>
      </c>
      <c r="BD639" s="38">
        <f t="shared" si="472"/>
        <v>-4</v>
      </c>
      <c r="BE639" s="38">
        <f t="shared" si="473"/>
        <v>-1</v>
      </c>
      <c r="BF639" s="13" cm="1">
        <f t="array" ref="BF639">SUMPRODUCT((1/COUNTIFS($A$3:$A639,$A$3:$A639,$H$3:$H639,$H$3:$H639,$I$3:$I639,$I$3:$I639)))</f>
        <v>185.99999999999946</v>
      </c>
      <c r="BG639" s="13">
        <v>56</v>
      </c>
      <c r="BH639" s="12">
        <f t="shared" si="488"/>
        <v>0.3010752688172052</v>
      </c>
    </row>
    <row r="640" spans="1:60" x14ac:dyDescent="0.2">
      <c r="A640" s="37">
        <v>46179</v>
      </c>
      <c r="B640" s="37"/>
      <c r="C640" s="38">
        <v>10.52</v>
      </c>
      <c r="D640" s="13" t="s">
        <v>55</v>
      </c>
      <c r="E640" s="13" t="s">
        <v>1156</v>
      </c>
      <c r="F640" s="13"/>
      <c r="H640" t="s">
        <v>56</v>
      </c>
      <c r="I640" s="13">
        <v>9</v>
      </c>
      <c r="J640" s="13">
        <v>13</v>
      </c>
      <c r="K640" t="s">
        <v>731</v>
      </c>
      <c r="L640" s="38">
        <v>0.5</v>
      </c>
      <c r="M640" s="38">
        <v>3.85</v>
      </c>
      <c r="N640" s="38">
        <v>6.45</v>
      </c>
      <c r="O640" s="13" t="s">
        <v>15</v>
      </c>
      <c r="Q640" s="13" t="s">
        <v>4</v>
      </c>
      <c r="R640" s="38">
        <v>6.0140000000000002</v>
      </c>
      <c r="S640" s="13" t="s">
        <v>60</v>
      </c>
      <c r="T640" s="39" t="str">
        <f t="shared" si="440"/>
        <v>0.00</v>
      </c>
      <c r="U640" s="39">
        <f t="shared" si="489"/>
        <v>-0.5</v>
      </c>
      <c r="V640" s="39">
        <f t="shared" si="465"/>
        <v>125.3218</v>
      </c>
      <c r="W640" s="39">
        <f t="shared" si="466"/>
        <v>530.5</v>
      </c>
      <c r="X640" s="40">
        <f t="shared" si="467"/>
        <v>0.23623336475023562</v>
      </c>
      <c r="Y640" s="41">
        <f t="shared" si="468"/>
        <v>1.2532179999999999</v>
      </c>
      <c r="Z640" s="42">
        <f t="shared" si="469"/>
        <v>12532.18</v>
      </c>
      <c r="AA640" s="13" t="s">
        <v>58</v>
      </c>
      <c r="AT640" s="38">
        <v>5.5</v>
      </c>
      <c r="AU640" s="38">
        <v>6</v>
      </c>
      <c r="AV640" s="10">
        <f t="shared" si="490"/>
        <v>2.7250000000000001</v>
      </c>
      <c r="AW640" s="10">
        <f t="shared" si="491"/>
        <v>6.0140000000000002</v>
      </c>
      <c r="AZ640" t="str">
        <f t="shared" si="450"/>
        <v>Yes</v>
      </c>
      <c r="BB640" s="38">
        <f t="shared" si="471"/>
        <v>-0.5</v>
      </c>
      <c r="BC640" s="38">
        <f t="shared" si="431"/>
        <v>-4</v>
      </c>
      <c r="BD640" s="38">
        <f t="shared" si="472"/>
        <v>-4</v>
      </c>
      <c r="BE640" s="38">
        <f t="shared" si="473"/>
        <v>-0.5</v>
      </c>
      <c r="BF640" s="13" cm="1">
        <f t="array" ref="BF640">SUMPRODUCT((1/COUNTIFS($A$3:$A640,$A$3:$A640,$H$3:$H640,$H$3:$H640,$I$3:$I640,$I$3:$I640)))</f>
        <v>185.99999999999943</v>
      </c>
      <c r="BG640" s="13">
        <v>56</v>
      </c>
      <c r="BH640" s="12">
        <f t="shared" si="488"/>
        <v>0.3010752688172052</v>
      </c>
    </row>
    <row r="641" spans="1:60" x14ac:dyDescent="0.2">
      <c r="A641" s="37">
        <v>46179</v>
      </c>
      <c r="B641" s="37"/>
      <c r="C641" s="38">
        <v>10.52</v>
      </c>
      <c r="D641" s="13" t="s">
        <v>55</v>
      </c>
      <c r="E641" s="13" t="s">
        <v>1156</v>
      </c>
      <c r="F641" s="13"/>
      <c r="H641" t="s">
        <v>56</v>
      </c>
      <c r="I641" s="13">
        <v>9</v>
      </c>
      <c r="J641" s="13">
        <v>14</v>
      </c>
      <c r="K641" t="s">
        <v>611</v>
      </c>
      <c r="L641" s="38">
        <v>1</v>
      </c>
      <c r="M641" s="38">
        <v>8.1999999999999993</v>
      </c>
      <c r="N641" s="38">
        <v>8.1999999999999993</v>
      </c>
      <c r="O641" s="13" t="s">
        <v>15</v>
      </c>
      <c r="Q641" s="13" t="s">
        <v>4</v>
      </c>
      <c r="R641" s="38">
        <v>7.6239999999999997</v>
      </c>
      <c r="S641" s="13" t="s">
        <v>60</v>
      </c>
      <c r="T641" s="39" t="str">
        <f t="shared" si="440"/>
        <v>0.00</v>
      </c>
      <c r="U641" s="39">
        <f t="shared" si="489"/>
        <v>-1</v>
      </c>
      <c r="V641" s="39">
        <f t="shared" si="465"/>
        <v>124.3218</v>
      </c>
      <c r="W641" s="39">
        <f t="shared" si="466"/>
        <v>531.5</v>
      </c>
      <c r="X641" s="40">
        <f t="shared" si="467"/>
        <v>0.23390743179680148</v>
      </c>
      <c r="Y641" s="41">
        <f t="shared" si="468"/>
        <v>1.2432179999999999</v>
      </c>
      <c r="Z641" s="42">
        <f t="shared" si="469"/>
        <v>12432.18</v>
      </c>
      <c r="AA641" s="13" t="s">
        <v>58</v>
      </c>
      <c r="AT641" s="38">
        <v>6.6</v>
      </c>
      <c r="AU641" s="38">
        <v>6.5</v>
      </c>
      <c r="AV641" s="10">
        <f t="shared" si="490"/>
        <v>7.1999999999999993</v>
      </c>
      <c r="AW641" s="10">
        <f t="shared" si="491"/>
        <v>7.6239999999999997</v>
      </c>
      <c r="AZ641" t="str">
        <f t="shared" si="450"/>
        <v>Yes</v>
      </c>
      <c r="BB641" s="38">
        <f t="shared" si="471"/>
        <v>-1</v>
      </c>
      <c r="BC641" s="38">
        <f t="shared" si="431"/>
        <v>-4</v>
      </c>
      <c r="BD641" s="38">
        <f t="shared" si="472"/>
        <v>-4</v>
      </c>
      <c r="BE641" s="38">
        <f t="shared" si="473"/>
        <v>-1</v>
      </c>
      <c r="BF641" s="13" cm="1">
        <f t="array" ref="BF641">SUMPRODUCT((1/COUNTIFS($A$3:$A641,$A$3:$A641,$H$3:$H641,$H$3:$H641,$I$3:$I641,$I$3:$I641)))</f>
        <v>185.99999999999937</v>
      </c>
      <c r="BG641" s="13">
        <v>56</v>
      </c>
      <c r="BH641" s="12">
        <f t="shared" si="488"/>
        <v>0.30107526881720531</v>
      </c>
    </row>
    <row r="642" spans="1:60" x14ac:dyDescent="0.2">
      <c r="A642" s="37">
        <v>46186</v>
      </c>
      <c r="B642" s="37"/>
      <c r="C642" s="38">
        <v>10.42</v>
      </c>
      <c r="D642" s="13" t="s">
        <v>55</v>
      </c>
      <c r="E642" s="13" t="s">
        <v>1156</v>
      </c>
      <c r="F642" s="13"/>
      <c r="H642" t="s">
        <v>813</v>
      </c>
      <c r="I642" s="13">
        <v>1</v>
      </c>
      <c r="J642" s="13">
        <v>7</v>
      </c>
      <c r="K642" s="44" t="s">
        <v>912</v>
      </c>
      <c r="L642" s="38">
        <v>0.5</v>
      </c>
      <c r="M642" s="38">
        <v>3</v>
      </c>
      <c r="N642" s="38">
        <v>3.15</v>
      </c>
      <c r="O642" s="13" t="s">
        <v>15</v>
      </c>
      <c r="Q642" s="13" t="s">
        <v>4</v>
      </c>
      <c r="R642" s="38">
        <v>2.9779999999999998</v>
      </c>
      <c r="S642" s="13">
        <v>2</v>
      </c>
      <c r="T642" s="39" t="str">
        <f t="shared" si="440"/>
        <v>0.00</v>
      </c>
      <c r="U642" s="39">
        <f t="shared" ref="U642" si="492">BE642</f>
        <v>-0.5</v>
      </c>
      <c r="V642" s="39">
        <f t="shared" si="465"/>
        <v>123.8218</v>
      </c>
      <c r="W642" s="39">
        <f t="shared" si="466"/>
        <v>532</v>
      </c>
      <c r="X642" s="40">
        <f t="shared" si="467"/>
        <v>0.23274774436090226</v>
      </c>
      <c r="Y642" s="41">
        <f t="shared" si="468"/>
        <v>1.238218</v>
      </c>
      <c r="Z642" s="42">
        <f t="shared" si="469"/>
        <v>12382.18</v>
      </c>
      <c r="AA642" s="13" t="s">
        <v>58</v>
      </c>
      <c r="AT642" s="38">
        <v>3.1</v>
      </c>
      <c r="AU642" s="38">
        <v>3</v>
      </c>
      <c r="AV642" s="10">
        <f t="shared" si="490"/>
        <v>1.075</v>
      </c>
      <c r="AW642" s="10">
        <f t="shared" si="491"/>
        <v>2.9779999999999998</v>
      </c>
      <c r="AZ642" t="str">
        <f t="shared" si="450"/>
        <v>Yes</v>
      </c>
      <c r="BB642" s="38">
        <f t="shared" si="471"/>
        <v>-0.5</v>
      </c>
      <c r="BC642" s="38">
        <f t="shared" si="431"/>
        <v>-0.5</v>
      </c>
      <c r="BD642" s="38">
        <f t="shared" si="472"/>
        <v>-0.5</v>
      </c>
      <c r="BE642" s="38">
        <f t="shared" si="473"/>
        <v>-0.5</v>
      </c>
      <c r="BF642" s="13" cm="1">
        <f t="array" ref="BF642">SUMPRODUCT((1/COUNTIFS($A$3:$A642,$A$3:$A642,$H$3:$H642,$H$3:$H642,$I$3:$I642,$I$3:$I642)))</f>
        <v>186.99999999999937</v>
      </c>
      <c r="BG642" s="13">
        <v>56</v>
      </c>
      <c r="BH642" s="12">
        <f t="shared" si="488"/>
        <v>0.2994652406417122</v>
      </c>
    </row>
    <row r="643" spans="1:60" x14ac:dyDescent="0.2">
      <c r="A643" s="37">
        <v>46186</v>
      </c>
      <c r="B643" s="37"/>
      <c r="C643" s="38">
        <v>10.49</v>
      </c>
      <c r="D643" s="13" t="s">
        <v>55</v>
      </c>
      <c r="E643" s="13" t="s">
        <v>1156</v>
      </c>
      <c r="F643" s="13"/>
      <c r="H643" t="s">
        <v>813</v>
      </c>
      <c r="I643" s="13">
        <v>2</v>
      </c>
      <c r="J643" s="13">
        <v>4</v>
      </c>
      <c r="K643" t="s">
        <v>914</v>
      </c>
      <c r="L643" s="38">
        <v>1</v>
      </c>
      <c r="M643" s="38">
        <v>44</v>
      </c>
      <c r="N643" s="38">
        <v>44.76</v>
      </c>
      <c r="O643" s="13" t="s">
        <v>15</v>
      </c>
      <c r="Q643" s="13" t="s">
        <v>4</v>
      </c>
      <c r="R643" s="38">
        <v>41.2592</v>
      </c>
      <c r="S643" s="13" t="s">
        <v>60</v>
      </c>
      <c r="T643" s="39" t="str">
        <f t="shared" si="440"/>
        <v>0.00</v>
      </c>
      <c r="U643" s="39">
        <f t="shared" ref="U643:U649" si="493">BE643</f>
        <v>-1</v>
      </c>
      <c r="V643" s="39">
        <f t="shared" si="465"/>
        <v>122.8218</v>
      </c>
      <c r="W643" s="39">
        <f t="shared" si="466"/>
        <v>533</v>
      </c>
      <c r="X643" s="40">
        <f t="shared" si="467"/>
        <v>0.23043489681050655</v>
      </c>
      <c r="Y643" s="41">
        <f t="shared" si="468"/>
        <v>1.228218</v>
      </c>
      <c r="Z643" s="42">
        <f t="shared" si="469"/>
        <v>12282.18</v>
      </c>
      <c r="AA643" s="13" t="s">
        <v>58</v>
      </c>
      <c r="AT643" s="38">
        <v>55.6</v>
      </c>
      <c r="AU643" s="38">
        <v>61</v>
      </c>
      <c r="AV643" s="10">
        <f t="shared" ref="AV643:AV649" si="494">((N643*(L643))-(L643))</f>
        <v>43.76</v>
      </c>
      <c r="AW643" s="10">
        <f t="shared" ref="AW643:AW649" si="495">0.92*(N643-1)+1</f>
        <v>41.2592</v>
      </c>
      <c r="AZ643" t="str">
        <f t="shared" si="450"/>
        <v>Yes</v>
      </c>
      <c r="BB643" s="38">
        <f t="shared" si="471"/>
        <v>-1</v>
      </c>
      <c r="BC643" s="38">
        <f t="shared" ref="BC643:BC706" si="496">SUMIFS(
  $BB:$BB,
  $A:$A,$A643,
  $H:$H,$H643,
  $I:$I,$I643
)</f>
        <v>4</v>
      </c>
      <c r="BD643" s="38">
        <f t="shared" si="472"/>
        <v>3.68</v>
      </c>
      <c r="BE643" s="38">
        <f t="shared" si="473"/>
        <v>-1</v>
      </c>
      <c r="BF643" s="13" cm="1">
        <f t="array" ref="BF643">SUMPRODUCT((1/COUNTIFS($A$3:$A643,$A$3:$A643,$H$3:$H643,$H$3:$H643,$I$3:$I643,$I$3:$I643)))</f>
        <v>187.99999999999937</v>
      </c>
      <c r="BG643" s="13">
        <v>56</v>
      </c>
      <c r="BH643" s="12">
        <f t="shared" si="488"/>
        <v>0.2978723404255329</v>
      </c>
    </row>
    <row r="644" spans="1:60" x14ac:dyDescent="0.2">
      <c r="A644" s="37">
        <v>46186</v>
      </c>
      <c r="B644" s="37"/>
      <c r="C644" s="38">
        <v>10.49</v>
      </c>
      <c r="D644" s="13" t="s">
        <v>55</v>
      </c>
      <c r="E644" s="13" t="s">
        <v>1156</v>
      </c>
      <c r="F644" s="13"/>
      <c r="H644" t="s">
        <v>813</v>
      </c>
      <c r="I644" s="13">
        <v>2</v>
      </c>
      <c r="J644" s="13">
        <v>5</v>
      </c>
      <c r="K644" s="46" t="s">
        <v>915</v>
      </c>
      <c r="L644" s="38">
        <v>1</v>
      </c>
      <c r="M644" s="38">
        <v>17</v>
      </c>
      <c r="N644" s="38">
        <v>17.059999999999999</v>
      </c>
      <c r="O644" s="13" t="s">
        <v>15</v>
      </c>
      <c r="Q644" s="13" t="s">
        <v>4</v>
      </c>
      <c r="R644" s="38">
        <v>15.7752</v>
      </c>
      <c r="S644" s="13">
        <v>4</v>
      </c>
      <c r="T644" s="39" t="str">
        <f t="shared" si="440"/>
        <v>0.00</v>
      </c>
      <c r="U644" s="39">
        <f t="shared" si="493"/>
        <v>-1</v>
      </c>
      <c r="V644" s="39">
        <f t="shared" si="465"/>
        <v>121.8218</v>
      </c>
      <c r="W644" s="39">
        <f t="shared" si="466"/>
        <v>534</v>
      </c>
      <c r="X644" s="40">
        <f t="shared" si="467"/>
        <v>0.2281307116104869</v>
      </c>
      <c r="Y644" s="41">
        <f t="shared" si="468"/>
        <v>1.218218</v>
      </c>
      <c r="Z644" s="42">
        <f t="shared" si="469"/>
        <v>12182.18</v>
      </c>
      <c r="AA644" s="13" t="s">
        <v>58</v>
      </c>
      <c r="AT644" s="38">
        <v>18</v>
      </c>
      <c r="AU644" s="38">
        <v>17</v>
      </c>
      <c r="AV644" s="10">
        <f t="shared" si="494"/>
        <v>16.059999999999999</v>
      </c>
      <c r="AW644" s="10">
        <f t="shared" si="495"/>
        <v>15.7752</v>
      </c>
      <c r="AZ644" t="str">
        <f t="shared" si="450"/>
        <v>Yes</v>
      </c>
      <c r="BB644" s="38">
        <f t="shared" si="471"/>
        <v>-1</v>
      </c>
      <c r="BC644" s="38">
        <f t="shared" si="496"/>
        <v>4</v>
      </c>
      <c r="BD644" s="38">
        <f t="shared" si="472"/>
        <v>3.68</v>
      </c>
      <c r="BE644" s="38">
        <f t="shared" si="473"/>
        <v>-1</v>
      </c>
      <c r="BF644" s="13" cm="1">
        <f t="array" ref="BF644">SUMPRODUCT((1/COUNTIFS($A$3:$A644,$A$3:$A644,$H$3:$H644,$H$3:$H644,$I$3:$I644,$I$3:$I644)))</f>
        <v>187.99999999999937</v>
      </c>
      <c r="BG644" s="13">
        <v>56</v>
      </c>
      <c r="BH644" s="12">
        <f t="shared" si="488"/>
        <v>0.2978723404255329</v>
      </c>
    </row>
    <row r="645" spans="1:60" x14ac:dyDescent="0.2">
      <c r="A645" s="37">
        <v>46186</v>
      </c>
      <c r="B645" s="37"/>
      <c r="C645" s="38">
        <v>10.49</v>
      </c>
      <c r="D645" s="13" t="s">
        <v>55</v>
      </c>
      <c r="E645" s="13" t="s">
        <v>1156</v>
      </c>
      <c r="F645" s="13"/>
      <c r="H645" t="s">
        <v>813</v>
      </c>
      <c r="I645" s="13">
        <v>2</v>
      </c>
      <c r="J645" s="13">
        <v>6</v>
      </c>
      <c r="K645" s="45" t="s">
        <v>916</v>
      </c>
      <c r="L645" s="38">
        <v>1</v>
      </c>
      <c r="M645" s="38">
        <v>8.6</v>
      </c>
      <c r="N645" s="38">
        <v>10.5</v>
      </c>
      <c r="O645" s="13" t="s">
        <v>15</v>
      </c>
      <c r="Q645" s="13" t="s">
        <v>4</v>
      </c>
      <c r="R645" s="38">
        <v>9.74</v>
      </c>
      <c r="S645" s="13">
        <v>3</v>
      </c>
      <c r="T645" s="39" t="str">
        <f t="shared" si="440"/>
        <v>0.00</v>
      </c>
      <c r="U645" s="39">
        <f t="shared" si="493"/>
        <v>-1</v>
      </c>
      <c r="V645" s="39">
        <f t="shared" si="465"/>
        <v>120.8218</v>
      </c>
      <c r="W645" s="39">
        <f t="shared" si="466"/>
        <v>535</v>
      </c>
      <c r="X645" s="40">
        <f t="shared" si="467"/>
        <v>0.22583514018691589</v>
      </c>
      <c r="Y645" s="41">
        <f t="shared" si="468"/>
        <v>1.208218</v>
      </c>
      <c r="Z645" s="42">
        <f t="shared" si="469"/>
        <v>12082.18</v>
      </c>
      <c r="AA645" s="13" t="s">
        <v>58</v>
      </c>
      <c r="AT645" s="38">
        <v>10.1</v>
      </c>
      <c r="AU645" s="38">
        <v>9</v>
      </c>
      <c r="AV645" s="10">
        <f t="shared" si="494"/>
        <v>9.5</v>
      </c>
      <c r="AW645" s="10">
        <f t="shared" si="495"/>
        <v>9.74</v>
      </c>
      <c r="AZ645" t="str">
        <f t="shared" si="450"/>
        <v>Yes</v>
      </c>
      <c r="BB645" s="38">
        <f t="shared" si="471"/>
        <v>-1</v>
      </c>
      <c r="BC645" s="38">
        <f t="shared" si="496"/>
        <v>4</v>
      </c>
      <c r="BD645" s="38">
        <f t="shared" si="472"/>
        <v>3.68</v>
      </c>
      <c r="BE645" s="38">
        <f t="shared" si="473"/>
        <v>-1</v>
      </c>
      <c r="BF645" s="13" cm="1">
        <f t="array" ref="BF645">SUMPRODUCT((1/COUNTIFS($A$3:$A645,$A$3:$A645,$H$3:$H645,$H$3:$H645,$I$3:$I645,$I$3:$I645)))</f>
        <v>187.9999999999994</v>
      </c>
      <c r="BG645" s="13">
        <v>56</v>
      </c>
      <c r="BH645" s="12">
        <f t="shared" si="488"/>
        <v>0.29787234042553284</v>
      </c>
    </row>
    <row r="646" spans="1:60" x14ac:dyDescent="0.2">
      <c r="A646" s="37">
        <v>46186</v>
      </c>
      <c r="B646" s="37"/>
      <c r="C646" s="38">
        <v>10.49</v>
      </c>
      <c r="D646" s="13" t="s">
        <v>55</v>
      </c>
      <c r="E646" s="13" t="s">
        <v>1156</v>
      </c>
      <c r="F646" s="13"/>
      <c r="H646" t="s">
        <v>813</v>
      </c>
      <c r="I646" s="13">
        <v>2</v>
      </c>
      <c r="J646" s="13">
        <v>7</v>
      </c>
      <c r="K646" t="s">
        <v>917</v>
      </c>
      <c r="L646" s="38">
        <v>1</v>
      </c>
      <c r="M646" s="38">
        <v>13.5</v>
      </c>
      <c r="N646" s="38">
        <v>13.5</v>
      </c>
      <c r="O646" s="13" t="s">
        <v>15</v>
      </c>
      <c r="Q646" s="13" t="s">
        <v>4</v>
      </c>
      <c r="R646" s="38">
        <v>12.5</v>
      </c>
      <c r="S646" s="13" t="s">
        <v>60</v>
      </c>
      <c r="T646" s="39" t="str">
        <f t="shared" si="440"/>
        <v>0.00</v>
      </c>
      <c r="U646" s="39">
        <f t="shared" si="493"/>
        <v>-1</v>
      </c>
      <c r="V646" s="39">
        <f t="shared" si="465"/>
        <v>119.8218</v>
      </c>
      <c r="W646" s="39">
        <f t="shared" si="466"/>
        <v>536</v>
      </c>
      <c r="X646" s="40">
        <f t="shared" si="467"/>
        <v>0.22354813432835821</v>
      </c>
      <c r="Y646" s="41">
        <f t="shared" si="468"/>
        <v>1.198218</v>
      </c>
      <c r="Z646" s="42">
        <f t="shared" si="469"/>
        <v>11982.18</v>
      </c>
      <c r="AA646" s="13" t="s">
        <v>58</v>
      </c>
      <c r="AT646" s="38">
        <v>10.6</v>
      </c>
      <c r="AU646" s="38">
        <v>10</v>
      </c>
      <c r="AV646" s="10">
        <f t="shared" si="494"/>
        <v>12.5</v>
      </c>
      <c r="AW646" s="10">
        <f t="shared" si="495"/>
        <v>12.5</v>
      </c>
      <c r="AZ646" t="str">
        <f t="shared" si="450"/>
        <v>Yes</v>
      </c>
      <c r="BB646" s="38">
        <f t="shared" si="471"/>
        <v>-1</v>
      </c>
      <c r="BC646" s="38">
        <f t="shared" si="496"/>
        <v>4</v>
      </c>
      <c r="BD646" s="38">
        <f t="shared" si="472"/>
        <v>3.68</v>
      </c>
      <c r="BE646" s="38">
        <f t="shared" si="473"/>
        <v>-1</v>
      </c>
      <c r="BF646" s="13" cm="1">
        <f t="array" ref="BF646">SUMPRODUCT((1/COUNTIFS($A$3:$A646,$A$3:$A646,$H$3:$H646,$H$3:$H646,$I$3:$I646,$I$3:$I646)))</f>
        <v>187.99999999999937</v>
      </c>
      <c r="BG646" s="13">
        <v>56</v>
      </c>
      <c r="BH646" s="12">
        <f t="shared" si="488"/>
        <v>0.2978723404255329</v>
      </c>
    </row>
    <row r="647" spans="1:60" x14ac:dyDescent="0.2">
      <c r="A647" s="37">
        <v>46186</v>
      </c>
      <c r="B647" s="37"/>
      <c r="C647" s="38">
        <v>10.49</v>
      </c>
      <c r="D647" s="13" t="s">
        <v>55</v>
      </c>
      <c r="E647" s="13" t="s">
        <v>1156</v>
      </c>
      <c r="F647" s="13"/>
      <c r="H647" t="s">
        <v>813</v>
      </c>
      <c r="I647" s="13">
        <v>2</v>
      </c>
      <c r="J647" s="13">
        <v>9</v>
      </c>
      <c r="K647" s="43" t="s">
        <v>919</v>
      </c>
      <c r="L647" s="38">
        <v>1</v>
      </c>
      <c r="M647" s="38">
        <v>11</v>
      </c>
      <c r="N647" s="38">
        <v>11</v>
      </c>
      <c r="O647" s="13" t="s">
        <v>15</v>
      </c>
      <c r="Q647" s="13" t="s">
        <v>4</v>
      </c>
      <c r="R647" s="38">
        <v>10.200000000000001</v>
      </c>
      <c r="S647" s="13">
        <v>1</v>
      </c>
      <c r="T647" s="39">
        <f t="shared" si="440"/>
        <v>10.199999999999999</v>
      </c>
      <c r="U647" s="39">
        <f t="shared" si="493"/>
        <v>9.68</v>
      </c>
      <c r="V647" s="39">
        <f t="shared" si="465"/>
        <v>129.5018</v>
      </c>
      <c r="W647" s="39">
        <f t="shared" si="466"/>
        <v>537</v>
      </c>
      <c r="X647" s="40">
        <f t="shared" si="467"/>
        <v>0.24115791433891992</v>
      </c>
      <c r="Y647" s="41">
        <f t="shared" si="468"/>
        <v>1.295018</v>
      </c>
      <c r="Z647" s="42">
        <f t="shared" si="469"/>
        <v>12950.18</v>
      </c>
      <c r="AA647" s="13" t="s">
        <v>72</v>
      </c>
      <c r="AT647" s="38">
        <v>9.1</v>
      </c>
      <c r="AU647" s="38">
        <v>8.5</v>
      </c>
      <c r="AV647" s="10">
        <f t="shared" si="494"/>
        <v>10</v>
      </c>
      <c r="AW647" s="10">
        <f t="shared" si="495"/>
        <v>10.200000000000001</v>
      </c>
      <c r="AZ647" t="str">
        <f t="shared" si="450"/>
        <v>Yes</v>
      </c>
      <c r="BB647" s="38">
        <f t="shared" si="471"/>
        <v>10</v>
      </c>
      <c r="BC647" s="38">
        <f t="shared" si="496"/>
        <v>4</v>
      </c>
      <c r="BD647" s="38">
        <f t="shared" si="472"/>
        <v>3.68</v>
      </c>
      <c r="BE647" s="38">
        <f t="shared" si="473"/>
        <v>9.68</v>
      </c>
      <c r="BF647" s="13" cm="1">
        <f t="array" ref="BF647">SUMPRODUCT((1/COUNTIFS($A$3:$A647,$A$3:$A647,$H$3:$H647,$H$3:$H647,$I$3:$I647,$I$3:$I647)))</f>
        <v>187.99999999999932</v>
      </c>
      <c r="BG647" s="13">
        <v>57</v>
      </c>
      <c r="BH647" s="12">
        <f t="shared" si="488"/>
        <v>0.3031914893617032</v>
      </c>
    </row>
    <row r="648" spans="1:60" x14ac:dyDescent="0.2">
      <c r="A648" s="37">
        <v>46186</v>
      </c>
      <c r="B648" s="37"/>
      <c r="C648" s="38">
        <v>10.49</v>
      </c>
      <c r="D648" s="13" t="s">
        <v>55</v>
      </c>
      <c r="E648" s="13" t="s">
        <v>1156</v>
      </c>
      <c r="F648" s="13"/>
      <c r="H648" t="s">
        <v>813</v>
      </c>
      <c r="I648" s="13">
        <v>2</v>
      </c>
      <c r="J648" s="13">
        <v>11</v>
      </c>
      <c r="K648" t="s">
        <v>920</v>
      </c>
      <c r="L648" s="38">
        <v>1</v>
      </c>
      <c r="M648" s="38">
        <v>25</v>
      </c>
      <c r="N648" s="38">
        <v>25</v>
      </c>
      <c r="O648" s="13" t="s">
        <v>15</v>
      </c>
      <c r="Q648" s="13" t="s">
        <v>4</v>
      </c>
      <c r="R648" s="38">
        <v>23.080000000000002</v>
      </c>
      <c r="S648" s="13" t="s">
        <v>60</v>
      </c>
      <c r="T648" s="39" t="str">
        <f t="shared" si="440"/>
        <v>0.00</v>
      </c>
      <c r="U648" s="39">
        <f t="shared" si="493"/>
        <v>-1</v>
      </c>
      <c r="V648" s="39">
        <f t="shared" si="465"/>
        <v>128.5018</v>
      </c>
      <c r="W648" s="39">
        <f t="shared" si="466"/>
        <v>538</v>
      </c>
      <c r="X648" s="40">
        <f t="shared" si="467"/>
        <v>0.23885092936802974</v>
      </c>
      <c r="Y648" s="41">
        <f t="shared" si="468"/>
        <v>1.285018</v>
      </c>
      <c r="Z648" s="42">
        <f t="shared" si="469"/>
        <v>12850.18</v>
      </c>
      <c r="AA648" s="13" t="s">
        <v>58</v>
      </c>
      <c r="AT648" s="38">
        <v>26.6</v>
      </c>
      <c r="AU648" s="38">
        <v>31</v>
      </c>
      <c r="AV648" s="10">
        <f t="shared" si="494"/>
        <v>24</v>
      </c>
      <c r="AW648" s="10">
        <f t="shared" si="495"/>
        <v>23.080000000000002</v>
      </c>
      <c r="AZ648" t="str">
        <f t="shared" si="450"/>
        <v>Yes</v>
      </c>
      <c r="BB648" s="38">
        <f t="shared" si="471"/>
        <v>-1</v>
      </c>
      <c r="BC648" s="38">
        <f t="shared" si="496"/>
        <v>4</v>
      </c>
      <c r="BD648" s="38">
        <f t="shared" si="472"/>
        <v>3.68</v>
      </c>
      <c r="BE648" s="38">
        <f t="shared" si="473"/>
        <v>-1</v>
      </c>
      <c r="BF648" s="13" cm="1">
        <f t="array" ref="BF648">SUMPRODUCT((1/COUNTIFS($A$3:$A648,$A$3:$A648,$H$3:$H648,$H$3:$H648,$I$3:$I648,$I$3:$I648)))</f>
        <v>187.99999999999932</v>
      </c>
      <c r="BG648" s="13">
        <v>57</v>
      </c>
      <c r="BH648" s="12">
        <f t="shared" si="488"/>
        <v>0.3031914893617032</v>
      </c>
    </row>
    <row r="649" spans="1:60" x14ac:dyDescent="0.2">
      <c r="A649" s="37">
        <v>46186</v>
      </c>
      <c r="B649" s="37"/>
      <c r="C649" s="38">
        <v>10.49</v>
      </c>
      <c r="D649" s="13" t="s">
        <v>55</v>
      </c>
      <c r="E649" s="13" t="s">
        <v>1156</v>
      </c>
      <c r="F649" s="13"/>
      <c r="H649" t="s">
        <v>813</v>
      </c>
      <c r="I649" s="13">
        <v>2</v>
      </c>
      <c r="J649" s="13">
        <v>12</v>
      </c>
      <c r="K649" t="s">
        <v>921</v>
      </c>
      <c r="L649" s="38">
        <v>1</v>
      </c>
      <c r="M649" s="38">
        <v>11.5</v>
      </c>
      <c r="N649" s="38">
        <v>11.5</v>
      </c>
      <c r="O649" s="13" t="s">
        <v>15</v>
      </c>
      <c r="Q649" s="13" t="s">
        <v>4</v>
      </c>
      <c r="R649" s="38">
        <v>10.66</v>
      </c>
      <c r="S649" s="13" t="s">
        <v>60</v>
      </c>
      <c r="T649" s="39" t="str">
        <f t="shared" si="440"/>
        <v>0.00</v>
      </c>
      <c r="U649" s="39">
        <f t="shared" si="493"/>
        <v>-1</v>
      </c>
      <c r="V649" s="39">
        <f t="shared" si="465"/>
        <v>127.5018</v>
      </c>
      <c r="W649" s="39">
        <f t="shared" si="466"/>
        <v>539</v>
      </c>
      <c r="X649" s="40">
        <f t="shared" si="467"/>
        <v>0.23655250463821892</v>
      </c>
      <c r="Y649" s="41">
        <f t="shared" si="468"/>
        <v>1.275018</v>
      </c>
      <c r="Z649" s="42">
        <f t="shared" si="469"/>
        <v>12750.18</v>
      </c>
      <c r="AA649" s="13" t="s">
        <v>58</v>
      </c>
      <c r="AT649" s="38">
        <v>10</v>
      </c>
      <c r="AU649" s="38">
        <v>10</v>
      </c>
      <c r="AV649" s="10">
        <f t="shared" si="494"/>
        <v>10.5</v>
      </c>
      <c r="AW649" s="10">
        <f t="shared" si="495"/>
        <v>10.66</v>
      </c>
      <c r="AZ649" t="str">
        <f t="shared" si="450"/>
        <v>Yes</v>
      </c>
      <c r="BB649" s="38">
        <f t="shared" si="471"/>
        <v>-1</v>
      </c>
      <c r="BC649" s="38">
        <f t="shared" si="496"/>
        <v>4</v>
      </c>
      <c r="BD649" s="38">
        <f t="shared" si="472"/>
        <v>3.68</v>
      </c>
      <c r="BE649" s="38">
        <f t="shared" si="473"/>
        <v>-1</v>
      </c>
      <c r="BF649" s="13" cm="1">
        <f t="array" ref="BF649">SUMPRODUCT((1/COUNTIFS($A$3:$A649,$A$3:$A649,$H$3:$H649,$H$3:$H649,$I$3:$I649,$I$3:$I649)))</f>
        <v>187.99999999999935</v>
      </c>
      <c r="BG649" s="13">
        <v>57</v>
      </c>
      <c r="BH649" s="12">
        <f t="shared" si="488"/>
        <v>0.3031914893617032</v>
      </c>
    </row>
    <row r="650" spans="1:60" x14ac:dyDescent="0.2">
      <c r="A650" s="37">
        <v>46186</v>
      </c>
      <c r="B650" s="37"/>
      <c r="C650" s="38">
        <v>10.52</v>
      </c>
      <c r="D650" s="13" t="s">
        <v>55</v>
      </c>
      <c r="E650" s="13" t="s">
        <v>1156</v>
      </c>
      <c r="F650" s="13"/>
      <c r="H650" t="s">
        <v>813</v>
      </c>
      <c r="I650" s="13">
        <v>3</v>
      </c>
      <c r="J650" s="13">
        <v>2</v>
      </c>
      <c r="K650" s="44" t="s">
        <v>923</v>
      </c>
      <c r="L650" s="38">
        <v>0.5</v>
      </c>
      <c r="M650" s="38">
        <v>14.5</v>
      </c>
      <c r="N650" s="38">
        <v>19.59</v>
      </c>
      <c r="O650" s="13" t="s">
        <v>15</v>
      </c>
      <c r="Q650" s="13" t="s">
        <v>4</v>
      </c>
      <c r="R650" s="38">
        <v>18.102800000000002</v>
      </c>
      <c r="S650" s="13">
        <v>2</v>
      </c>
      <c r="T650" s="39" t="str">
        <f t="shared" si="440"/>
        <v>0.00</v>
      </c>
      <c r="U650" s="39">
        <f t="shared" ref="U650:U654" si="497">BE650</f>
        <v>-0.5</v>
      </c>
      <c r="V650" s="39">
        <f t="shared" si="465"/>
        <v>127.0018</v>
      </c>
      <c r="W650" s="39">
        <f t="shared" si="466"/>
        <v>539.5</v>
      </c>
      <c r="X650" s="40">
        <f t="shared" si="467"/>
        <v>0.23540648748841519</v>
      </c>
      <c r="Y650" s="41">
        <f t="shared" si="468"/>
        <v>1.2700180000000001</v>
      </c>
      <c r="Z650" s="42">
        <f t="shared" si="469"/>
        <v>12700.18</v>
      </c>
      <c r="AA650" s="13" t="s">
        <v>58</v>
      </c>
      <c r="AT650" s="38">
        <v>15</v>
      </c>
      <c r="AU650" s="38">
        <v>15</v>
      </c>
      <c r="AV650" s="10">
        <f t="shared" ref="AV650:AV654" si="498">((N650*(L650))-(L650))</f>
        <v>9.2949999999999999</v>
      </c>
      <c r="AW650" s="10">
        <f t="shared" ref="AW650:AW654" si="499">0.92*(N650-1)+1</f>
        <v>18.102800000000002</v>
      </c>
      <c r="AZ650" t="str">
        <f t="shared" si="450"/>
        <v>Yes</v>
      </c>
      <c r="BB650" s="38">
        <f t="shared" si="471"/>
        <v>-0.5</v>
      </c>
      <c r="BC650" s="38">
        <f t="shared" si="496"/>
        <v>-3.5</v>
      </c>
      <c r="BD650" s="38">
        <f t="shared" si="472"/>
        <v>-3.5</v>
      </c>
      <c r="BE650" s="38">
        <f t="shared" si="473"/>
        <v>-0.5</v>
      </c>
      <c r="BF650" s="13" cm="1">
        <f t="array" ref="BF650">SUMPRODUCT((1/COUNTIFS($A$3:$A650,$A$3:$A650,$H$3:$H650,$H$3:$H650,$I$3:$I650,$I$3:$I650)))</f>
        <v>188.99999999999935</v>
      </c>
      <c r="BG650" s="13">
        <v>57</v>
      </c>
      <c r="BH650" s="12">
        <f t="shared" si="488"/>
        <v>0.30158730158730263</v>
      </c>
    </row>
    <row r="651" spans="1:60" x14ac:dyDescent="0.2">
      <c r="A651" s="37">
        <v>46186</v>
      </c>
      <c r="B651" s="37"/>
      <c r="C651" s="38">
        <v>10.52</v>
      </c>
      <c r="D651" s="13" t="s">
        <v>55</v>
      </c>
      <c r="E651" s="13" t="s">
        <v>1156</v>
      </c>
      <c r="F651" s="13"/>
      <c r="H651" t="s">
        <v>813</v>
      </c>
      <c r="I651" s="13">
        <v>3</v>
      </c>
      <c r="J651" s="13">
        <v>3</v>
      </c>
      <c r="K651" s="46" t="s">
        <v>665</v>
      </c>
      <c r="L651" s="38">
        <v>1</v>
      </c>
      <c r="M651" s="38">
        <v>11.5</v>
      </c>
      <c r="N651" s="38">
        <v>14.48</v>
      </c>
      <c r="O651" s="13" t="s">
        <v>15</v>
      </c>
      <c r="Q651" s="13" t="s">
        <v>4</v>
      </c>
      <c r="R651" s="38">
        <v>13.4016</v>
      </c>
      <c r="S651" s="13">
        <v>4</v>
      </c>
      <c r="T651" s="39" t="str">
        <f t="shared" ref="T651:T714" si="500">IF(($AA651="W"),ROUND(($L651*$R651),2),"0.00")</f>
        <v>0.00</v>
      </c>
      <c r="U651" s="39">
        <f t="shared" si="497"/>
        <v>-1</v>
      </c>
      <c r="V651" s="39">
        <f t="shared" si="465"/>
        <v>126.0018</v>
      </c>
      <c r="W651" s="39">
        <f t="shared" si="466"/>
        <v>540.5</v>
      </c>
      <c r="X651" s="40">
        <f t="shared" si="467"/>
        <v>0.23312081406105459</v>
      </c>
      <c r="Y651" s="41">
        <f t="shared" si="468"/>
        <v>1.2600180000000001</v>
      </c>
      <c r="Z651" s="42">
        <f t="shared" si="469"/>
        <v>12600.18</v>
      </c>
      <c r="AA651" s="13" t="s">
        <v>58</v>
      </c>
      <c r="AT651" s="38">
        <v>13.5</v>
      </c>
      <c r="AU651" s="38">
        <v>11</v>
      </c>
      <c r="AV651" s="10">
        <f t="shared" si="498"/>
        <v>13.48</v>
      </c>
      <c r="AW651" s="10">
        <f t="shared" si="499"/>
        <v>13.4016</v>
      </c>
      <c r="AZ651" t="str">
        <f t="shared" si="450"/>
        <v>Yes</v>
      </c>
      <c r="BB651" s="38">
        <f t="shared" si="471"/>
        <v>-1</v>
      </c>
      <c r="BC651" s="38">
        <f t="shared" si="496"/>
        <v>-3.5</v>
      </c>
      <c r="BD651" s="38">
        <f t="shared" si="472"/>
        <v>-3.5</v>
      </c>
      <c r="BE651" s="38">
        <f t="shared" si="473"/>
        <v>-1</v>
      </c>
      <c r="BF651" s="13" cm="1">
        <f t="array" ref="BF651">SUMPRODUCT((1/COUNTIFS($A$3:$A651,$A$3:$A651,$H$3:$H651,$H$3:$H651,$I$3:$I651,$I$3:$I651)))</f>
        <v>188.99999999999935</v>
      </c>
      <c r="BG651" s="13">
        <v>57</v>
      </c>
      <c r="BH651" s="12">
        <f t="shared" si="488"/>
        <v>0.30158730158730263</v>
      </c>
    </row>
    <row r="652" spans="1:60" x14ac:dyDescent="0.2">
      <c r="A652" s="37">
        <v>46186</v>
      </c>
      <c r="B652" s="37"/>
      <c r="C652" s="38">
        <v>10.52</v>
      </c>
      <c r="D652" s="13" t="s">
        <v>55</v>
      </c>
      <c r="E652" s="13" t="s">
        <v>1156</v>
      </c>
      <c r="F652" s="13"/>
      <c r="H652" t="s">
        <v>813</v>
      </c>
      <c r="I652" s="13">
        <v>3</v>
      </c>
      <c r="J652" s="13">
        <v>5</v>
      </c>
      <c r="K652" t="s">
        <v>924</v>
      </c>
      <c r="L652" s="38">
        <v>0.5</v>
      </c>
      <c r="M652" s="38">
        <v>5.7</v>
      </c>
      <c r="N652" s="38">
        <v>7</v>
      </c>
      <c r="O652" s="13" t="s">
        <v>15</v>
      </c>
      <c r="Q652" s="13" t="s">
        <v>4</v>
      </c>
      <c r="R652" s="38">
        <v>6.5200000000000005</v>
      </c>
      <c r="S652" s="13" t="s">
        <v>60</v>
      </c>
      <c r="T652" s="39" t="str">
        <f t="shared" si="500"/>
        <v>0.00</v>
      </c>
      <c r="U652" s="39">
        <f t="shared" si="497"/>
        <v>-0.5</v>
      </c>
      <c r="V652" s="39">
        <f t="shared" si="465"/>
        <v>125.5018</v>
      </c>
      <c r="W652" s="39">
        <f t="shared" si="466"/>
        <v>541</v>
      </c>
      <c r="X652" s="40">
        <f t="shared" si="467"/>
        <v>0.23198114602587802</v>
      </c>
      <c r="Y652" s="41">
        <f t="shared" si="468"/>
        <v>1.255018</v>
      </c>
      <c r="Z652" s="42">
        <f t="shared" si="469"/>
        <v>12550.18</v>
      </c>
      <c r="AA652" s="13" t="s">
        <v>58</v>
      </c>
      <c r="AT652" s="38">
        <v>5.9</v>
      </c>
      <c r="AU652" s="38">
        <v>5.5</v>
      </c>
      <c r="AV652" s="10">
        <f t="shared" si="498"/>
        <v>3</v>
      </c>
      <c r="AW652" s="10">
        <f t="shared" si="499"/>
        <v>6.5200000000000005</v>
      </c>
      <c r="AZ652" t="str">
        <f t="shared" si="450"/>
        <v>Yes</v>
      </c>
      <c r="BB652" s="38">
        <f t="shared" si="471"/>
        <v>-0.5</v>
      </c>
      <c r="BC652" s="38">
        <f t="shared" si="496"/>
        <v>-3.5</v>
      </c>
      <c r="BD652" s="38">
        <f t="shared" si="472"/>
        <v>-3.5</v>
      </c>
      <c r="BE652" s="38">
        <f t="shared" si="473"/>
        <v>-0.5</v>
      </c>
      <c r="BF652" s="13" cm="1">
        <f t="array" ref="BF652">SUMPRODUCT((1/COUNTIFS($A$3:$A652,$A$3:$A652,$H$3:$H652,$H$3:$H652,$I$3:$I652,$I$3:$I652)))</f>
        <v>188.99999999999937</v>
      </c>
      <c r="BG652" s="13">
        <v>57</v>
      </c>
      <c r="BH652" s="12">
        <f t="shared" si="488"/>
        <v>0.30158730158730257</v>
      </c>
    </row>
    <row r="653" spans="1:60" x14ac:dyDescent="0.2">
      <c r="A653" s="37">
        <v>46186</v>
      </c>
      <c r="B653" s="37"/>
      <c r="C653" s="38">
        <v>10.52</v>
      </c>
      <c r="D653" s="13" t="s">
        <v>55</v>
      </c>
      <c r="E653" s="13" t="s">
        <v>1156</v>
      </c>
      <c r="F653" s="13"/>
      <c r="H653" t="s">
        <v>813</v>
      </c>
      <c r="I653" s="13">
        <v>3</v>
      </c>
      <c r="J653" s="13">
        <v>6</v>
      </c>
      <c r="K653" t="s">
        <v>835</v>
      </c>
      <c r="L653" s="38">
        <v>0.5</v>
      </c>
      <c r="M653" s="38">
        <v>7.2</v>
      </c>
      <c r="N653" s="38">
        <v>7.45</v>
      </c>
      <c r="O653" s="13" t="s">
        <v>15</v>
      </c>
      <c r="Q653" s="13" t="s">
        <v>4</v>
      </c>
      <c r="R653" s="38">
        <v>6.9340000000000002</v>
      </c>
      <c r="S653" s="13" t="s">
        <v>60</v>
      </c>
      <c r="T653" s="39" t="str">
        <f t="shared" si="500"/>
        <v>0.00</v>
      </c>
      <c r="U653" s="39">
        <f t="shared" si="497"/>
        <v>-0.5</v>
      </c>
      <c r="V653" s="39">
        <f t="shared" si="465"/>
        <v>125.0018</v>
      </c>
      <c r="W653" s="39">
        <f t="shared" si="466"/>
        <v>541.5</v>
      </c>
      <c r="X653" s="40">
        <f t="shared" si="467"/>
        <v>0.23084358264081256</v>
      </c>
      <c r="Y653" s="41">
        <f t="shared" si="468"/>
        <v>1.2500180000000001</v>
      </c>
      <c r="Z653" s="42">
        <f t="shared" si="469"/>
        <v>12500.18</v>
      </c>
      <c r="AA653" s="13" t="s">
        <v>58</v>
      </c>
      <c r="AT653" s="38">
        <v>6.5</v>
      </c>
      <c r="AU653" s="38">
        <v>7</v>
      </c>
      <c r="AV653" s="10">
        <f t="shared" si="498"/>
        <v>3.2250000000000001</v>
      </c>
      <c r="AW653" s="10">
        <f t="shared" si="499"/>
        <v>6.9340000000000002</v>
      </c>
      <c r="AZ653" t="str">
        <f t="shared" si="450"/>
        <v>Yes</v>
      </c>
      <c r="BB653" s="38">
        <f t="shared" si="471"/>
        <v>-0.5</v>
      </c>
      <c r="BC653" s="38">
        <f t="shared" si="496"/>
        <v>-3.5</v>
      </c>
      <c r="BD653" s="38">
        <f t="shared" si="472"/>
        <v>-3.5</v>
      </c>
      <c r="BE653" s="38">
        <f t="shared" si="473"/>
        <v>-0.5</v>
      </c>
      <c r="BF653" s="13" cm="1">
        <f t="array" ref="BF653">SUMPRODUCT((1/COUNTIFS($A$3:$A653,$A$3:$A653,$H$3:$H653,$H$3:$H653,$I$3:$I653,$I$3:$I653)))</f>
        <v>188.99999999999935</v>
      </c>
      <c r="BG653" s="13">
        <v>57</v>
      </c>
      <c r="BH653" s="12">
        <f t="shared" si="488"/>
        <v>0.30158730158730263</v>
      </c>
    </row>
    <row r="654" spans="1:60" x14ac:dyDescent="0.2">
      <c r="A654" s="37">
        <v>46186</v>
      </c>
      <c r="B654" s="37"/>
      <c r="C654" s="38">
        <v>10.52</v>
      </c>
      <c r="D654" s="13" t="s">
        <v>55</v>
      </c>
      <c r="E654" s="13" t="s">
        <v>1156</v>
      </c>
      <c r="F654" s="13"/>
      <c r="H654" t="s">
        <v>813</v>
      </c>
      <c r="I654" s="13">
        <v>3</v>
      </c>
      <c r="J654" s="13">
        <v>10</v>
      </c>
      <c r="K654" t="s">
        <v>926</v>
      </c>
      <c r="L654" s="38">
        <v>1</v>
      </c>
      <c r="M654" s="38">
        <v>7.2</v>
      </c>
      <c r="N654" s="38">
        <v>7.2</v>
      </c>
      <c r="O654" s="13" t="s">
        <v>15</v>
      </c>
      <c r="Q654" s="13" t="s">
        <v>4</v>
      </c>
      <c r="R654" s="38">
        <v>6.7040000000000006</v>
      </c>
      <c r="S654" s="13" t="s">
        <v>60</v>
      </c>
      <c r="T654" s="39" t="str">
        <f t="shared" si="500"/>
        <v>0.00</v>
      </c>
      <c r="U654" s="39">
        <f t="shared" si="497"/>
        <v>-1</v>
      </c>
      <c r="V654" s="39">
        <f t="shared" si="465"/>
        <v>124.0018</v>
      </c>
      <c r="W654" s="39">
        <f t="shared" si="466"/>
        <v>542.5</v>
      </c>
      <c r="X654" s="40">
        <f t="shared" si="467"/>
        <v>0.2285747465437788</v>
      </c>
      <c r="Y654" s="41">
        <f t="shared" si="468"/>
        <v>1.2400180000000001</v>
      </c>
      <c r="Z654" s="42">
        <f t="shared" si="469"/>
        <v>12400.18</v>
      </c>
      <c r="AA654" s="13" t="s">
        <v>58</v>
      </c>
      <c r="AT654" s="38">
        <v>6.5</v>
      </c>
      <c r="AU654" s="38">
        <v>6.5</v>
      </c>
      <c r="AV654" s="10">
        <f t="shared" si="498"/>
        <v>6.2</v>
      </c>
      <c r="AW654" s="10">
        <f t="shared" si="499"/>
        <v>6.7040000000000006</v>
      </c>
      <c r="AZ654" t="str">
        <f t="shared" si="450"/>
        <v>Yes</v>
      </c>
      <c r="BB654" s="38">
        <f t="shared" si="471"/>
        <v>-1</v>
      </c>
      <c r="BC654" s="38">
        <f t="shared" si="496"/>
        <v>-3.5</v>
      </c>
      <c r="BD654" s="38">
        <f t="shared" si="472"/>
        <v>-3.5</v>
      </c>
      <c r="BE654" s="38">
        <f t="shared" si="473"/>
        <v>-1</v>
      </c>
      <c r="BF654" s="13" cm="1">
        <f t="array" ref="BF654">SUMPRODUCT((1/COUNTIFS($A$3:$A654,$A$3:$A654,$H$3:$H654,$H$3:$H654,$I$3:$I654,$I$3:$I654)))</f>
        <v>188.99999999999929</v>
      </c>
      <c r="BG654" s="13">
        <v>57</v>
      </c>
      <c r="BH654" s="12">
        <f t="shared" si="488"/>
        <v>0.30158730158730274</v>
      </c>
    </row>
    <row r="655" spans="1:60" x14ac:dyDescent="0.2">
      <c r="A655" s="37">
        <v>46186</v>
      </c>
      <c r="B655" s="37"/>
      <c r="C655" s="38">
        <v>10.54</v>
      </c>
      <c r="D655" s="13" t="s">
        <v>55</v>
      </c>
      <c r="E655" s="13" t="s">
        <v>1156</v>
      </c>
      <c r="F655" s="13"/>
      <c r="H655" t="s">
        <v>813</v>
      </c>
      <c r="I655" s="13">
        <v>4</v>
      </c>
      <c r="J655" s="13">
        <v>1</v>
      </c>
      <c r="K655" t="s">
        <v>788</v>
      </c>
      <c r="L655" s="38">
        <v>1</v>
      </c>
      <c r="M655" s="38">
        <v>11</v>
      </c>
      <c r="N655" s="38">
        <v>16.09</v>
      </c>
      <c r="O655" s="13" t="s">
        <v>15</v>
      </c>
      <c r="Q655" s="13" t="s">
        <v>4</v>
      </c>
      <c r="R655" s="38">
        <v>14.8828</v>
      </c>
      <c r="S655" s="13" t="s">
        <v>60</v>
      </c>
      <c r="T655" s="39" t="str">
        <f t="shared" si="500"/>
        <v>0.00</v>
      </c>
      <c r="U655" s="39">
        <f t="shared" ref="U655:U661" si="501">BE655</f>
        <v>-1</v>
      </c>
      <c r="V655" s="39">
        <f t="shared" si="465"/>
        <v>123.0018</v>
      </c>
      <c r="W655" s="39">
        <f t="shared" si="466"/>
        <v>543.5</v>
      </c>
      <c r="X655" s="40">
        <f t="shared" si="467"/>
        <v>0.22631425942962283</v>
      </c>
      <c r="Y655" s="41">
        <f t="shared" si="468"/>
        <v>1.2300180000000001</v>
      </c>
      <c r="Z655" s="42">
        <f t="shared" si="469"/>
        <v>12300.18</v>
      </c>
      <c r="AA655" s="13" t="s">
        <v>58</v>
      </c>
      <c r="AT655" s="38">
        <v>14.3</v>
      </c>
      <c r="AU655" s="38">
        <v>12</v>
      </c>
      <c r="AV655" s="10">
        <f t="shared" ref="AV655:AV661" si="502">((N655*(L655))-(L655))</f>
        <v>15.09</v>
      </c>
      <c r="AW655" s="10">
        <f t="shared" ref="AW655:AW661" si="503">0.92*(N655-1)+1</f>
        <v>14.8828</v>
      </c>
      <c r="AZ655" t="str">
        <f t="shared" si="450"/>
        <v>Yes</v>
      </c>
      <c r="BB655" s="38">
        <f t="shared" si="471"/>
        <v>-1</v>
      </c>
      <c r="BC655" s="38">
        <f t="shared" si="496"/>
        <v>-6.5</v>
      </c>
      <c r="BD655" s="38">
        <f t="shared" si="472"/>
        <v>-6.5</v>
      </c>
      <c r="BE655" s="38">
        <f t="shared" si="473"/>
        <v>-1</v>
      </c>
      <c r="BF655" s="13" cm="1">
        <f t="array" ref="BF655">SUMPRODUCT((1/COUNTIFS($A$3:$A655,$A$3:$A655,$H$3:$H655,$H$3:$H655,$I$3:$I655,$I$3:$I655)))</f>
        <v>189.99999999999929</v>
      </c>
      <c r="BG655" s="13">
        <v>57</v>
      </c>
      <c r="BH655" s="12">
        <f t="shared" si="488"/>
        <v>0.3000000000000011</v>
      </c>
    </row>
    <row r="656" spans="1:60" x14ac:dyDescent="0.2">
      <c r="A656" s="37">
        <v>46186</v>
      </c>
      <c r="B656" s="37"/>
      <c r="C656" s="38">
        <v>10.54</v>
      </c>
      <c r="D656" s="13" t="s">
        <v>55</v>
      </c>
      <c r="E656" s="13" t="s">
        <v>1156</v>
      </c>
      <c r="F656" s="13"/>
      <c r="H656" t="s">
        <v>813</v>
      </c>
      <c r="I656" s="13">
        <v>4</v>
      </c>
      <c r="J656" s="13">
        <v>6</v>
      </c>
      <c r="K656" s="45" t="s">
        <v>832</v>
      </c>
      <c r="L656" s="38">
        <v>1</v>
      </c>
      <c r="M656" s="38">
        <v>10.5</v>
      </c>
      <c r="N656" s="38">
        <v>16</v>
      </c>
      <c r="O656" s="13" t="s">
        <v>15</v>
      </c>
      <c r="Q656" s="13" t="s">
        <v>4</v>
      </c>
      <c r="R656" s="38">
        <v>14.8</v>
      </c>
      <c r="S656" s="13">
        <v>3</v>
      </c>
      <c r="T656" s="39" t="str">
        <f t="shared" si="500"/>
        <v>0.00</v>
      </c>
      <c r="U656" s="39">
        <f t="shared" si="501"/>
        <v>-1</v>
      </c>
      <c r="V656" s="39">
        <f t="shared" si="465"/>
        <v>122.0018</v>
      </c>
      <c r="W656" s="39">
        <f t="shared" si="466"/>
        <v>544.5</v>
      </c>
      <c r="X656" s="40">
        <f t="shared" si="467"/>
        <v>0.22406207529843894</v>
      </c>
      <c r="Y656" s="41">
        <f t="shared" si="468"/>
        <v>1.220018</v>
      </c>
      <c r="Z656" s="42">
        <f t="shared" si="469"/>
        <v>12200.18</v>
      </c>
      <c r="AA656" s="13" t="s">
        <v>58</v>
      </c>
      <c r="AT656" s="38">
        <v>12.5</v>
      </c>
      <c r="AU656" s="38">
        <v>11</v>
      </c>
      <c r="AV656" s="10">
        <f t="shared" si="502"/>
        <v>15</v>
      </c>
      <c r="AW656" s="10">
        <f t="shared" si="503"/>
        <v>14.8</v>
      </c>
      <c r="AZ656" t="str">
        <f t="shared" si="450"/>
        <v>Yes</v>
      </c>
      <c r="BB656" s="38">
        <f t="shared" si="471"/>
        <v>-1</v>
      </c>
      <c r="BC656" s="38">
        <f t="shared" si="496"/>
        <v>-6.5</v>
      </c>
      <c r="BD656" s="38">
        <f t="shared" si="472"/>
        <v>-6.5</v>
      </c>
      <c r="BE656" s="38">
        <f t="shared" si="473"/>
        <v>-1</v>
      </c>
      <c r="BF656" s="13" cm="1">
        <f t="array" ref="BF656">SUMPRODUCT((1/COUNTIFS($A$3:$A656,$A$3:$A656,$H$3:$H656,$H$3:$H656,$I$3:$I656,$I$3:$I656)))</f>
        <v>189.99999999999929</v>
      </c>
      <c r="BG656" s="13">
        <v>57</v>
      </c>
      <c r="BH656" s="12">
        <f t="shared" si="488"/>
        <v>0.3000000000000011</v>
      </c>
    </row>
    <row r="657" spans="1:60" x14ac:dyDescent="0.2">
      <c r="A657" s="37">
        <v>46186</v>
      </c>
      <c r="B657" s="37"/>
      <c r="C657" s="38">
        <v>10.54</v>
      </c>
      <c r="D657" s="13" t="s">
        <v>55</v>
      </c>
      <c r="E657" s="13" t="s">
        <v>1156</v>
      </c>
      <c r="F657" s="13"/>
      <c r="H657" t="s">
        <v>813</v>
      </c>
      <c r="I657" s="13">
        <v>4</v>
      </c>
      <c r="J657" s="13">
        <v>7</v>
      </c>
      <c r="K657" s="46" t="s">
        <v>930</v>
      </c>
      <c r="L657" s="38">
        <v>1</v>
      </c>
      <c r="M657" s="38">
        <v>12</v>
      </c>
      <c r="N657" s="38">
        <v>15.5</v>
      </c>
      <c r="O657" s="13" t="s">
        <v>15</v>
      </c>
      <c r="Q657" s="13" t="s">
        <v>4</v>
      </c>
      <c r="R657" s="38">
        <v>14.34</v>
      </c>
      <c r="S657" s="13">
        <v>4</v>
      </c>
      <c r="T657" s="39" t="str">
        <f t="shared" si="500"/>
        <v>0.00</v>
      </c>
      <c r="U657" s="39">
        <f t="shared" si="501"/>
        <v>-1</v>
      </c>
      <c r="V657" s="39">
        <f t="shared" si="465"/>
        <v>121.0018</v>
      </c>
      <c r="W657" s="39">
        <f t="shared" si="466"/>
        <v>545.5</v>
      </c>
      <c r="X657" s="40">
        <f t="shared" si="467"/>
        <v>0.22181814848762604</v>
      </c>
      <c r="Y657" s="41">
        <f t="shared" si="468"/>
        <v>1.210018</v>
      </c>
      <c r="Z657" s="42">
        <f t="shared" si="469"/>
        <v>12100.18</v>
      </c>
      <c r="AA657" s="13" t="s">
        <v>58</v>
      </c>
      <c r="AT657" s="38">
        <v>11</v>
      </c>
      <c r="AU657" s="38">
        <v>11</v>
      </c>
      <c r="AV657" s="10">
        <f t="shared" si="502"/>
        <v>14.5</v>
      </c>
      <c r="AW657" s="10">
        <f t="shared" si="503"/>
        <v>14.34</v>
      </c>
      <c r="AZ657" t="str">
        <f t="shared" si="450"/>
        <v>Yes</v>
      </c>
      <c r="BB657" s="38">
        <f t="shared" si="471"/>
        <v>-1</v>
      </c>
      <c r="BC657" s="38">
        <f t="shared" si="496"/>
        <v>-6.5</v>
      </c>
      <c r="BD657" s="38">
        <f t="shared" si="472"/>
        <v>-6.5</v>
      </c>
      <c r="BE657" s="38">
        <f t="shared" si="473"/>
        <v>-1</v>
      </c>
      <c r="BF657" s="13" cm="1">
        <f t="array" ref="BF657">SUMPRODUCT((1/COUNTIFS($A$3:$A657,$A$3:$A657,$H$3:$H657,$H$3:$H657,$I$3:$I657,$I$3:$I657)))</f>
        <v>189.99999999999932</v>
      </c>
      <c r="BG657" s="13">
        <v>57</v>
      </c>
      <c r="BH657" s="12">
        <f t="shared" si="488"/>
        <v>0.3000000000000011</v>
      </c>
    </row>
    <row r="658" spans="1:60" x14ac:dyDescent="0.2">
      <c r="A658" s="37">
        <v>46186</v>
      </c>
      <c r="B658" s="37"/>
      <c r="C658" s="38">
        <v>10.54</v>
      </c>
      <c r="D658" s="13" t="s">
        <v>55</v>
      </c>
      <c r="E658" s="13" t="s">
        <v>1156</v>
      </c>
      <c r="F658" s="13"/>
      <c r="H658" t="s">
        <v>813</v>
      </c>
      <c r="I658" s="13">
        <v>4</v>
      </c>
      <c r="J658" s="13">
        <v>8</v>
      </c>
      <c r="K658" t="s">
        <v>931</v>
      </c>
      <c r="L658" s="38">
        <v>1</v>
      </c>
      <c r="M658" s="38">
        <v>27</v>
      </c>
      <c r="N658" s="38">
        <v>27</v>
      </c>
      <c r="O658" s="13" t="s">
        <v>15</v>
      </c>
      <c r="Q658" s="13" t="s">
        <v>4</v>
      </c>
      <c r="R658" s="38">
        <v>24.92</v>
      </c>
      <c r="S658" s="13" t="s">
        <v>60</v>
      </c>
      <c r="T658" s="39" t="str">
        <f t="shared" si="500"/>
        <v>0.00</v>
      </c>
      <c r="U658" s="39">
        <f t="shared" si="501"/>
        <v>-1</v>
      </c>
      <c r="V658" s="39">
        <f t="shared" si="465"/>
        <v>120.0018</v>
      </c>
      <c r="W658" s="39">
        <f t="shared" si="466"/>
        <v>546.5</v>
      </c>
      <c r="X658" s="40">
        <f t="shared" si="467"/>
        <v>0.21958243366880148</v>
      </c>
      <c r="Y658" s="41">
        <f t="shared" si="468"/>
        <v>1.200018</v>
      </c>
      <c r="Z658" s="42">
        <f t="shared" si="469"/>
        <v>12000.18</v>
      </c>
      <c r="AA658" s="13" t="s">
        <v>58</v>
      </c>
      <c r="AT658" s="38">
        <v>27.7</v>
      </c>
      <c r="AU658" s="38">
        <v>21</v>
      </c>
      <c r="AV658" s="10">
        <f t="shared" si="502"/>
        <v>26</v>
      </c>
      <c r="AW658" s="10">
        <f t="shared" si="503"/>
        <v>24.92</v>
      </c>
      <c r="AZ658" t="str">
        <f t="shared" ref="AZ658:AZ721" si="504">IF(N658&gt;=M658,"Yes","No")</f>
        <v>Yes</v>
      </c>
      <c r="BB658" s="38">
        <f t="shared" si="471"/>
        <v>-1</v>
      </c>
      <c r="BC658" s="38">
        <f t="shared" si="496"/>
        <v>-6.5</v>
      </c>
      <c r="BD658" s="38">
        <f t="shared" si="472"/>
        <v>-6.5</v>
      </c>
      <c r="BE658" s="38">
        <f t="shared" si="473"/>
        <v>-1</v>
      </c>
      <c r="BF658" s="13" cm="1">
        <f t="array" ref="BF658">SUMPRODUCT((1/COUNTIFS($A$3:$A658,$A$3:$A658,$H$3:$H658,$H$3:$H658,$I$3:$I658,$I$3:$I658)))</f>
        <v>189.99999999999929</v>
      </c>
      <c r="BG658" s="13">
        <v>57</v>
      </c>
      <c r="BH658" s="12">
        <f t="shared" si="488"/>
        <v>0.3000000000000011</v>
      </c>
    </row>
    <row r="659" spans="1:60" x14ac:dyDescent="0.2">
      <c r="A659" s="37">
        <v>46186</v>
      </c>
      <c r="B659" s="37"/>
      <c r="C659" s="38">
        <v>10.54</v>
      </c>
      <c r="D659" s="13" t="s">
        <v>55</v>
      </c>
      <c r="E659" s="13" t="s">
        <v>1156</v>
      </c>
      <c r="F659" s="13"/>
      <c r="H659" t="s">
        <v>813</v>
      </c>
      <c r="I659" s="13">
        <v>4</v>
      </c>
      <c r="J659" s="13">
        <v>11</v>
      </c>
      <c r="K659" t="s">
        <v>932</v>
      </c>
      <c r="L659" s="38">
        <v>0.5</v>
      </c>
      <c r="M659" s="38">
        <v>34</v>
      </c>
      <c r="N659" s="38">
        <v>43.46</v>
      </c>
      <c r="O659" s="13" t="s">
        <v>15</v>
      </c>
      <c r="Q659" s="13" t="s">
        <v>4</v>
      </c>
      <c r="R659" s="38">
        <v>40.063200000000002</v>
      </c>
      <c r="S659" s="13" t="s">
        <v>60</v>
      </c>
      <c r="T659" s="39" t="str">
        <f t="shared" si="500"/>
        <v>0.00</v>
      </c>
      <c r="U659" s="39">
        <f t="shared" si="501"/>
        <v>-0.5</v>
      </c>
      <c r="V659" s="39">
        <f t="shared" si="465"/>
        <v>119.5018</v>
      </c>
      <c r="W659" s="39">
        <f t="shared" si="466"/>
        <v>547</v>
      </c>
      <c r="X659" s="40">
        <f t="shared" si="467"/>
        <v>0.21846764168190128</v>
      </c>
      <c r="Y659" s="41">
        <f t="shared" si="468"/>
        <v>1.1950180000000001</v>
      </c>
      <c r="Z659" s="42">
        <f t="shared" si="469"/>
        <v>11950.18</v>
      </c>
      <c r="AA659" s="13" t="s">
        <v>58</v>
      </c>
      <c r="AT659" s="38">
        <v>28</v>
      </c>
      <c r="AU659" s="38">
        <v>26</v>
      </c>
      <c r="AV659" s="10">
        <f t="shared" si="502"/>
        <v>21.23</v>
      </c>
      <c r="AW659" s="10">
        <f t="shared" si="503"/>
        <v>40.063200000000002</v>
      </c>
      <c r="AZ659" t="str">
        <f t="shared" si="504"/>
        <v>Yes</v>
      </c>
      <c r="BB659" s="38">
        <f t="shared" si="471"/>
        <v>-0.5</v>
      </c>
      <c r="BC659" s="38">
        <f t="shared" si="496"/>
        <v>-6.5</v>
      </c>
      <c r="BD659" s="38">
        <f t="shared" si="472"/>
        <v>-6.5</v>
      </c>
      <c r="BE659" s="38">
        <f t="shared" si="473"/>
        <v>-0.5</v>
      </c>
      <c r="BF659" s="13" cm="1">
        <f t="array" ref="BF659">SUMPRODUCT((1/COUNTIFS($A$3:$A659,$A$3:$A659,$H$3:$H659,$H$3:$H659,$I$3:$I659,$I$3:$I659)))</f>
        <v>189.99999999999923</v>
      </c>
      <c r="BG659" s="13">
        <v>57</v>
      </c>
      <c r="BH659" s="12">
        <f t="shared" si="488"/>
        <v>0.30000000000000121</v>
      </c>
    </row>
    <row r="660" spans="1:60" x14ac:dyDescent="0.2">
      <c r="A660" s="37">
        <v>46186</v>
      </c>
      <c r="B660" s="37"/>
      <c r="C660" s="38">
        <v>10.54</v>
      </c>
      <c r="D660" s="13" t="s">
        <v>55</v>
      </c>
      <c r="E660" s="13" t="s">
        <v>1156</v>
      </c>
      <c r="F660" s="13"/>
      <c r="H660" t="s">
        <v>813</v>
      </c>
      <c r="I660" s="13">
        <v>4</v>
      </c>
      <c r="J660" s="13">
        <v>12</v>
      </c>
      <c r="K660" t="s">
        <v>933</v>
      </c>
      <c r="L660" s="38">
        <v>1</v>
      </c>
      <c r="M660" s="38">
        <v>38</v>
      </c>
      <c r="N660" s="38">
        <v>43.1</v>
      </c>
      <c r="O660" s="13" t="s">
        <v>15</v>
      </c>
      <c r="Q660" s="13" t="s">
        <v>4</v>
      </c>
      <c r="R660" s="38">
        <v>39.732000000000006</v>
      </c>
      <c r="S660" s="13" t="s">
        <v>60</v>
      </c>
      <c r="T660" s="39" t="str">
        <f t="shared" si="500"/>
        <v>0.00</v>
      </c>
      <c r="U660" s="39">
        <f t="shared" si="501"/>
        <v>-1</v>
      </c>
      <c r="V660" s="39">
        <f t="shared" si="465"/>
        <v>118.5018</v>
      </c>
      <c r="W660" s="39">
        <f t="shared" si="466"/>
        <v>548</v>
      </c>
      <c r="X660" s="40">
        <f t="shared" si="467"/>
        <v>0.21624416058394161</v>
      </c>
      <c r="Y660" s="41">
        <f t="shared" si="468"/>
        <v>1.1850180000000001</v>
      </c>
      <c r="Z660" s="42">
        <f t="shared" si="469"/>
        <v>11850.18</v>
      </c>
      <c r="AA660" s="13" t="s">
        <v>58</v>
      </c>
      <c r="AT660" s="38">
        <v>48</v>
      </c>
      <c r="AU660" s="38">
        <v>41</v>
      </c>
      <c r="AV660" s="10">
        <f t="shared" si="502"/>
        <v>42.1</v>
      </c>
      <c r="AW660" s="10">
        <f t="shared" si="503"/>
        <v>39.732000000000006</v>
      </c>
      <c r="AZ660" t="str">
        <f t="shared" si="504"/>
        <v>Yes</v>
      </c>
      <c r="BB660" s="38">
        <f t="shared" si="471"/>
        <v>-1</v>
      </c>
      <c r="BC660" s="38">
        <f t="shared" si="496"/>
        <v>-6.5</v>
      </c>
      <c r="BD660" s="38">
        <f t="shared" si="472"/>
        <v>-6.5</v>
      </c>
      <c r="BE660" s="38">
        <f t="shared" si="473"/>
        <v>-1</v>
      </c>
      <c r="BF660" s="13" cm="1">
        <f t="array" ref="BF660">SUMPRODUCT((1/COUNTIFS($A$3:$A660,$A$3:$A660,$H$3:$H660,$H$3:$H660,$I$3:$I660,$I$3:$I660)))</f>
        <v>189.99999999999923</v>
      </c>
      <c r="BG660" s="13">
        <v>57</v>
      </c>
      <c r="BH660" s="12">
        <f t="shared" si="488"/>
        <v>0.30000000000000121</v>
      </c>
    </row>
    <row r="661" spans="1:60" x14ac:dyDescent="0.2">
      <c r="A661" s="37">
        <v>46186</v>
      </c>
      <c r="B661" s="37"/>
      <c r="C661" s="38">
        <v>10.54</v>
      </c>
      <c r="D661" s="13" t="s">
        <v>55</v>
      </c>
      <c r="E661" s="13" t="s">
        <v>1156</v>
      </c>
      <c r="F661" s="13"/>
      <c r="H661" t="s">
        <v>813</v>
      </c>
      <c r="I661" s="13">
        <v>4</v>
      </c>
      <c r="J661" s="13">
        <v>13</v>
      </c>
      <c r="K661" s="44" t="s">
        <v>684</v>
      </c>
      <c r="L661" s="38">
        <v>1</v>
      </c>
      <c r="M661" s="38">
        <v>7.6</v>
      </c>
      <c r="N661" s="38">
        <v>7.6</v>
      </c>
      <c r="O661" s="13" t="s">
        <v>15</v>
      </c>
      <c r="Q661" s="13" t="s">
        <v>4</v>
      </c>
      <c r="R661" s="38">
        <v>7.0720000000000001</v>
      </c>
      <c r="S661" s="13">
        <v>2</v>
      </c>
      <c r="T661" s="39" t="str">
        <f t="shared" si="500"/>
        <v>0.00</v>
      </c>
      <c r="U661" s="39">
        <f t="shared" si="501"/>
        <v>-1</v>
      </c>
      <c r="V661" s="39">
        <f t="shared" si="465"/>
        <v>117.5018</v>
      </c>
      <c r="W661" s="39">
        <f t="shared" si="466"/>
        <v>549</v>
      </c>
      <c r="X661" s="40">
        <f t="shared" si="467"/>
        <v>0.21402877959927141</v>
      </c>
      <c r="Y661" s="41">
        <f t="shared" si="468"/>
        <v>1.1750180000000001</v>
      </c>
      <c r="Z661" s="42">
        <f t="shared" si="469"/>
        <v>11750.18</v>
      </c>
      <c r="AA661" s="13" t="s">
        <v>58</v>
      </c>
      <c r="AT661" s="38">
        <v>6.5</v>
      </c>
      <c r="AU661" s="38">
        <v>6.5</v>
      </c>
      <c r="AV661" s="10">
        <f t="shared" si="502"/>
        <v>6.6</v>
      </c>
      <c r="AW661" s="10">
        <f t="shared" si="503"/>
        <v>7.0720000000000001</v>
      </c>
      <c r="AZ661" t="str">
        <f t="shared" si="504"/>
        <v>Yes</v>
      </c>
      <c r="BB661" s="38">
        <f t="shared" si="471"/>
        <v>-1</v>
      </c>
      <c r="BC661" s="38">
        <f t="shared" si="496"/>
        <v>-6.5</v>
      </c>
      <c r="BD661" s="38">
        <f t="shared" si="472"/>
        <v>-6.5</v>
      </c>
      <c r="BE661" s="38">
        <f t="shared" si="473"/>
        <v>-1</v>
      </c>
      <c r="BF661" s="13" cm="1">
        <f t="array" ref="BF661">SUMPRODUCT((1/COUNTIFS($A$3:$A661,$A$3:$A661,$H$3:$H661,$H$3:$H661,$I$3:$I661,$I$3:$I661)))</f>
        <v>189.99999999999926</v>
      </c>
      <c r="BG661" s="13">
        <v>57</v>
      </c>
      <c r="BH661" s="12">
        <f t="shared" si="488"/>
        <v>0.30000000000000115</v>
      </c>
    </row>
    <row r="662" spans="1:60" x14ac:dyDescent="0.2">
      <c r="A662" s="37">
        <v>46186</v>
      </c>
      <c r="B662" s="37"/>
      <c r="C662" s="38">
        <v>10.57</v>
      </c>
      <c r="D662" s="13" t="s">
        <v>55</v>
      </c>
      <c r="E662" s="13" t="s">
        <v>1156</v>
      </c>
      <c r="F662" s="13"/>
      <c r="H662" t="s">
        <v>813</v>
      </c>
      <c r="I662" s="13">
        <v>5</v>
      </c>
      <c r="J662" s="13">
        <v>3</v>
      </c>
      <c r="K662" s="43" t="s">
        <v>934</v>
      </c>
      <c r="L662" s="38">
        <v>0.5</v>
      </c>
      <c r="M662" s="38">
        <v>5.4</v>
      </c>
      <c r="N662" s="38">
        <v>5.59</v>
      </c>
      <c r="O662" s="13" t="s">
        <v>15</v>
      </c>
      <c r="Q662" s="13" t="s">
        <v>4</v>
      </c>
      <c r="R662" s="38">
        <v>5.2228000000000003</v>
      </c>
      <c r="S662" s="13">
        <v>1</v>
      </c>
      <c r="T662" s="39" t="str">
        <f t="shared" si="500"/>
        <v>0.00</v>
      </c>
      <c r="U662" s="39">
        <f t="shared" ref="U662:U669" si="505">BE662</f>
        <v>-0.5</v>
      </c>
      <c r="V662" s="39">
        <f t="shared" si="465"/>
        <v>117.0018</v>
      </c>
      <c r="W662" s="39">
        <f t="shared" si="466"/>
        <v>549.5</v>
      </c>
      <c r="X662" s="40">
        <f t="shared" si="467"/>
        <v>0.21292411282984533</v>
      </c>
      <c r="Y662" s="41">
        <f t="shared" si="468"/>
        <v>1.170018</v>
      </c>
      <c r="Z662" s="42">
        <f t="shared" si="469"/>
        <v>11700.18</v>
      </c>
      <c r="AA662" s="13" t="s">
        <v>58</v>
      </c>
      <c r="AT662" s="38">
        <v>5.0999999999999996</v>
      </c>
      <c r="AU662" s="38">
        <v>4.5999999999999996</v>
      </c>
      <c r="AV662" s="10">
        <f t="shared" ref="AV662:AV669" si="506">((N662*(L662))-(L662))</f>
        <v>2.2949999999999999</v>
      </c>
      <c r="AW662" s="10">
        <f t="shared" ref="AW662:AW669" si="507">0.92*(N662-1)+1</f>
        <v>5.2228000000000003</v>
      </c>
      <c r="AZ662" t="str">
        <f t="shared" si="504"/>
        <v>Yes</v>
      </c>
      <c r="BB662" s="38">
        <f t="shared" si="471"/>
        <v>-0.5</v>
      </c>
      <c r="BC662" s="38">
        <f t="shared" si="496"/>
        <v>-1.5</v>
      </c>
      <c r="BD662" s="38">
        <f t="shared" si="472"/>
        <v>-1.5</v>
      </c>
      <c r="BE662" s="38">
        <f t="shared" si="473"/>
        <v>-0.5</v>
      </c>
      <c r="BF662" s="13" cm="1">
        <f t="array" ref="BF662">SUMPRODUCT((1/COUNTIFS($A$3:$A662,$A$3:$A662,$H$3:$H662,$H$3:$H662,$I$3:$I662,$I$3:$I662)))</f>
        <v>190.99999999999926</v>
      </c>
      <c r="BG662" s="13">
        <v>58</v>
      </c>
      <c r="BH662" s="12">
        <f t="shared" si="488"/>
        <v>0.30366492146596974</v>
      </c>
    </row>
    <row r="663" spans="1:60" x14ac:dyDescent="0.2">
      <c r="A663" s="37">
        <v>46186</v>
      </c>
      <c r="B663" s="37"/>
      <c r="C663" s="38">
        <v>10.57</v>
      </c>
      <c r="D663" s="13" t="s">
        <v>55</v>
      </c>
      <c r="E663" s="13" t="s">
        <v>1156</v>
      </c>
      <c r="F663" s="13"/>
      <c r="H663" t="s">
        <v>813</v>
      </c>
      <c r="I663" s="13">
        <v>5</v>
      </c>
      <c r="J663" s="13">
        <v>4</v>
      </c>
      <c r="K663" t="s">
        <v>807</v>
      </c>
      <c r="L663" s="38">
        <v>0.5</v>
      </c>
      <c r="M663" s="38">
        <v>4.4000000000000004</v>
      </c>
      <c r="N663" s="38">
        <v>4.96</v>
      </c>
      <c r="O663" s="13" t="s">
        <v>15</v>
      </c>
      <c r="Q663" s="13" t="s">
        <v>4</v>
      </c>
      <c r="R663" s="38">
        <v>4.6432000000000002</v>
      </c>
      <c r="S663" s="13" t="s">
        <v>60</v>
      </c>
      <c r="T663" s="39" t="str">
        <f t="shared" si="500"/>
        <v>0.00</v>
      </c>
      <c r="U663" s="39">
        <f t="shared" si="505"/>
        <v>-0.5</v>
      </c>
      <c r="V663" s="39">
        <f t="shared" si="465"/>
        <v>116.5018</v>
      </c>
      <c r="W663" s="39">
        <f t="shared" si="466"/>
        <v>550</v>
      </c>
      <c r="X663" s="40">
        <f t="shared" si="467"/>
        <v>0.21182145454545456</v>
      </c>
      <c r="Y663" s="41">
        <f t="shared" si="468"/>
        <v>1.1650180000000001</v>
      </c>
      <c r="Z663" s="42">
        <f t="shared" si="469"/>
        <v>11650.18</v>
      </c>
      <c r="AA663" s="13" t="s">
        <v>58</v>
      </c>
      <c r="AT663" s="38">
        <v>3.9</v>
      </c>
      <c r="AU663" s="38">
        <v>3.9</v>
      </c>
      <c r="AV663" s="10">
        <f t="shared" si="506"/>
        <v>1.98</v>
      </c>
      <c r="AW663" s="10">
        <f t="shared" si="507"/>
        <v>4.6432000000000002</v>
      </c>
      <c r="AZ663" t="str">
        <f t="shared" si="504"/>
        <v>Yes</v>
      </c>
      <c r="BB663" s="38">
        <f t="shared" si="471"/>
        <v>-0.5</v>
      </c>
      <c r="BC663" s="38">
        <f t="shared" si="496"/>
        <v>-1.5</v>
      </c>
      <c r="BD663" s="38">
        <f t="shared" si="472"/>
        <v>-1.5</v>
      </c>
      <c r="BE663" s="38">
        <f t="shared" si="473"/>
        <v>-0.5</v>
      </c>
      <c r="BF663" s="13" cm="1">
        <f t="array" ref="BF663">SUMPRODUCT((1/COUNTIFS($A$3:$A663,$A$3:$A663,$H$3:$H663,$H$3:$H663,$I$3:$I663,$I$3:$I663)))</f>
        <v>190.99999999999926</v>
      </c>
      <c r="BG663" s="13">
        <v>58</v>
      </c>
      <c r="BH663" s="12">
        <f t="shared" si="488"/>
        <v>0.30366492146596974</v>
      </c>
    </row>
    <row r="664" spans="1:60" x14ac:dyDescent="0.2">
      <c r="A664" s="37">
        <v>46186</v>
      </c>
      <c r="B664" s="37"/>
      <c r="C664" s="38">
        <v>10.57</v>
      </c>
      <c r="D664" s="13" t="s">
        <v>55</v>
      </c>
      <c r="E664" s="13" t="s">
        <v>1156</v>
      </c>
      <c r="F664" s="13"/>
      <c r="H664" t="s">
        <v>813</v>
      </c>
      <c r="I664" s="13">
        <v>5</v>
      </c>
      <c r="J664" s="13">
        <v>7</v>
      </c>
      <c r="K664" s="46" t="s">
        <v>465</v>
      </c>
      <c r="L664" s="38">
        <v>0.5</v>
      </c>
      <c r="M664" s="38">
        <v>5</v>
      </c>
      <c r="N664" s="38">
        <v>5</v>
      </c>
      <c r="O664" s="13" t="s">
        <v>15</v>
      </c>
      <c r="Q664" s="13" t="s">
        <v>4</v>
      </c>
      <c r="R664" s="38">
        <v>4.68</v>
      </c>
      <c r="S664" s="13">
        <v>4</v>
      </c>
      <c r="T664" s="39" t="str">
        <f t="shared" si="500"/>
        <v>0.00</v>
      </c>
      <c r="U664" s="39">
        <f t="shared" si="505"/>
        <v>-0.5</v>
      </c>
      <c r="V664" s="39">
        <f t="shared" si="465"/>
        <v>116.0018</v>
      </c>
      <c r="W664" s="39">
        <f t="shared" si="466"/>
        <v>550.5</v>
      </c>
      <c r="X664" s="40">
        <f t="shared" si="467"/>
        <v>0.21072079927338783</v>
      </c>
      <c r="Y664" s="41">
        <f t="shared" si="468"/>
        <v>1.160018</v>
      </c>
      <c r="Z664" s="42">
        <f t="shared" si="469"/>
        <v>11600.18</v>
      </c>
      <c r="AA664" s="13" t="s">
        <v>58</v>
      </c>
      <c r="AT664" s="38">
        <v>4.4000000000000004</v>
      </c>
      <c r="AU664" s="38">
        <v>4.2</v>
      </c>
      <c r="AV664" s="10">
        <f t="shared" si="506"/>
        <v>2</v>
      </c>
      <c r="AW664" s="10">
        <f t="shared" si="507"/>
        <v>4.68</v>
      </c>
      <c r="AZ664" t="str">
        <f t="shared" si="504"/>
        <v>Yes</v>
      </c>
      <c r="BB664" s="38">
        <f t="shared" si="471"/>
        <v>-0.5</v>
      </c>
      <c r="BC664" s="38">
        <f t="shared" si="496"/>
        <v>-1.5</v>
      </c>
      <c r="BD664" s="38">
        <f t="shared" si="472"/>
        <v>-1.5</v>
      </c>
      <c r="BE664" s="38">
        <f t="shared" si="473"/>
        <v>-0.5</v>
      </c>
      <c r="BF664" s="13" cm="1">
        <f t="array" ref="BF664">SUMPRODUCT((1/COUNTIFS($A$3:$A664,$A$3:$A664,$H$3:$H664,$H$3:$H664,$I$3:$I664,$I$3:$I664)))</f>
        <v>190.99999999999929</v>
      </c>
      <c r="BG664" s="13">
        <v>58</v>
      </c>
      <c r="BH664" s="12">
        <f t="shared" si="488"/>
        <v>0.30366492146596974</v>
      </c>
    </row>
    <row r="665" spans="1:60" x14ac:dyDescent="0.2">
      <c r="A665" s="37">
        <v>46186</v>
      </c>
      <c r="B665" s="37"/>
      <c r="C665" s="38">
        <v>10.58</v>
      </c>
      <c r="D665" s="13" t="s">
        <v>55</v>
      </c>
      <c r="E665" s="13" t="s">
        <v>1156</v>
      </c>
      <c r="F665" s="13"/>
      <c r="H665" t="s">
        <v>813</v>
      </c>
      <c r="I665" s="13">
        <v>6</v>
      </c>
      <c r="J665" s="13">
        <v>4</v>
      </c>
      <c r="K665" t="s">
        <v>936</v>
      </c>
      <c r="L665" s="38">
        <v>1</v>
      </c>
      <c r="M665" s="38">
        <v>44</v>
      </c>
      <c r="N665" s="38">
        <v>44</v>
      </c>
      <c r="O665" s="13" t="s">
        <v>15</v>
      </c>
      <c r="Q665" s="13" t="s">
        <v>4</v>
      </c>
      <c r="R665" s="38">
        <v>40.56</v>
      </c>
      <c r="S665" s="13" t="s">
        <v>60</v>
      </c>
      <c r="T665" s="39" t="str">
        <f t="shared" si="500"/>
        <v>0.00</v>
      </c>
      <c r="U665" s="39">
        <f t="shared" si="505"/>
        <v>-1</v>
      </c>
      <c r="V665" s="39">
        <f t="shared" si="465"/>
        <v>115.0018</v>
      </c>
      <c r="W665" s="39">
        <f t="shared" si="466"/>
        <v>551.5</v>
      </c>
      <c r="X665" s="40">
        <f t="shared" si="467"/>
        <v>0.20852547597461468</v>
      </c>
      <c r="Y665" s="41">
        <f t="shared" si="468"/>
        <v>1.150018</v>
      </c>
      <c r="Z665" s="42">
        <f t="shared" si="469"/>
        <v>11500.18</v>
      </c>
      <c r="AA665" s="13" t="s">
        <v>58</v>
      </c>
      <c r="AT665" s="38">
        <v>41.3</v>
      </c>
      <c r="AU665" s="38">
        <v>41</v>
      </c>
      <c r="AV665" s="10">
        <f t="shared" si="506"/>
        <v>43</v>
      </c>
      <c r="AW665" s="10">
        <f t="shared" si="507"/>
        <v>40.56</v>
      </c>
      <c r="AZ665" t="str">
        <f t="shared" si="504"/>
        <v>Yes</v>
      </c>
      <c r="BB665" s="38">
        <f t="shared" si="471"/>
        <v>-1</v>
      </c>
      <c r="BC665" s="38">
        <f t="shared" si="496"/>
        <v>4.6999999999999993</v>
      </c>
      <c r="BD665" s="38">
        <f t="shared" si="472"/>
        <v>4.3239999999999998</v>
      </c>
      <c r="BE665" s="38">
        <f t="shared" si="473"/>
        <v>-1</v>
      </c>
      <c r="BF665" s="13" cm="1">
        <f t="array" ref="BF665">SUMPRODUCT((1/COUNTIFS($A$3:$A665,$A$3:$A665,$H$3:$H665,$H$3:$H665,$I$3:$I665,$I$3:$I665)))</f>
        <v>191.99999999999929</v>
      </c>
      <c r="BG665" s="13">
        <v>58</v>
      </c>
      <c r="BH665" s="12">
        <f t="shared" si="488"/>
        <v>0.30208333333333443</v>
      </c>
    </row>
    <row r="666" spans="1:60" x14ac:dyDescent="0.2">
      <c r="A666" s="37">
        <v>46186</v>
      </c>
      <c r="B666" s="37"/>
      <c r="C666" s="38">
        <v>10.58</v>
      </c>
      <c r="D666" s="13" t="s">
        <v>55</v>
      </c>
      <c r="E666" s="13" t="s">
        <v>1156</v>
      </c>
      <c r="F666" s="13"/>
      <c r="H666" t="s">
        <v>813</v>
      </c>
      <c r="I666" s="13">
        <v>6</v>
      </c>
      <c r="J666" s="13">
        <v>6</v>
      </c>
      <c r="K666" t="s">
        <v>937</v>
      </c>
      <c r="L666" s="38">
        <v>1</v>
      </c>
      <c r="M666" s="38">
        <v>25</v>
      </c>
      <c r="N666" s="38">
        <v>51.7</v>
      </c>
      <c r="O666" s="13" t="s">
        <v>15</v>
      </c>
      <c r="Q666" s="13" t="s">
        <v>4</v>
      </c>
      <c r="R666" s="38">
        <v>47.644000000000005</v>
      </c>
      <c r="S666" s="13" t="s">
        <v>60</v>
      </c>
      <c r="T666" s="39" t="str">
        <f t="shared" si="500"/>
        <v>0.00</v>
      </c>
      <c r="U666" s="39">
        <f t="shared" si="505"/>
        <v>-1</v>
      </c>
      <c r="V666" s="39">
        <f t="shared" si="465"/>
        <v>114.0018</v>
      </c>
      <c r="W666" s="39">
        <f t="shared" si="466"/>
        <v>552.5</v>
      </c>
      <c r="X666" s="40">
        <f t="shared" si="467"/>
        <v>0.20633809954751131</v>
      </c>
      <c r="Y666" s="41">
        <f t="shared" si="468"/>
        <v>1.140018</v>
      </c>
      <c r="Z666" s="42">
        <f t="shared" si="469"/>
        <v>11400.18</v>
      </c>
      <c r="AA666" s="13" t="s">
        <v>58</v>
      </c>
      <c r="AT666" s="38">
        <v>41</v>
      </c>
      <c r="AU666" s="38">
        <v>41</v>
      </c>
      <c r="AV666" s="10">
        <f t="shared" si="506"/>
        <v>50.7</v>
      </c>
      <c r="AW666" s="10">
        <f t="shared" si="507"/>
        <v>47.644000000000005</v>
      </c>
      <c r="AZ666" t="str">
        <f t="shared" si="504"/>
        <v>Yes</v>
      </c>
      <c r="BB666" s="38">
        <f t="shared" si="471"/>
        <v>-1</v>
      </c>
      <c r="BC666" s="38">
        <f t="shared" si="496"/>
        <v>4.6999999999999993</v>
      </c>
      <c r="BD666" s="38">
        <f t="shared" si="472"/>
        <v>4.3239999999999998</v>
      </c>
      <c r="BE666" s="38">
        <f t="shared" si="473"/>
        <v>-1</v>
      </c>
      <c r="BF666" s="13" cm="1">
        <f t="array" ref="BF666">SUMPRODUCT((1/COUNTIFS($A$3:$A666,$A$3:$A666,$H$3:$H666,$H$3:$H666,$I$3:$I666,$I$3:$I666)))</f>
        <v>191.99999999999929</v>
      </c>
      <c r="BG666" s="13">
        <v>58</v>
      </c>
      <c r="BH666" s="12">
        <f t="shared" si="488"/>
        <v>0.30208333333333443</v>
      </c>
    </row>
    <row r="667" spans="1:60" x14ac:dyDescent="0.2">
      <c r="A667" s="37">
        <v>46186</v>
      </c>
      <c r="B667" s="37"/>
      <c r="C667" s="38">
        <v>10.58</v>
      </c>
      <c r="D667" s="13" t="s">
        <v>55</v>
      </c>
      <c r="E667" s="13" t="s">
        <v>1156</v>
      </c>
      <c r="F667" s="13"/>
      <c r="H667" t="s">
        <v>813</v>
      </c>
      <c r="I667" s="13">
        <v>6</v>
      </c>
      <c r="J667" s="13">
        <v>10</v>
      </c>
      <c r="K667" s="43" t="s">
        <v>852</v>
      </c>
      <c r="L667" s="38">
        <v>1</v>
      </c>
      <c r="M667" s="38">
        <v>9.1999999999999993</v>
      </c>
      <c r="N667" s="38">
        <v>9.1999999999999993</v>
      </c>
      <c r="O667" s="13" t="s">
        <v>15</v>
      </c>
      <c r="Q667" s="13" t="s">
        <v>4</v>
      </c>
      <c r="R667" s="38">
        <v>8.5440000000000005</v>
      </c>
      <c r="S667" s="13">
        <v>1</v>
      </c>
      <c r="T667" s="39">
        <f t="shared" si="500"/>
        <v>8.5399999999999991</v>
      </c>
      <c r="U667" s="39">
        <f t="shared" si="505"/>
        <v>7.8239999999999998</v>
      </c>
      <c r="V667" s="39">
        <f t="shared" si="465"/>
        <v>121.8258</v>
      </c>
      <c r="W667" s="39">
        <f t="shared" si="466"/>
        <v>553.5</v>
      </c>
      <c r="X667" s="40">
        <f t="shared" si="467"/>
        <v>0.22010081300813009</v>
      </c>
      <c r="Y667" s="41">
        <f t="shared" si="468"/>
        <v>1.2182580000000001</v>
      </c>
      <c r="Z667" s="42">
        <f t="shared" si="469"/>
        <v>12182.58</v>
      </c>
      <c r="AA667" s="13" t="s">
        <v>72</v>
      </c>
      <c r="AT667" s="38">
        <v>8.5</v>
      </c>
      <c r="AU667" s="38">
        <v>9</v>
      </c>
      <c r="AV667" s="10">
        <f t="shared" si="506"/>
        <v>8.1999999999999993</v>
      </c>
      <c r="AW667" s="10">
        <f t="shared" si="507"/>
        <v>8.5440000000000005</v>
      </c>
      <c r="AZ667" t="str">
        <f t="shared" si="504"/>
        <v>Yes</v>
      </c>
      <c r="BB667" s="38">
        <f t="shared" si="471"/>
        <v>8.1999999999999993</v>
      </c>
      <c r="BC667" s="38">
        <f t="shared" si="496"/>
        <v>4.6999999999999993</v>
      </c>
      <c r="BD667" s="38">
        <f t="shared" si="472"/>
        <v>4.3239999999999998</v>
      </c>
      <c r="BE667" s="38">
        <f t="shared" si="473"/>
        <v>7.8239999999999998</v>
      </c>
      <c r="BF667" s="13" cm="1">
        <f t="array" ref="BF667">SUMPRODUCT((1/COUNTIFS($A$3:$A667,$A$3:$A667,$H$3:$H667,$H$3:$H667,$I$3:$I667,$I$3:$I667)))</f>
        <v>191.99999999999932</v>
      </c>
      <c r="BG667" s="13">
        <v>59</v>
      </c>
      <c r="BH667" s="12">
        <f t="shared" si="488"/>
        <v>0.30729166666666774</v>
      </c>
    </row>
    <row r="668" spans="1:60" x14ac:dyDescent="0.2">
      <c r="A668" s="37">
        <v>46186</v>
      </c>
      <c r="B668" s="37"/>
      <c r="C668" s="38">
        <v>10.58</v>
      </c>
      <c r="D668" s="13" t="s">
        <v>55</v>
      </c>
      <c r="E668" s="13" t="s">
        <v>1156</v>
      </c>
      <c r="F668" s="13"/>
      <c r="H668" t="s">
        <v>813</v>
      </c>
      <c r="I668" s="13">
        <v>6</v>
      </c>
      <c r="J668" s="13">
        <v>11</v>
      </c>
      <c r="K668" t="s">
        <v>858</v>
      </c>
      <c r="L668" s="38">
        <v>1</v>
      </c>
      <c r="M668" s="38">
        <v>16</v>
      </c>
      <c r="N668" s="38">
        <v>19</v>
      </c>
      <c r="O668" s="13" t="s">
        <v>15</v>
      </c>
      <c r="Q668" s="13" t="s">
        <v>4</v>
      </c>
      <c r="R668" s="38">
        <v>17.560000000000002</v>
      </c>
      <c r="S668" s="13" t="s">
        <v>60</v>
      </c>
      <c r="T668" s="39" t="str">
        <f t="shared" si="500"/>
        <v>0.00</v>
      </c>
      <c r="U668" s="39">
        <f t="shared" si="505"/>
        <v>-1</v>
      </c>
      <c r="V668" s="39">
        <f t="shared" si="465"/>
        <v>120.8258</v>
      </c>
      <c r="W668" s="39">
        <f t="shared" si="466"/>
        <v>554.5</v>
      </c>
      <c r="X668" s="40">
        <f t="shared" si="467"/>
        <v>0.2179004508566276</v>
      </c>
      <c r="Y668" s="41">
        <f t="shared" si="468"/>
        <v>1.2082580000000001</v>
      </c>
      <c r="Z668" s="42">
        <f t="shared" si="469"/>
        <v>12082.58</v>
      </c>
      <c r="AA668" s="13" t="s">
        <v>58</v>
      </c>
      <c r="AT668" s="38">
        <v>4.2</v>
      </c>
      <c r="AU668" s="38">
        <v>4.5</v>
      </c>
      <c r="AV668" s="10">
        <f t="shared" si="506"/>
        <v>18</v>
      </c>
      <c r="AW668" s="10">
        <f t="shared" si="507"/>
        <v>17.560000000000002</v>
      </c>
      <c r="AZ668" t="str">
        <f t="shared" si="504"/>
        <v>Yes</v>
      </c>
      <c r="BB668" s="38">
        <f t="shared" si="471"/>
        <v>-1</v>
      </c>
      <c r="BC668" s="38">
        <f t="shared" si="496"/>
        <v>4.6999999999999993</v>
      </c>
      <c r="BD668" s="38">
        <f t="shared" si="472"/>
        <v>4.3239999999999998</v>
      </c>
      <c r="BE668" s="38">
        <f t="shared" si="473"/>
        <v>-1</v>
      </c>
      <c r="BF668" s="13" cm="1">
        <f t="array" ref="BF668">SUMPRODUCT((1/COUNTIFS($A$3:$A668,$A$3:$A668,$H$3:$H668,$H$3:$H668,$I$3:$I668,$I$3:$I668)))</f>
        <v>191.99999999999929</v>
      </c>
      <c r="BG668" s="13">
        <v>59</v>
      </c>
      <c r="BH668" s="12">
        <f t="shared" si="488"/>
        <v>0.3072916666666678</v>
      </c>
    </row>
    <row r="669" spans="1:60" x14ac:dyDescent="0.2">
      <c r="A669" s="37">
        <v>46186</v>
      </c>
      <c r="B669" s="37"/>
      <c r="C669" s="38">
        <v>10.58</v>
      </c>
      <c r="D669" s="13" t="s">
        <v>55</v>
      </c>
      <c r="E669" s="13" t="s">
        <v>1156</v>
      </c>
      <c r="F669" s="13"/>
      <c r="H669" t="s">
        <v>813</v>
      </c>
      <c r="I669" s="13">
        <v>6</v>
      </c>
      <c r="J669" s="13">
        <v>14</v>
      </c>
      <c r="K669" t="s">
        <v>938</v>
      </c>
      <c r="L669" s="38">
        <v>0.5</v>
      </c>
      <c r="M669" s="38">
        <v>8.4</v>
      </c>
      <c r="N669" s="38">
        <v>12</v>
      </c>
      <c r="O669" s="13" t="s">
        <v>15</v>
      </c>
      <c r="Q669" s="13" t="s">
        <v>4</v>
      </c>
      <c r="R669" s="38">
        <v>11.120000000000001</v>
      </c>
      <c r="S669" s="13" t="s">
        <v>60</v>
      </c>
      <c r="T669" s="39" t="str">
        <f t="shared" si="500"/>
        <v>0.00</v>
      </c>
      <c r="U669" s="39">
        <f t="shared" si="505"/>
        <v>-0.5</v>
      </c>
      <c r="V669" s="39">
        <f t="shared" si="465"/>
        <v>120.3258</v>
      </c>
      <c r="W669" s="39">
        <f t="shared" si="466"/>
        <v>555</v>
      </c>
      <c r="X669" s="40">
        <f t="shared" si="467"/>
        <v>0.21680324324324324</v>
      </c>
      <c r="Y669" s="41">
        <f t="shared" si="468"/>
        <v>1.2032579999999999</v>
      </c>
      <c r="Z669" s="42">
        <f t="shared" si="469"/>
        <v>12032.58</v>
      </c>
      <c r="AA669" s="13" t="s">
        <v>58</v>
      </c>
      <c r="AT669" s="38">
        <v>9</v>
      </c>
      <c r="AU669" s="38">
        <v>9.5</v>
      </c>
      <c r="AV669" s="10">
        <f t="shared" si="506"/>
        <v>5.5</v>
      </c>
      <c r="AW669" s="10">
        <f t="shared" si="507"/>
        <v>11.120000000000001</v>
      </c>
      <c r="AZ669" t="str">
        <f t="shared" si="504"/>
        <v>Yes</v>
      </c>
      <c r="BB669" s="38">
        <f t="shared" si="471"/>
        <v>-0.5</v>
      </c>
      <c r="BC669" s="38">
        <f t="shared" si="496"/>
        <v>4.6999999999999993</v>
      </c>
      <c r="BD669" s="38">
        <f t="shared" si="472"/>
        <v>4.3239999999999998</v>
      </c>
      <c r="BE669" s="38">
        <f t="shared" si="473"/>
        <v>-0.5</v>
      </c>
      <c r="BF669" s="13" cm="1">
        <f t="array" ref="BF669">SUMPRODUCT((1/COUNTIFS($A$3:$A669,$A$3:$A669,$H$3:$H669,$H$3:$H669,$I$3:$I669,$I$3:$I669)))</f>
        <v>191.99999999999923</v>
      </c>
      <c r="BG669" s="13">
        <v>59</v>
      </c>
      <c r="BH669" s="12">
        <f t="shared" si="488"/>
        <v>0.30729166666666791</v>
      </c>
    </row>
    <row r="670" spans="1:60" x14ac:dyDescent="0.2">
      <c r="A670" s="37">
        <v>46186</v>
      </c>
      <c r="B670" s="37"/>
      <c r="C670" s="38">
        <v>11</v>
      </c>
      <c r="D670" s="13" t="s">
        <v>55</v>
      </c>
      <c r="E670" s="13" t="s">
        <v>1156</v>
      </c>
      <c r="F670" s="13"/>
      <c r="H670" t="s">
        <v>813</v>
      </c>
      <c r="I670" s="13">
        <v>7</v>
      </c>
      <c r="J670" s="13">
        <v>2</v>
      </c>
      <c r="K670" t="s">
        <v>837</v>
      </c>
      <c r="L670" s="38">
        <v>0.5</v>
      </c>
      <c r="M670" s="38">
        <v>15</v>
      </c>
      <c r="N670" s="38">
        <v>15</v>
      </c>
      <c r="O670" s="13" t="s">
        <v>15</v>
      </c>
      <c r="Q670" s="13" t="s">
        <v>4</v>
      </c>
      <c r="R670" s="38">
        <v>13.88</v>
      </c>
      <c r="S670" s="13" t="s">
        <v>60</v>
      </c>
      <c r="T670" s="39" t="str">
        <f t="shared" si="500"/>
        <v>0.00</v>
      </c>
      <c r="U670" s="39">
        <f t="shared" ref="U670:U672" si="508">BE670</f>
        <v>-0.5</v>
      </c>
      <c r="V670" s="39">
        <f t="shared" si="465"/>
        <v>119.8258</v>
      </c>
      <c r="W670" s="39">
        <f t="shared" si="466"/>
        <v>555.5</v>
      </c>
      <c r="X670" s="40">
        <f t="shared" si="467"/>
        <v>0.2157080108010801</v>
      </c>
      <c r="Y670" s="41">
        <f t="shared" si="468"/>
        <v>1.198258</v>
      </c>
      <c r="Z670" s="42">
        <f t="shared" si="469"/>
        <v>11982.58</v>
      </c>
      <c r="AA670" s="13" t="s">
        <v>58</v>
      </c>
      <c r="AT670" s="38">
        <v>13.7</v>
      </c>
      <c r="AU670" s="38">
        <v>12</v>
      </c>
      <c r="AV670" s="10">
        <f t="shared" ref="AV670:AV672" si="509">((N670*(L670))-(L670))</f>
        <v>7</v>
      </c>
      <c r="AW670" s="10">
        <f t="shared" ref="AW670:AW672" si="510">0.92*(N670-1)+1</f>
        <v>13.88</v>
      </c>
      <c r="AZ670" t="str">
        <f t="shared" si="504"/>
        <v>Yes</v>
      </c>
      <c r="BB670" s="38">
        <f t="shared" si="471"/>
        <v>-0.5</v>
      </c>
      <c r="BC670" s="38">
        <f t="shared" si="496"/>
        <v>-2</v>
      </c>
      <c r="BD670" s="38">
        <f t="shared" si="472"/>
        <v>-2</v>
      </c>
      <c r="BE670" s="38">
        <f t="shared" si="473"/>
        <v>-0.5</v>
      </c>
      <c r="BF670" s="13" cm="1">
        <f t="array" ref="BF670">SUMPRODUCT((1/COUNTIFS($A$3:$A670,$A$3:$A670,$H$3:$H670,$H$3:$H670,$I$3:$I670,$I$3:$I670)))</f>
        <v>192.99999999999923</v>
      </c>
      <c r="BG670" s="13">
        <v>59</v>
      </c>
      <c r="BH670" s="12">
        <f t="shared" si="488"/>
        <v>0.30569948186528617</v>
      </c>
    </row>
    <row r="671" spans="1:60" x14ac:dyDescent="0.2">
      <c r="A671" s="37">
        <v>46186</v>
      </c>
      <c r="B671" s="37"/>
      <c r="C671" s="38">
        <v>11</v>
      </c>
      <c r="D671" s="13" t="s">
        <v>55</v>
      </c>
      <c r="E671" s="13" t="s">
        <v>1156</v>
      </c>
      <c r="F671" s="13"/>
      <c r="H671" t="s">
        <v>813</v>
      </c>
      <c r="I671" s="13">
        <v>7</v>
      </c>
      <c r="J671" s="13">
        <v>6</v>
      </c>
      <c r="K671" s="45" t="s">
        <v>840</v>
      </c>
      <c r="L671" s="38">
        <v>0.5</v>
      </c>
      <c r="M671" s="38">
        <v>6.6</v>
      </c>
      <c r="N671" s="38">
        <v>10</v>
      </c>
      <c r="O671" s="13" t="s">
        <v>15</v>
      </c>
      <c r="Q671" s="13" t="s">
        <v>4</v>
      </c>
      <c r="R671" s="38">
        <v>9.2800000000000011</v>
      </c>
      <c r="S671" s="13">
        <v>3</v>
      </c>
      <c r="T671" s="39" t="str">
        <f t="shared" si="500"/>
        <v>0.00</v>
      </c>
      <c r="U671" s="39">
        <f t="shared" si="508"/>
        <v>-0.5</v>
      </c>
      <c r="V671" s="39">
        <f t="shared" si="465"/>
        <v>119.3258</v>
      </c>
      <c r="W671" s="39">
        <f t="shared" si="466"/>
        <v>556</v>
      </c>
      <c r="X671" s="40">
        <f t="shared" si="467"/>
        <v>0.21461474820143886</v>
      </c>
      <c r="Y671" s="41">
        <f t="shared" si="468"/>
        <v>1.1932579999999999</v>
      </c>
      <c r="Z671" s="42">
        <f t="shared" si="469"/>
        <v>11932.58</v>
      </c>
      <c r="AA671" s="13" t="s">
        <v>58</v>
      </c>
      <c r="AT671" s="38">
        <v>8.5</v>
      </c>
      <c r="AU671" s="38">
        <v>8</v>
      </c>
      <c r="AV671" s="10">
        <f t="shared" si="509"/>
        <v>4.5</v>
      </c>
      <c r="AW671" s="10">
        <f t="shared" si="510"/>
        <v>9.2800000000000011</v>
      </c>
      <c r="AZ671" t="str">
        <f t="shared" si="504"/>
        <v>Yes</v>
      </c>
      <c r="BB671" s="38">
        <f t="shared" si="471"/>
        <v>-0.5</v>
      </c>
      <c r="BC671" s="38">
        <f t="shared" si="496"/>
        <v>-2</v>
      </c>
      <c r="BD671" s="38">
        <f t="shared" si="472"/>
        <v>-2</v>
      </c>
      <c r="BE671" s="38">
        <f t="shared" si="473"/>
        <v>-0.5</v>
      </c>
      <c r="BF671" s="13" cm="1">
        <f t="array" ref="BF671">SUMPRODUCT((1/COUNTIFS($A$3:$A671,$A$3:$A671,$H$3:$H671,$H$3:$H671,$I$3:$I671,$I$3:$I671)))</f>
        <v>192.99999999999923</v>
      </c>
      <c r="BG671" s="13">
        <v>59</v>
      </c>
      <c r="BH671" s="12">
        <f t="shared" si="488"/>
        <v>0.30569948186528617</v>
      </c>
    </row>
    <row r="672" spans="1:60" x14ac:dyDescent="0.2">
      <c r="A672" s="37">
        <v>46186</v>
      </c>
      <c r="B672" s="37"/>
      <c r="C672" s="38">
        <v>11</v>
      </c>
      <c r="D672" s="13" t="s">
        <v>55</v>
      </c>
      <c r="E672" s="13" t="s">
        <v>1156</v>
      </c>
      <c r="F672" s="13"/>
      <c r="H672" t="s">
        <v>813</v>
      </c>
      <c r="I672" s="13">
        <v>7</v>
      </c>
      <c r="J672" s="13">
        <v>10</v>
      </c>
      <c r="K672" t="s">
        <v>591</v>
      </c>
      <c r="L672" s="38">
        <v>1</v>
      </c>
      <c r="M672" s="38">
        <v>7.2</v>
      </c>
      <c r="N672" s="38">
        <v>8.6999999999999993</v>
      </c>
      <c r="O672" s="13" t="s">
        <v>15</v>
      </c>
      <c r="Q672" s="13" t="s">
        <v>4</v>
      </c>
      <c r="R672" s="38">
        <v>8.0839999999999996</v>
      </c>
      <c r="S672" s="13" t="s">
        <v>60</v>
      </c>
      <c r="T672" s="39" t="str">
        <f t="shared" si="500"/>
        <v>0.00</v>
      </c>
      <c r="U672" s="39">
        <f t="shared" si="508"/>
        <v>-1</v>
      </c>
      <c r="V672" s="39">
        <f t="shared" si="465"/>
        <v>118.3258</v>
      </c>
      <c r="W672" s="39">
        <f t="shared" si="466"/>
        <v>557</v>
      </c>
      <c r="X672" s="40">
        <f t="shared" si="467"/>
        <v>0.21243411131059245</v>
      </c>
      <c r="Y672" s="41">
        <f t="shared" si="468"/>
        <v>1.1832579999999999</v>
      </c>
      <c r="Z672" s="42">
        <f t="shared" si="469"/>
        <v>11832.58</v>
      </c>
      <c r="AA672" s="13" t="s">
        <v>58</v>
      </c>
      <c r="AT672" s="38">
        <v>7.8</v>
      </c>
      <c r="AU672" s="38">
        <v>8</v>
      </c>
      <c r="AV672" s="10">
        <f t="shared" si="509"/>
        <v>7.6999999999999993</v>
      </c>
      <c r="AW672" s="10">
        <f t="shared" si="510"/>
        <v>8.0839999999999996</v>
      </c>
      <c r="AZ672" t="str">
        <f t="shared" si="504"/>
        <v>Yes</v>
      </c>
      <c r="BB672" s="38">
        <f t="shared" si="471"/>
        <v>-1</v>
      </c>
      <c r="BC672" s="38">
        <f t="shared" si="496"/>
        <v>-2</v>
      </c>
      <c r="BD672" s="38">
        <f t="shared" si="472"/>
        <v>-2</v>
      </c>
      <c r="BE672" s="38">
        <f t="shared" si="473"/>
        <v>-1</v>
      </c>
      <c r="BF672" s="13" cm="1">
        <f t="array" ref="BF672">SUMPRODUCT((1/COUNTIFS($A$3:$A672,$A$3:$A672,$H$3:$H672,$H$3:$H672,$I$3:$I672,$I$3:$I672)))</f>
        <v>192.99999999999926</v>
      </c>
      <c r="BG672" s="13">
        <v>59</v>
      </c>
      <c r="BH672" s="12">
        <f>BG672/BF672</f>
        <v>0.30569948186528617</v>
      </c>
    </row>
    <row r="673" spans="1:60" x14ac:dyDescent="0.2">
      <c r="A673" s="37">
        <v>46186</v>
      </c>
      <c r="B673" s="37"/>
      <c r="C673" s="38">
        <v>11.01</v>
      </c>
      <c r="D673" s="13" t="s">
        <v>55</v>
      </c>
      <c r="E673" s="13" t="s">
        <v>1156</v>
      </c>
      <c r="F673" s="13"/>
      <c r="H673" t="s">
        <v>813</v>
      </c>
      <c r="I673" s="13">
        <v>8</v>
      </c>
      <c r="J673" s="13">
        <v>2</v>
      </c>
      <c r="K673" s="44" t="s">
        <v>939</v>
      </c>
      <c r="L673" s="38">
        <v>1</v>
      </c>
      <c r="M673" s="38">
        <v>15</v>
      </c>
      <c r="N673" s="38">
        <v>31.87</v>
      </c>
      <c r="O673" s="13" t="s">
        <v>15</v>
      </c>
      <c r="Q673" s="13" t="s">
        <v>4</v>
      </c>
      <c r="R673" s="38">
        <v>29.400400000000001</v>
      </c>
      <c r="S673" s="13">
        <v>2</v>
      </c>
      <c r="T673" s="39" t="str">
        <f t="shared" si="500"/>
        <v>0.00</v>
      </c>
      <c r="U673" s="39">
        <f t="shared" ref="U673:U678" si="511">BE673</f>
        <v>-1</v>
      </c>
      <c r="V673" s="39">
        <f t="shared" si="465"/>
        <v>117.3258</v>
      </c>
      <c r="W673" s="39">
        <f t="shared" si="466"/>
        <v>558</v>
      </c>
      <c r="X673" s="40">
        <f t="shared" si="467"/>
        <v>0.21026129032258065</v>
      </c>
      <c r="Y673" s="41">
        <f t="shared" si="468"/>
        <v>1.1732579999999999</v>
      </c>
      <c r="Z673" s="42">
        <f t="shared" si="469"/>
        <v>11732.58</v>
      </c>
      <c r="AA673" s="13" t="s">
        <v>58</v>
      </c>
      <c r="AT673" s="38">
        <v>26</v>
      </c>
      <c r="AU673" s="38">
        <v>26</v>
      </c>
      <c r="AV673" s="10">
        <f t="shared" ref="AV673:AV678" si="512">((N673*(L673))-(L673))</f>
        <v>30.87</v>
      </c>
      <c r="AW673" s="10">
        <f t="shared" ref="AW673:AW678" si="513">0.92*(N673-1)+1</f>
        <v>29.400400000000001</v>
      </c>
      <c r="AZ673" t="str">
        <f t="shared" si="504"/>
        <v>Yes</v>
      </c>
      <c r="BB673" s="38">
        <f t="shared" si="471"/>
        <v>-1</v>
      </c>
      <c r="BC673" s="38">
        <f t="shared" si="496"/>
        <v>-4.5</v>
      </c>
      <c r="BD673" s="38">
        <f t="shared" si="472"/>
        <v>-4.5</v>
      </c>
      <c r="BE673" s="38">
        <f t="shared" si="473"/>
        <v>-1</v>
      </c>
      <c r="BF673" s="13" cm="1">
        <f t="array" ref="BF673">SUMPRODUCT((1/COUNTIFS($A$3:$A673,$A$3:$A673,$H$3:$H673,$H$3:$H673,$I$3:$I673,$I$3:$I673)))</f>
        <v>193.99999999999926</v>
      </c>
      <c r="BG673" s="13">
        <v>59</v>
      </c>
      <c r="BH673" s="12">
        <f t="shared" si="488"/>
        <v>0.30412371134020733</v>
      </c>
    </row>
    <row r="674" spans="1:60" x14ac:dyDescent="0.2">
      <c r="A674" s="37">
        <v>46186</v>
      </c>
      <c r="B674" s="37"/>
      <c r="C674" s="38">
        <v>11.01</v>
      </c>
      <c r="D674" s="13" t="s">
        <v>55</v>
      </c>
      <c r="E674" s="13" t="s">
        <v>1156</v>
      </c>
      <c r="F674" s="13"/>
      <c r="H674" t="s">
        <v>813</v>
      </c>
      <c r="I674" s="13">
        <v>8</v>
      </c>
      <c r="J674" s="13">
        <v>3</v>
      </c>
      <c r="K674" t="s">
        <v>791</v>
      </c>
      <c r="L674" s="38">
        <v>0.5</v>
      </c>
      <c r="M674" s="38">
        <v>5.9</v>
      </c>
      <c r="N674" s="38">
        <v>7.22</v>
      </c>
      <c r="O674" s="13" t="s">
        <v>15</v>
      </c>
      <c r="Q674" s="13" t="s">
        <v>4</v>
      </c>
      <c r="R674" s="38">
        <v>6.7224000000000004</v>
      </c>
      <c r="S674" s="13" t="s">
        <v>60</v>
      </c>
      <c r="T674" s="39" t="str">
        <f t="shared" si="500"/>
        <v>0.00</v>
      </c>
      <c r="U674" s="39">
        <f t="shared" si="511"/>
        <v>-0.5</v>
      </c>
      <c r="V674" s="39">
        <f t="shared" ref="V674:V737" si="514">V673+U674</f>
        <v>116.8258</v>
      </c>
      <c r="W674" s="39">
        <f t="shared" ref="W674:W737" si="515">W673+L674</f>
        <v>558.5</v>
      </c>
      <c r="X674" s="40">
        <f t="shared" ref="X674:X737" si="516">SUM(V674/W674)</f>
        <v>0.20917779767233663</v>
      </c>
      <c r="Y674" s="41">
        <f t="shared" ref="Y674:Y737" si="517">V674/100</f>
        <v>1.168258</v>
      </c>
      <c r="Z674" s="42">
        <f t="shared" ref="Z674:Z737" si="518">V674*100</f>
        <v>11682.58</v>
      </c>
      <c r="AA674" s="13" t="s">
        <v>58</v>
      </c>
      <c r="AT674" s="38">
        <v>5.5</v>
      </c>
      <c r="AU674" s="38">
        <v>5.5</v>
      </c>
      <c r="AV674" s="10">
        <f t="shared" si="512"/>
        <v>3.11</v>
      </c>
      <c r="AW674" s="10">
        <f t="shared" si="513"/>
        <v>6.7224000000000004</v>
      </c>
      <c r="AZ674" t="str">
        <f t="shared" si="504"/>
        <v>Yes</v>
      </c>
      <c r="BB674" s="38">
        <f t="shared" si="471"/>
        <v>-0.5</v>
      </c>
      <c r="BC674" s="38">
        <f t="shared" si="496"/>
        <v>-4.5</v>
      </c>
      <c r="BD674" s="38">
        <f t="shared" si="472"/>
        <v>-4.5</v>
      </c>
      <c r="BE674" s="38">
        <f t="shared" si="473"/>
        <v>-0.5</v>
      </c>
      <c r="BF674" s="13" cm="1">
        <f t="array" ref="BF674">SUMPRODUCT((1/COUNTIFS($A$3:$A674,$A$3:$A674,$H$3:$H674,$H$3:$H674,$I$3:$I674,$I$3:$I674)))</f>
        <v>193.99999999999926</v>
      </c>
      <c r="BG674" s="13">
        <v>59</v>
      </c>
      <c r="BH674" s="12">
        <f t="shared" si="488"/>
        <v>0.30412371134020733</v>
      </c>
    </row>
    <row r="675" spans="1:60" x14ac:dyDescent="0.2">
      <c r="A675" s="37">
        <v>46186</v>
      </c>
      <c r="B675" s="37"/>
      <c r="C675" s="38">
        <v>11.01</v>
      </c>
      <c r="D675" s="13" t="s">
        <v>55</v>
      </c>
      <c r="E675" s="13" t="s">
        <v>1156</v>
      </c>
      <c r="F675" s="13"/>
      <c r="H675" t="s">
        <v>813</v>
      </c>
      <c r="I675" s="13">
        <v>8</v>
      </c>
      <c r="J675" s="13">
        <v>5</v>
      </c>
      <c r="K675" t="s">
        <v>756</v>
      </c>
      <c r="L675" s="38">
        <v>1</v>
      </c>
      <c r="M675" s="38">
        <v>8</v>
      </c>
      <c r="N675" s="38">
        <v>10.14</v>
      </c>
      <c r="O675" s="13" t="s">
        <v>15</v>
      </c>
      <c r="Q675" s="13" t="s">
        <v>4</v>
      </c>
      <c r="R675" s="38">
        <v>9.4088000000000012</v>
      </c>
      <c r="S675" s="13" t="s">
        <v>60</v>
      </c>
      <c r="T675" s="39" t="str">
        <f t="shared" si="500"/>
        <v>0.00</v>
      </c>
      <c r="U675" s="39">
        <f t="shared" si="511"/>
        <v>-1</v>
      </c>
      <c r="V675" s="39">
        <f t="shared" si="514"/>
        <v>115.8258</v>
      </c>
      <c r="W675" s="39">
        <f t="shared" si="515"/>
        <v>559.5</v>
      </c>
      <c r="X675" s="40">
        <f t="shared" si="516"/>
        <v>0.20701662198391421</v>
      </c>
      <c r="Y675" s="41">
        <f t="shared" si="517"/>
        <v>1.158258</v>
      </c>
      <c r="Z675" s="42">
        <f t="shared" si="518"/>
        <v>11582.58</v>
      </c>
      <c r="AA675" s="13" t="s">
        <v>58</v>
      </c>
      <c r="AT675" s="38">
        <v>12</v>
      </c>
      <c r="AU675" s="38">
        <v>11</v>
      </c>
      <c r="AV675" s="10">
        <f t="shared" si="512"/>
        <v>9.14</v>
      </c>
      <c r="AW675" s="10">
        <f t="shared" si="513"/>
        <v>9.4088000000000012</v>
      </c>
      <c r="AZ675" t="str">
        <f t="shared" si="504"/>
        <v>Yes</v>
      </c>
      <c r="BB675" s="38">
        <f t="shared" si="471"/>
        <v>-1</v>
      </c>
      <c r="BC675" s="38">
        <f t="shared" si="496"/>
        <v>-4.5</v>
      </c>
      <c r="BD675" s="38">
        <f t="shared" si="472"/>
        <v>-4.5</v>
      </c>
      <c r="BE675" s="38">
        <f t="shared" si="473"/>
        <v>-1</v>
      </c>
      <c r="BF675" s="13" cm="1">
        <f t="array" ref="BF675">SUMPRODUCT((1/COUNTIFS($A$3:$A675,$A$3:$A675,$H$3:$H675,$H$3:$H675,$I$3:$I675,$I$3:$I675)))</f>
        <v>193.99999999999929</v>
      </c>
      <c r="BG675" s="13">
        <v>59</v>
      </c>
      <c r="BH675" s="12">
        <f t="shared" si="488"/>
        <v>0.30412371134020733</v>
      </c>
    </row>
    <row r="676" spans="1:60" x14ac:dyDescent="0.2">
      <c r="A676" s="37">
        <v>46186</v>
      </c>
      <c r="B676" s="37"/>
      <c r="C676" s="38">
        <v>11.01</v>
      </c>
      <c r="D676" s="13" t="s">
        <v>55</v>
      </c>
      <c r="E676" s="13" t="s">
        <v>1156</v>
      </c>
      <c r="F676" s="13"/>
      <c r="H676" t="s">
        <v>813</v>
      </c>
      <c r="I676" s="13">
        <v>8</v>
      </c>
      <c r="J676" s="13">
        <v>6</v>
      </c>
      <c r="K676" t="s">
        <v>940</v>
      </c>
      <c r="L676" s="38">
        <v>1</v>
      </c>
      <c r="M676" s="38">
        <v>36</v>
      </c>
      <c r="N676" s="38">
        <v>39.53</v>
      </c>
      <c r="O676" s="13" t="s">
        <v>15</v>
      </c>
      <c r="Q676" s="13" t="s">
        <v>4</v>
      </c>
      <c r="R676" s="38">
        <v>36.447600000000001</v>
      </c>
      <c r="S676" s="13" t="s">
        <v>60</v>
      </c>
      <c r="T676" s="39" t="str">
        <f t="shared" si="500"/>
        <v>0.00</v>
      </c>
      <c r="U676" s="39">
        <f t="shared" si="511"/>
        <v>-1</v>
      </c>
      <c r="V676" s="39">
        <f t="shared" si="514"/>
        <v>114.8258</v>
      </c>
      <c r="W676" s="39">
        <f t="shared" si="515"/>
        <v>560.5</v>
      </c>
      <c r="X676" s="40">
        <f t="shared" si="516"/>
        <v>0.20486315789473683</v>
      </c>
      <c r="Y676" s="41">
        <f t="shared" si="517"/>
        <v>1.148258</v>
      </c>
      <c r="Z676" s="42">
        <f t="shared" si="518"/>
        <v>11482.58</v>
      </c>
      <c r="AA676" s="13" t="s">
        <v>58</v>
      </c>
      <c r="AT676" s="38">
        <v>46</v>
      </c>
      <c r="AU676" s="38">
        <v>31</v>
      </c>
      <c r="AV676" s="10">
        <f t="shared" si="512"/>
        <v>38.53</v>
      </c>
      <c r="AW676" s="10">
        <f t="shared" si="513"/>
        <v>36.447600000000001</v>
      </c>
      <c r="AZ676" t="str">
        <f t="shared" si="504"/>
        <v>Yes</v>
      </c>
      <c r="BB676" s="38">
        <f t="shared" si="471"/>
        <v>-1</v>
      </c>
      <c r="BC676" s="38">
        <f t="shared" si="496"/>
        <v>-4.5</v>
      </c>
      <c r="BD676" s="38">
        <f t="shared" si="472"/>
        <v>-4.5</v>
      </c>
      <c r="BE676" s="38">
        <f t="shared" si="473"/>
        <v>-1</v>
      </c>
      <c r="BF676" s="13" cm="1">
        <f t="array" ref="BF676">SUMPRODUCT((1/COUNTIFS($A$3:$A676,$A$3:$A676,$H$3:$H676,$H$3:$H676,$I$3:$I676,$I$3:$I676)))</f>
        <v>193.99999999999926</v>
      </c>
      <c r="BG676" s="13">
        <v>59</v>
      </c>
      <c r="BH676" s="12">
        <f t="shared" si="488"/>
        <v>0.30412371134020733</v>
      </c>
    </row>
    <row r="677" spans="1:60" x14ac:dyDescent="0.2">
      <c r="A677" s="37">
        <v>46186</v>
      </c>
      <c r="B677" s="37"/>
      <c r="C677" s="38">
        <v>11.01</v>
      </c>
      <c r="D677" s="13" t="s">
        <v>55</v>
      </c>
      <c r="E677" s="13" t="s">
        <v>1156</v>
      </c>
      <c r="F677" s="13"/>
      <c r="H677" t="s">
        <v>813</v>
      </c>
      <c r="I677" s="13">
        <v>8</v>
      </c>
      <c r="J677" s="13">
        <v>7</v>
      </c>
      <c r="K677" t="s">
        <v>881</v>
      </c>
      <c r="L677" s="38">
        <v>0.5</v>
      </c>
      <c r="M677" s="38">
        <v>32</v>
      </c>
      <c r="N677" s="38">
        <v>51.06</v>
      </c>
      <c r="O677" s="13" t="s">
        <v>15</v>
      </c>
      <c r="Q677" s="13" t="s">
        <v>4</v>
      </c>
      <c r="R677" s="38">
        <v>47.055200000000006</v>
      </c>
      <c r="S677" s="13" t="s">
        <v>60</v>
      </c>
      <c r="T677" s="39" t="str">
        <f t="shared" si="500"/>
        <v>0.00</v>
      </c>
      <c r="U677" s="39">
        <f t="shared" si="511"/>
        <v>-0.5</v>
      </c>
      <c r="V677" s="39">
        <f t="shared" si="514"/>
        <v>114.3258</v>
      </c>
      <c r="W677" s="39">
        <f t="shared" si="515"/>
        <v>561</v>
      </c>
      <c r="X677" s="40">
        <f t="shared" si="516"/>
        <v>0.20378930481283422</v>
      </c>
      <c r="Y677" s="41">
        <f t="shared" si="517"/>
        <v>1.1432580000000001</v>
      </c>
      <c r="Z677" s="42">
        <f t="shared" si="518"/>
        <v>11432.58</v>
      </c>
      <c r="AA677" s="13" t="s">
        <v>58</v>
      </c>
      <c r="AT677" s="38">
        <v>31</v>
      </c>
      <c r="AU677" s="38">
        <v>31</v>
      </c>
      <c r="AV677" s="10">
        <f t="shared" si="512"/>
        <v>25.03</v>
      </c>
      <c r="AW677" s="10">
        <f t="shared" si="513"/>
        <v>47.055200000000006</v>
      </c>
      <c r="AZ677" t="str">
        <f t="shared" si="504"/>
        <v>Yes</v>
      </c>
      <c r="BB677" s="38">
        <f t="shared" si="471"/>
        <v>-0.5</v>
      </c>
      <c r="BC677" s="38">
        <f t="shared" si="496"/>
        <v>-4.5</v>
      </c>
      <c r="BD677" s="38">
        <f t="shared" si="472"/>
        <v>-4.5</v>
      </c>
      <c r="BE677" s="38">
        <f t="shared" si="473"/>
        <v>-0.5</v>
      </c>
      <c r="BF677" s="13" cm="1">
        <f t="array" ref="BF677">SUMPRODUCT((1/COUNTIFS($A$3:$A677,$A$3:$A677,$H$3:$H677,$H$3:$H677,$I$3:$I677,$I$3:$I677)))</f>
        <v>193.9999999999992</v>
      </c>
      <c r="BG677" s="13">
        <v>59</v>
      </c>
      <c r="BH677" s="12">
        <f t="shared" si="488"/>
        <v>0.30412371134020744</v>
      </c>
    </row>
    <row r="678" spans="1:60" x14ac:dyDescent="0.2">
      <c r="A678" s="37">
        <v>46186</v>
      </c>
      <c r="B678" s="37"/>
      <c r="C678" s="38">
        <v>11.01</v>
      </c>
      <c r="D678" s="13" t="s">
        <v>55</v>
      </c>
      <c r="E678" s="13" t="s">
        <v>1156</v>
      </c>
      <c r="F678" s="13"/>
      <c r="H678" t="s">
        <v>813</v>
      </c>
      <c r="I678" s="13">
        <v>8</v>
      </c>
      <c r="J678" s="13">
        <v>9</v>
      </c>
      <c r="K678" s="45" t="s">
        <v>511</v>
      </c>
      <c r="L678" s="38">
        <v>0.5</v>
      </c>
      <c r="M678" s="38">
        <v>5.0999999999999996</v>
      </c>
      <c r="N678" s="38">
        <v>5.28</v>
      </c>
      <c r="O678" s="13" t="s">
        <v>15</v>
      </c>
      <c r="Q678" s="13" t="s">
        <v>4</v>
      </c>
      <c r="R678" s="38">
        <v>4.9375999999999998</v>
      </c>
      <c r="S678" s="13">
        <v>3</v>
      </c>
      <c r="T678" s="39" t="str">
        <f t="shared" si="500"/>
        <v>0.00</v>
      </c>
      <c r="U678" s="39">
        <f t="shared" si="511"/>
        <v>-0.5</v>
      </c>
      <c r="V678" s="39">
        <f t="shared" si="514"/>
        <v>113.8258</v>
      </c>
      <c r="W678" s="39">
        <f t="shared" si="515"/>
        <v>561.5</v>
      </c>
      <c r="X678" s="40">
        <f t="shared" si="516"/>
        <v>0.20271736420302761</v>
      </c>
      <c r="Y678" s="41">
        <f t="shared" si="517"/>
        <v>1.138258</v>
      </c>
      <c r="Z678" s="42">
        <f t="shared" si="518"/>
        <v>11382.58</v>
      </c>
      <c r="AA678" s="13" t="s">
        <v>58</v>
      </c>
      <c r="AT678" s="38">
        <v>5.8</v>
      </c>
      <c r="AU678" s="38">
        <v>5</v>
      </c>
      <c r="AV678" s="10">
        <f t="shared" si="512"/>
        <v>2.14</v>
      </c>
      <c r="AW678" s="10">
        <f t="shared" si="513"/>
        <v>4.9375999999999998</v>
      </c>
      <c r="AZ678" t="str">
        <f t="shared" si="504"/>
        <v>Yes</v>
      </c>
      <c r="BB678" s="38">
        <f t="shared" si="471"/>
        <v>-0.5</v>
      </c>
      <c r="BC678" s="38">
        <f t="shared" si="496"/>
        <v>-4.5</v>
      </c>
      <c r="BD678" s="38">
        <f t="shared" si="472"/>
        <v>-4.5</v>
      </c>
      <c r="BE678" s="38">
        <f t="shared" si="473"/>
        <v>-0.5</v>
      </c>
      <c r="BF678" s="13" cm="1">
        <f t="array" ref="BF678">SUMPRODUCT((1/COUNTIFS($A$3:$A678,$A$3:$A678,$H$3:$H678,$H$3:$H678,$I$3:$I678,$I$3:$I678)))</f>
        <v>193.9999999999992</v>
      </c>
      <c r="BG678" s="13">
        <v>59</v>
      </c>
      <c r="BH678" s="12">
        <f t="shared" si="488"/>
        <v>0.30412371134020744</v>
      </c>
    </row>
    <row r="679" spans="1:60" x14ac:dyDescent="0.2">
      <c r="A679" s="37">
        <v>46186</v>
      </c>
      <c r="B679" s="37"/>
      <c r="C679" s="38">
        <v>11.02</v>
      </c>
      <c r="D679" s="13" t="s">
        <v>55</v>
      </c>
      <c r="E679" s="13" t="s">
        <v>1156</v>
      </c>
      <c r="F679" s="13"/>
      <c r="H679" t="s">
        <v>813</v>
      </c>
      <c r="I679" s="13">
        <v>9</v>
      </c>
      <c r="J679" s="13">
        <v>4</v>
      </c>
      <c r="K679" s="44" t="s">
        <v>702</v>
      </c>
      <c r="L679" s="38">
        <v>0.5</v>
      </c>
      <c r="M679" s="38">
        <v>6.2560000000000002</v>
      </c>
      <c r="N679" s="38">
        <v>6.8</v>
      </c>
      <c r="O679" s="13" t="s">
        <v>15</v>
      </c>
      <c r="Q679" s="13" t="s">
        <v>4</v>
      </c>
      <c r="R679" s="38">
        <v>6.3360000000000003</v>
      </c>
      <c r="S679" s="13">
        <v>2</v>
      </c>
      <c r="T679" s="39" t="str">
        <f t="shared" si="500"/>
        <v>0.00</v>
      </c>
      <c r="U679" s="39">
        <f t="shared" ref="U679:U681" si="519">BE679</f>
        <v>-0.5</v>
      </c>
      <c r="V679" s="39">
        <f t="shared" si="514"/>
        <v>113.3258</v>
      </c>
      <c r="W679" s="39">
        <f t="shared" si="515"/>
        <v>562</v>
      </c>
      <c r="X679" s="40">
        <f t="shared" si="516"/>
        <v>0.2016473309608541</v>
      </c>
      <c r="Y679" s="41">
        <f t="shared" si="517"/>
        <v>1.1332580000000001</v>
      </c>
      <c r="Z679" s="42">
        <f t="shared" si="518"/>
        <v>11332.58</v>
      </c>
      <c r="AA679" s="13" t="s">
        <v>58</v>
      </c>
      <c r="AT679" s="38">
        <v>5.3</v>
      </c>
      <c r="AU679" s="38">
        <v>6</v>
      </c>
      <c r="AV679" s="10">
        <f t="shared" ref="AV679:AV681" si="520">((N679*(L679))-(L679))</f>
        <v>2.9</v>
      </c>
      <c r="AW679" s="10">
        <f t="shared" ref="AW679:AW681" si="521">0.92*(N679-1)+1</f>
        <v>6.3360000000000003</v>
      </c>
      <c r="AZ679" t="str">
        <f t="shared" si="504"/>
        <v>Yes</v>
      </c>
      <c r="BA679">
        <v>0.08</v>
      </c>
      <c r="BB679" s="38">
        <f t="shared" si="471"/>
        <v>-0.5</v>
      </c>
      <c r="BC679" s="38">
        <f t="shared" si="496"/>
        <v>-2</v>
      </c>
      <c r="BD679" s="38">
        <f t="shared" si="472"/>
        <v>-2</v>
      </c>
      <c r="BE679" s="38">
        <f t="shared" si="473"/>
        <v>-0.5</v>
      </c>
      <c r="BF679" s="13" cm="1">
        <f t="array" ref="BF679">SUMPRODUCT((1/COUNTIFS($A$3:$A679,$A$3:$A679,$H$3:$H679,$H$3:$H679,$I$3:$I679,$I$3:$I679)))</f>
        <v>194.9999999999992</v>
      </c>
      <c r="BG679" s="13">
        <v>59</v>
      </c>
      <c r="BH679" s="12">
        <f t="shared" si="488"/>
        <v>0.30256410256410382</v>
      </c>
    </row>
    <row r="680" spans="1:60" x14ac:dyDescent="0.2">
      <c r="A680" s="37">
        <v>46186</v>
      </c>
      <c r="B680" s="37"/>
      <c r="C680" s="38">
        <v>11.02</v>
      </c>
      <c r="D680" s="13" t="s">
        <v>55</v>
      </c>
      <c r="E680" s="13" t="s">
        <v>1156</v>
      </c>
      <c r="F680" s="13"/>
      <c r="H680" t="s">
        <v>813</v>
      </c>
      <c r="I680" s="13">
        <v>9</v>
      </c>
      <c r="J680" s="13">
        <v>5</v>
      </c>
      <c r="K680" t="s">
        <v>249</v>
      </c>
      <c r="L680" s="38">
        <v>1</v>
      </c>
      <c r="M680" s="38">
        <v>15.180000000000001</v>
      </c>
      <c r="N680" s="38">
        <v>16.5</v>
      </c>
      <c r="O680" s="13" t="s">
        <v>15</v>
      </c>
      <c r="Q680" s="13" t="s">
        <v>4</v>
      </c>
      <c r="R680" s="38">
        <v>15.26</v>
      </c>
      <c r="S680" s="13" t="s">
        <v>60</v>
      </c>
      <c r="T680" s="39" t="str">
        <f t="shared" si="500"/>
        <v>0.00</v>
      </c>
      <c r="U680" s="39">
        <f t="shared" si="519"/>
        <v>-1</v>
      </c>
      <c r="V680" s="39">
        <f t="shared" si="514"/>
        <v>112.3258</v>
      </c>
      <c r="W680" s="39">
        <f t="shared" si="515"/>
        <v>563</v>
      </c>
      <c r="X680" s="40">
        <f t="shared" si="516"/>
        <v>0.19951296625222026</v>
      </c>
      <c r="Y680" s="41">
        <f t="shared" si="517"/>
        <v>1.1232580000000001</v>
      </c>
      <c r="Z680" s="42">
        <f t="shared" si="518"/>
        <v>11232.58</v>
      </c>
      <c r="AA680" s="13" t="s">
        <v>58</v>
      </c>
      <c r="AT680" s="38">
        <v>14</v>
      </c>
      <c r="AU680" s="38">
        <v>17</v>
      </c>
      <c r="AV680" s="10">
        <f t="shared" si="520"/>
        <v>15.5</v>
      </c>
      <c r="AW680" s="10">
        <f t="shared" si="521"/>
        <v>15.26</v>
      </c>
      <c r="AZ680" t="str">
        <f t="shared" si="504"/>
        <v>Yes</v>
      </c>
      <c r="BA680">
        <v>0.08</v>
      </c>
      <c r="BB680" s="38">
        <f t="shared" ref="BB680:BB710" si="522">IF(AA680="W",
   L680*(N680-1),
   -L680
)</f>
        <v>-1</v>
      </c>
      <c r="BC680" s="38">
        <f t="shared" si="496"/>
        <v>-2</v>
      </c>
      <c r="BD680" s="38">
        <f t="shared" ref="BD680:BD710" si="523">IF(BC680&gt;0, BC680*0.92, BC680)</f>
        <v>-2</v>
      </c>
      <c r="BE680" s="38">
        <f t="shared" ref="BE680:BE710" si="524">IF(
  BC680&gt;0,
  IF(
    AA680="W",
    BB680 - (BC680 - BD680),
    BB680
  ),
  BB680
)</f>
        <v>-1</v>
      </c>
      <c r="BF680" s="13" cm="1">
        <f t="array" ref="BF680">SUMPRODUCT((1/COUNTIFS($A$3:$A680,$A$3:$A680,$H$3:$H680,$H$3:$H680,$I$3:$I680,$I$3:$I680)))</f>
        <v>194.9999999999992</v>
      </c>
      <c r="BG680" s="13">
        <v>59</v>
      </c>
      <c r="BH680" s="12">
        <f t="shared" si="488"/>
        <v>0.30256410256410382</v>
      </c>
    </row>
    <row r="681" spans="1:60" x14ac:dyDescent="0.2">
      <c r="A681" s="37">
        <v>46186</v>
      </c>
      <c r="B681" s="37"/>
      <c r="C681" s="38">
        <v>11.02</v>
      </c>
      <c r="D681" s="13" t="s">
        <v>55</v>
      </c>
      <c r="E681" s="13" t="s">
        <v>1156</v>
      </c>
      <c r="F681" s="13"/>
      <c r="H681" t="s">
        <v>813</v>
      </c>
      <c r="I681" s="13">
        <v>9</v>
      </c>
      <c r="J681" s="13">
        <v>10</v>
      </c>
      <c r="K681" s="45" t="s">
        <v>944</v>
      </c>
      <c r="L681" s="38">
        <v>0.5</v>
      </c>
      <c r="M681" s="38">
        <v>34.96</v>
      </c>
      <c r="N681" s="38">
        <v>50.5</v>
      </c>
      <c r="O681" s="13" t="s">
        <v>15</v>
      </c>
      <c r="Q681" s="13" t="s">
        <v>4</v>
      </c>
      <c r="R681" s="38">
        <v>46.54</v>
      </c>
      <c r="S681" s="13">
        <v>3</v>
      </c>
      <c r="T681" s="39" t="str">
        <f t="shared" si="500"/>
        <v>0.00</v>
      </c>
      <c r="U681" s="39">
        <f t="shared" si="519"/>
        <v>-0.5</v>
      </c>
      <c r="V681" s="39">
        <f t="shared" si="514"/>
        <v>111.8258</v>
      </c>
      <c r="W681" s="39">
        <f t="shared" si="515"/>
        <v>563.5</v>
      </c>
      <c r="X681" s="40">
        <f t="shared" si="516"/>
        <v>0.19844862466725821</v>
      </c>
      <c r="Y681" s="41">
        <f t="shared" si="517"/>
        <v>1.118258</v>
      </c>
      <c r="Z681" s="42">
        <f t="shared" si="518"/>
        <v>11182.58</v>
      </c>
      <c r="AA681" s="13" t="s">
        <v>58</v>
      </c>
      <c r="AT681" s="38">
        <v>35.799999999999997</v>
      </c>
      <c r="AU681" s="38">
        <v>31</v>
      </c>
      <c r="AV681" s="10">
        <f t="shared" si="520"/>
        <v>24.75</v>
      </c>
      <c r="AW681" s="10">
        <f t="shared" si="521"/>
        <v>46.54</v>
      </c>
      <c r="AZ681" t="str">
        <f t="shared" si="504"/>
        <v>Yes</v>
      </c>
      <c r="BA681">
        <v>0.08</v>
      </c>
      <c r="BB681" s="38">
        <f t="shared" si="522"/>
        <v>-0.5</v>
      </c>
      <c r="BC681" s="38">
        <f t="shared" si="496"/>
        <v>-2</v>
      </c>
      <c r="BD681" s="38">
        <f t="shared" si="523"/>
        <v>-2</v>
      </c>
      <c r="BE681" s="38">
        <f t="shared" si="524"/>
        <v>-0.5</v>
      </c>
      <c r="BF681" s="13" cm="1">
        <f t="array" ref="BF681">SUMPRODUCT((1/COUNTIFS($A$3:$A681,$A$3:$A681,$H$3:$H681,$H$3:$H681,$I$3:$I681,$I$3:$I681)))</f>
        <v>194.99999999999923</v>
      </c>
      <c r="BG681" s="13">
        <v>59</v>
      </c>
      <c r="BH681" s="12">
        <f t="shared" si="488"/>
        <v>0.30256410256410377</v>
      </c>
    </row>
    <row r="682" spans="1:60" x14ac:dyDescent="0.2">
      <c r="A682" s="37">
        <v>46193</v>
      </c>
      <c r="B682" s="37"/>
      <c r="C682" s="38">
        <v>10.59</v>
      </c>
      <c r="D682" s="13" t="s">
        <v>55</v>
      </c>
      <c r="E682" s="13" t="s">
        <v>1156</v>
      </c>
      <c r="F682" s="13"/>
      <c r="H682" t="s">
        <v>56</v>
      </c>
      <c r="I682" s="13">
        <v>1</v>
      </c>
      <c r="J682" s="13">
        <v>1</v>
      </c>
      <c r="K682" s="43" t="s">
        <v>967</v>
      </c>
      <c r="L682" s="38">
        <v>0.5</v>
      </c>
      <c r="M682" s="38">
        <v>7</v>
      </c>
      <c r="N682" s="38">
        <v>7.66</v>
      </c>
      <c r="O682" s="13" t="s">
        <v>15</v>
      </c>
      <c r="Q682" s="13" t="s">
        <v>4</v>
      </c>
      <c r="R682" s="38">
        <v>7.13</v>
      </c>
      <c r="S682" s="13">
        <v>1</v>
      </c>
      <c r="T682" s="39">
        <f t="shared" si="500"/>
        <v>3.57</v>
      </c>
      <c r="U682" s="39">
        <f t="shared" ref="U682:U685" si="525">BE682</f>
        <v>3.2236000000000002</v>
      </c>
      <c r="V682" s="39">
        <f t="shared" si="514"/>
        <v>115.04940000000001</v>
      </c>
      <c r="W682" s="39">
        <f t="shared" si="515"/>
        <v>564</v>
      </c>
      <c r="X682" s="40">
        <f t="shared" si="516"/>
        <v>0.20398829787234043</v>
      </c>
      <c r="Y682" s="41">
        <f t="shared" si="517"/>
        <v>1.1504940000000001</v>
      </c>
      <c r="Z682" s="42">
        <f t="shared" si="518"/>
        <v>11504.94</v>
      </c>
      <c r="AA682" s="13" t="s">
        <v>72</v>
      </c>
      <c r="AT682" s="38">
        <v>7</v>
      </c>
      <c r="AU682" s="38">
        <v>8.5</v>
      </c>
      <c r="AV682" s="10">
        <f t="shared" ref="AV682:AV685" si="526">((N682*(L682))-(L682))</f>
        <v>3.33</v>
      </c>
      <c r="AW682" s="10">
        <f t="shared" ref="AW682:AW685" si="527">0.92*(N682-1)+1</f>
        <v>7.1272000000000002</v>
      </c>
      <c r="AZ682" t="str">
        <f t="shared" si="504"/>
        <v>Yes</v>
      </c>
      <c r="BB682" s="38">
        <f t="shared" si="522"/>
        <v>3.33</v>
      </c>
      <c r="BC682" s="38">
        <f t="shared" si="496"/>
        <v>1.33</v>
      </c>
      <c r="BD682" s="38">
        <f t="shared" si="523"/>
        <v>1.2236</v>
      </c>
      <c r="BE682" s="38">
        <f t="shared" si="524"/>
        <v>3.2236000000000002</v>
      </c>
      <c r="BF682" s="13" cm="1">
        <f t="array" ref="BF682">SUMPRODUCT((1/COUNTIFS($A$3:$A682,$A$3:$A682,$H$3:$H682,$H$3:$H682,$I$3:$I682,$I$3:$I682)))</f>
        <v>195.99999999999923</v>
      </c>
      <c r="BG682" s="13">
        <v>56</v>
      </c>
      <c r="BH682" s="12">
        <f t="shared" si="488"/>
        <v>0.28571428571428681</v>
      </c>
    </row>
    <row r="683" spans="1:60" x14ac:dyDescent="0.2">
      <c r="A683" s="37">
        <v>46193</v>
      </c>
      <c r="B683" s="37"/>
      <c r="C683" s="38">
        <v>10.59</v>
      </c>
      <c r="D683" s="13" t="s">
        <v>55</v>
      </c>
      <c r="E683" s="13" t="s">
        <v>1156</v>
      </c>
      <c r="F683" s="13"/>
      <c r="H683" t="s">
        <v>56</v>
      </c>
      <c r="I683" s="13">
        <v>1</v>
      </c>
      <c r="J683" s="13">
        <v>2</v>
      </c>
      <c r="K683" t="s">
        <v>968</v>
      </c>
      <c r="L683" s="38">
        <v>0.5</v>
      </c>
      <c r="M683" s="38">
        <v>6.2</v>
      </c>
      <c r="N683" s="38">
        <v>7.93</v>
      </c>
      <c r="O683" s="13" t="s">
        <v>15</v>
      </c>
      <c r="Q683" s="13" t="s">
        <v>4</v>
      </c>
      <c r="R683" s="38">
        <v>7.3756000000000004</v>
      </c>
      <c r="S683" s="13" t="s">
        <v>60</v>
      </c>
      <c r="T683" s="39" t="str">
        <f t="shared" si="500"/>
        <v>0.00</v>
      </c>
      <c r="U683" s="39">
        <f t="shared" si="525"/>
        <v>-0.5</v>
      </c>
      <c r="V683" s="39">
        <f t="shared" si="514"/>
        <v>114.54940000000001</v>
      </c>
      <c r="W683" s="39">
        <f t="shared" si="515"/>
        <v>564.5</v>
      </c>
      <c r="X683" s="40">
        <f t="shared" si="516"/>
        <v>0.20292187776793624</v>
      </c>
      <c r="Y683" s="41">
        <f t="shared" si="517"/>
        <v>1.145494</v>
      </c>
      <c r="Z683" s="42">
        <f t="shared" si="518"/>
        <v>11454.94</v>
      </c>
      <c r="AA683" s="13" t="s">
        <v>58</v>
      </c>
      <c r="AT683" s="38">
        <v>7</v>
      </c>
      <c r="AU683" s="38">
        <v>7</v>
      </c>
      <c r="AV683" s="10">
        <f t="shared" si="526"/>
        <v>3.4649999999999999</v>
      </c>
      <c r="AW683" s="10">
        <f t="shared" si="527"/>
        <v>7.3756000000000004</v>
      </c>
      <c r="AZ683" t="str">
        <f t="shared" si="504"/>
        <v>Yes</v>
      </c>
      <c r="BB683" s="38">
        <f t="shared" si="522"/>
        <v>-0.5</v>
      </c>
      <c r="BC683" s="38">
        <f t="shared" si="496"/>
        <v>1.33</v>
      </c>
      <c r="BD683" s="38">
        <f t="shared" si="523"/>
        <v>1.2236</v>
      </c>
      <c r="BE683" s="38">
        <f t="shared" si="524"/>
        <v>-0.5</v>
      </c>
      <c r="BF683" s="13" cm="1">
        <f t="array" ref="BF683">SUMPRODUCT((1/COUNTIFS($A$3:$A683,$A$3:$A683,$H$3:$H683,$H$3:$H683,$I$3:$I683,$I$3:$I683)))</f>
        <v>195.99999999999923</v>
      </c>
      <c r="BG683" s="13">
        <v>56</v>
      </c>
      <c r="BH683" s="12">
        <f t="shared" si="488"/>
        <v>0.28571428571428681</v>
      </c>
    </row>
    <row r="684" spans="1:60" x14ac:dyDescent="0.2">
      <c r="A684" s="37">
        <v>46193</v>
      </c>
      <c r="B684" s="37"/>
      <c r="C684" s="38">
        <v>10.59</v>
      </c>
      <c r="D684" s="13" t="s">
        <v>55</v>
      </c>
      <c r="E684" s="13" t="s">
        <v>1156</v>
      </c>
      <c r="F684" s="13"/>
      <c r="H684" t="s">
        <v>56</v>
      </c>
      <c r="I684" s="13">
        <v>1</v>
      </c>
      <c r="J684" s="13">
        <v>4</v>
      </c>
      <c r="K684" s="45" t="s">
        <v>821</v>
      </c>
      <c r="L684" s="38">
        <v>0.5</v>
      </c>
      <c r="M684" s="38">
        <v>6</v>
      </c>
      <c r="N684" s="38">
        <v>7.2</v>
      </c>
      <c r="O684" s="13" t="s">
        <v>15</v>
      </c>
      <c r="Q684" s="13" t="s">
        <v>4</v>
      </c>
      <c r="R684" s="38">
        <v>6.7040000000000006</v>
      </c>
      <c r="S684" s="13">
        <v>3</v>
      </c>
      <c r="T684" s="39" t="str">
        <f t="shared" si="500"/>
        <v>0.00</v>
      </c>
      <c r="U684" s="39">
        <f t="shared" si="525"/>
        <v>-0.5</v>
      </c>
      <c r="V684" s="39">
        <f t="shared" si="514"/>
        <v>114.04940000000001</v>
      </c>
      <c r="W684" s="39">
        <f t="shared" si="515"/>
        <v>565</v>
      </c>
      <c r="X684" s="40">
        <f t="shared" si="516"/>
        <v>0.20185734513274337</v>
      </c>
      <c r="Y684" s="41">
        <f t="shared" si="517"/>
        <v>1.1404940000000001</v>
      </c>
      <c r="Z684" s="42">
        <f t="shared" si="518"/>
        <v>11404.94</v>
      </c>
      <c r="AA684" s="13" t="s">
        <v>58</v>
      </c>
      <c r="AT684" s="38">
        <v>5.9</v>
      </c>
      <c r="AU684" s="38">
        <v>5</v>
      </c>
      <c r="AV684" s="10">
        <f t="shared" si="526"/>
        <v>3.1</v>
      </c>
      <c r="AW684" s="10">
        <f t="shared" si="527"/>
        <v>6.7040000000000006</v>
      </c>
      <c r="AZ684" t="str">
        <f t="shared" si="504"/>
        <v>Yes</v>
      </c>
      <c r="BB684" s="38">
        <f t="shared" si="522"/>
        <v>-0.5</v>
      </c>
      <c r="BC684" s="38">
        <f t="shared" si="496"/>
        <v>1.33</v>
      </c>
      <c r="BD684" s="38">
        <f t="shared" si="523"/>
        <v>1.2236</v>
      </c>
      <c r="BE684" s="38">
        <f t="shared" si="524"/>
        <v>-0.5</v>
      </c>
      <c r="BF684" s="13" cm="1">
        <f t="array" ref="BF684">SUMPRODUCT((1/COUNTIFS($A$3:$A684,$A$3:$A684,$H$3:$H684,$H$3:$H684,$I$3:$I684,$I$3:$I684)))</f>
        <v>195.99999999999926</v>
      </c>
      <c r="BG684" s="13">
        <v>56</v>
      </c>
      <c r="BH684" s="12">
        <f t="shared" si="488"/>
        <v>0.28571428571428681</v>
      </c>
    </row>
    <row r="685" spans="1:60" x14ac:dyDescent="0.2">
      <c r="A685" s="37">
        <v>46193</v>
      </c>
      <c r="B685" s="37"/>
      <c r="C685" s="38">
        <v>10.59</v>
      </c>
      <c r="D685" s="13" t="s">
        <v>55</v>
      </c>
      <c r="E685" s="13" t="s">
        <v>1156</v>
      </c>
      <c r="F685" s="13"/>
      <c r="H685" t="s">
        <v>56</v>
      </c>
      <c r="I685" s="13">
        <v>1</v>
      </c>
      <c r="J685" s="13">
        <v>5</v>
      </c>
      <c r="K685" t="s">
        <v>969</v>
      </c>
      <c r="L685" s="38">
        <v>1</v>
      </c>
      <c r="M685" s="38">
        <v>36</v>
      </c>
      <c r="N685" s="38">
        <v>36.6</v>
      </c>
      <c r="O685" s="13" t="s">
        <v>15</v>
      </c>
      <c r="Q685" s="13" t="s">
        <v>4</v>
      </c>
      <c r="R685" s="38">
        <v>33.752000000000002</v>
      </c>
      <c r="S685" s="13" t="s">
        <v>60</v>
      </c>
      <c r="T685" s="39" t="str">
        <f t="shared" si="500"/>
        <v>0.00</v>
      </c>
      <c r="U685" s="39">
        <f t="shared" si="525"/>
        <v>-1</v>
      </c>
      <c r="V685" s="39">
        <f t="shared" si="514"/>
        <v>113.04940000000001</v>
      </c>
      <c r="W685" s="39">
        <f t="shared" si="515"/>
        <v>566</v>
      </c>
      <c r="X685" s="40">
        <f t="shared" si="516"/>
        <v>0.19973392226148412</v>
      </c>
      <c r="Y685" s="41">
        <f t="shared" si="517"/>
        <v>1.1304940000000001</v>
      </c>
      <c r="Z685" s="42">
        <f t="shared" si="518"/>
        <v>11304.94</v>
      </c>
      <c r="AA685" s="13" t="s">
        <v>58</v>
      </c>
      <c r="AT685" s="38">
        <v>36</v>
      </c>
      <c r="AU685" s="38">
        <v>31</v>
      </c>
      <c r="AV685" s="10">
        <f t="shared" si="526"/>
        <v>35.6</v>
      </c>
      <c r="AW685" s="10">
        <f t="shared" si="527"/>
        <v>33.752000000000002</v>
      </c>
      <c r="AZ685" t="str">
        <f t="shared" si="504"/>
        <v>Yes</v>
      </c>
      <c r="BB685" s="38">
        <f t="shared" si="522"/>
        <v>-1</v>
      </c>
      <c r="BC685" s="38">
        <f t="shared" si="496"/>
        <v>1.33</v>
      </c>
      <c r="BD685" s="38">
        <f t="shared" si="523"/>
        <v>1.2236</v>
      </c>
      <c r="BE685" s="38">
        <f t="shared" si="524"/>
        <v>-1</v>
      </c>
      <c r="BF685" s="13" cm="1">
        <f t="array" ref="BF685">SUMPRODUCT((1/COUNTIFS($A$3:$A685,$A$3:$A685,$H$3:$H685,$H$3:$H685,$I$3:$I685,$I$3:$I685)))</f>
        <v>195.99999999999923</v>
      </c>
      <c r="BG685" s="13">
        <v>56</v>
      </c>
      <c r="BH685" s="12">
        <f t="shared" si="488"/>
        <v>0.28571428571428681</v>
      </c>
    </row>
    <row r="686" spans="1:60" x14ac:dyDescent="0.2">
      <c r="A686" s="37">
        <v>46193</v>
      </c>
      <c r="B686" s="37"/>
      <c r="C686" s="38">
        <v>11.01</v>
      </c>
      <c r="D686" s="13" t="s">
        <v>55</v>
      </c>
      <c r="E686" s="13" t="s">
        <v>1156</v>
      </c>
      <c r="F686" s="13"/>
      <c r="H686" t="s">
        <v>56</v>
      </c>
      <c r="I686" s="13">
        <v>2</v>
      </c>
      <c r="J686" s="13">
        <v>1</v>
      </c>
      <c r="K686" s="43" t="s">
        <v>974</v>
      </c>
      <c r="L686" s="38">
        <v>0.5</v>
      </c>
      <c r="M686" s="38">
        <v>3.65</v>
      </c>
      <c r="N686" s="38">
        <v>4.03</v>
      </c>
      <c r="O686" s="13" t="s">
        <v>15</v>
      </c>
      <c r="Q686" s="13" t="s">
        <v>4</v>
      </c>
      <c r="R686" s="38">
        <v>3.7876000000000003</v>
      </c>
      <c r="S686" s="13">
        <v>1</v>
      </c>
      <c r="T686" s="39">
        <f t="shared" si="500"/>
        <v>1.89</v>
      </c>
      <c r="U686" s="39">
        <f t="shared" ref="U686:U690" si="528">BE686</f>
        <v>1.5150000000000001</v>
      </c>
      <c r="V686" s="39">
        <f t="shared" si="514"/>
        <v>114.56440000000001</v>
      </c>
      <c r="W686" s="39">
        <f t="shared" si="515"/>
        <v>566.5</v>
      </c>
      <c r="X686" s="40">
        <f t="shared" si="516"/>
        <v>0.20223195057369817</v>
      </c>
      <c r="Y686" s="41">
        <f t="shared" si="517"/>
        <v>1.1456440000000001</v>
      </c>
      <c r="Z686" s="42">
        <f t="shared" si="518"/>
        <v>11456.44</v>
      </c>
      <c r="AA686" s="13" t="s">
        <v>72</v>
      </c>
      <c r="AT686" s="38">
        <v>3.4</v>
      </c>
      <c r="AU686" s="38">
        <v>3.5</v>
      </c>
      <c r="AV686" s="10">
        <f t="shared" ref="AV686:AV690" si="529">((N686*(L686))-(L686))</f>
        <v>1.5150000000000001</v>
      </c>
      <c r="AW686" s="10">
        <f t="shared" ref="AW686:AW690" si="530">0.92*(N686-1)+1</f>
        <v>3.7876000000000003</v>
      </c>
      <c r="AZ686" t="str">
        <f t="shared" si="504"/>
        <v>Yes</v>
      </c>
      <c r="BB686" s="38">
        <f t="shared" si="522"/>
        <v>1.5150000000000001</v>
      </c>
      <c r="BC686" s="38">
        <f t="shared" si="496"/>
        <v>-0.98499999999999988</v>
      </c>
      <c r="BD686" s="38">
        <f t="shared" si="523"/>
        <v>-0.98499999999999988</v>
      </c>
      <c r="BE686" s="38">
        <f t="shared" si="524"/>
        <v>1.5150000000000001</v>
      </c>
      <c r="BF686" s="13" cm="1">
        <f t="array" ref="BF686">SUMPRODUCT((1/COUNTIFS($A$3:$A686,$A$3:$A686,$H$3:$H686,$H$3:$H686,$I$3:$I686,$I$3:$I686)))</f>
        <v>196.99999999999923</v>
      </c>
      <c r="BG686" s="13">
        <v>57</v>
      </c>
      <c r="BH686" s="12">
        <f t="shared" si="488"/>
        <v>0.28934010152284378</v>
      </c>
    </row>
    <row r="687" spans="1:60" x14ac:dyDescent="0.2">
      <c r="A687" s="37">
        <v>46193</v>
      </c>
      <c r="B687" s="37"/>
      <c r="C687" s="38">
        <v>11.01</v>
      </c>
      <c r="D687" s="13" t="s">
        <v>55</v>
      </c>
      <c r="E687" s="13" t="s">
        <v>1156</v>
      </c>
      <c r="F687" s="13"/>
      <c r="H687" t="s">
        <v>56</v>
      </c>
      <c r="I687" s="13">
        <v>2</v>
      </c>
      <c r="J687" s="13">
        <v>3</v>
      </c>
      <c r="K687" s="44" t="s">
        <v>388</v>
      </c>
      <c r="L687" s="38">
        <v>1</v>
      </c>
      <c r="M687" s="38">
        <v>8.1999999999999993</v>
      </c>
      <c r="N687" s="38">
        <v>8.1999999999999993</v>
      </c>
      <c r="O687" s="13" t="s">
        <v>15</v>
      </c>
      <c r="Q687" s="13" t="s">
        <v>4</v>
      </c>
      <c r="R687" s="38">
        <v>7.6239999999999997</v>
      </c>
      <c r="S687" s="13">
        <v>2</v>
      </c>
      <c r="T687" s="39" t="str">
        <f t="shared" si="500"/>
        <v>0.00</v>
      </c>
      <c r="U687" s="39">
        <f t="shared" si="528"/>
        <v>-1</v>
      </c>
      <c r="V687" s="39">
        <f t="shared" si="514"/>
        <v>113.56440000000001</v>
      </c>
      <c r="W687" s="39">
        <f t="shared" si="515"/>
        <v>567.5</v>
      </c>
      <c r="X687" s="40">
        <f t="shared" si="516"/>
        <v>0.20011348017621147</v>
      </c>
      <c r="Y687" s="41">
        <f t="shared" si="517"/>
        <v>1.1356440000000001</v>
      </c>
      <c r="Z687" s="42">
        <f t="shared" si="518"/>
        <v>11356.44</v>
      </c>
      <c r="AA687" s="13" t="s">
        <v>58</v>
      </c>
      <c r="AT687" s="38">
        <v>8.1</v>
      </c>
      <c r="AU687" s="38">
        <v>7.5</v>
      </c>
      <c r="AV687" s="10">
        <f t="shared" si="529"/>
        <v>7.1999999999999993</v>
      </c>
      <c r="AW687" s="10">
        <f t="shared" si="530"/>
        <v>7.6239999999999997</v>
      </c>
      <c r="AZ687" t="str">
        <f t="shared" si="504"/>
        <v>Yes</v>
      </c>
      <c r="BB687" s="38">
        <f t="shared" si="522"/>
        <v>-1</v>
      </c>
      <c r="BC687" s="38">
        <f t="shared" si="496"/>
        <v>-0.98499999999999988</v>
      </c>
      <c r="BD687" s="38">
        <f t="shared" si="523"/>
        <v>-0.98499999999999988</v>
      </c>
      <c r="BE687" s="38">
        <f t="shared" si="524"/>
        <v>-1</v>
      </c>
      <c r="BF687" s="13" cm="1">
        <f t="array" ref="BF687">SUMPRODUCT((1/COUNTIFS($A$3:$A687,$A$3:$A687,$H$3:$H687,$H$3:$H687,$I$3:$I687,$I$3:$I687)))</f>
        <v>196.99999999999923</v>
      </c>
      <c r="BG687" s="13">
        <v>57</v>
      </c>
      <c r="BH687" s="12">
        <f t="shared" si="488"/>
        <v>0.28934010152284378</v>
      </c>
    </row>
    <row r="688" spans="1:60" x14ac:dyDescent="0.2">
      <c r="A688" s="37">
        <v>46193</v>
      </c>
      <c r="B688" s="37"/>
      <c r="C688" s="38">
        <v>11.01</v>
      </c>
      <c r="D688" s="13" t="s">
        <v>55</v>
      </c>
      <c r="E688" s="13" t="s">
        <v>1156</v>
      </c>
      <c r="F688" s="13"/>
      <c r="H688" t="s">
        <v>56</v>
      </c>
      <c r="I688" s="13">
        <v>2</v>
      </c>
      <c r="J688" s="13">
        <v>4</v>
      </c>
      <c r="K688" s="46" t="s">
        <v>975</v>
      </c>
      <c r="L688" s="38">
        <v>0.5</v>
      </c>
      <c r="M688" s="38">
        <v>18</v>
      </c>
      <c r="N688" s="38">
        <v>19.66</v>
      </c>
      <c r="O688" s="13" t="s">
        <v>15</v>
      </c>
      <c r="Q688" s="13" t="s">
        <v>4</v>
      </c>
      <c r="R688" s="38">
        <v>18.167200000000001</v>
      </c>
      <c r="S688" s="13">
        <v>4</v>
      </c>
      <c r="T688" s="39" t="str">
        <f t="shared" si="500"/>
        <v>0.00</v>
      </c>
      <c r="U688" s="39">
        <f t="shared" si="528"/>
        <v>-0.5</v>
      </c>
      <c r="V688" s="39">
        <f t="shared" si="514"/>
        <v>113.06440000000001</v>
      </c>
      <c r="W688" s="39">
        <f t="shared" si="515"/>
        <v>568</v>
      </c>
      <c r="X688" s="40">
        <f t="shared" si="516"/>
        <v>0.19905704225352114</v>
      </c>
      <c r="Y688" s="41">
        <f t="shared" si="517"/>
        <v>1.130644</v>
      </c>
      <c r="Z688" s="42">
        <f t="shared" si="518"/>
        <v>11306.44</v>
      </c>
      <c r="AA688" s="13" t="s">
        <v>58</v>
      </c>
      <c r="AT688" s="38">
        <v>16</v>
      </c>
      <c r="AU688" s="38">
        <v>17</v>
      </c>
      <c r="AV688" s="10">
        <f t="shared" si="529"/>
        <v>9.33</v>
      </c>
      <c r="AW688" s="10">
        <f t="shared" si="530"/>
        <v>18.167200000000001</v>
      </c>
      <c r="AZ688" t="str">
        <f t="shared" si="504"/>
        <v>Yes</v>
      </c>
      <c r="BB688" s="38">
        <f t="shared" si="522"/>
        <v>-0.5</v>
      </c>
      <c r="BC688" s="38">
        <f t="shared" si="496"/>
        <v>-0.98499999999999988</v>
      </c>
      <c r="BD688" s="38">
        <f t="shared" si="523"/>
        <v>-0.98499999999999988</v>
      </c>
      <c r="BE688" s="38">
        <f t="shared" si="524"/>
        <v>-0.5</v>
      </c>
      <c r="BF688" s="13" cm="1">
        <f t="array" ref="BF688">SUMPRODUCT((1/COUNTIFS($A$3:$A688,$A$3:$A688,$H$3:$H688,$H$3:$H688,$I$3:$I688,$I$3:$I688)))</f>
        <v>196.99999999999926</v>
      </c>
      <c r="BG688" s="13">
        <v>57</v>
      </c>
      <c r="BH688" s="12">
        <f t="shared" si="488"/>
        <v>0.28934010152284373</v>
      </c>
    </row>
    <row r="689" spans="1:60" x14ac:dyDescent="0.2">
      <c r="A689" s="37">
        <v>46193</v>
      </c>
      <c r="B689" s="37"/>
      <c r="C689" s="38">
        <v>11.01</v>
      </c>
      <c r="D689" s="13" t="s">
        <v>55</v>
      </c>
      <c r="E689" s="13" t="s">
        <v>1156</v>
      </c>
      <c r="F689" s="13"/>
      <c r="H689" t="s">
        <v>56</v>
      </c>
      <c r="I689" s="13">
        <v>2</v>
      </c>
      <c r="J689" s="13">
        <v>5</v>
      </c>
      <c r="K689" t="s">
        <v>976</v>
      </c>
      <c r="L689" s="38">
        <v>0.5</v>
      </c>
      <c r="M689" s="38">
        <v>15</v>
      </c>
      <c r="N689" s="38">
        <v>17.98</v>
      </c>
      <c r="O689" s="13" t="s">
        <v>15</v>
      </c>
      <c r="Q689" s="13" t="s">
        <v>4</v>
      </c>
      <c r="R689" s="38">
        <v>16.621600000000001</v>
      </c>
      <c r="S689" s="13" t="s">
        <v>60</v>
      </c>
      <c r="T689" s="39" t="str">
        <f t="shared" si="500"/>
        <v>0.00</v>
      </c>
      <c r="U689" s="39">
        <f t="shared" si="528"/>
        <v>-0.5</v>
      </c>
      <c r="V689" s="39">
        <f t="shared" si="514"/>
        <v>112.56440000000001</v>
      </c>
      <c r="W689" s="39">
        <f t="shared" si="515"/>
        <v>568.5</v>
      </c>
      <c r="X689" s="40">
        <f t="shared" si="516"/>
        <v>0.1980024626209323</v>
      </c>
      <c r="Y689" s="41">
        <f t="shared" si="517"/>
        <v>1.1256440000000001</v>
      </c>
      <c r="Z689" s="42">
        <f t="shared" si="518"/>
        <v>11256.44</v>
      </c>
      <c r="AA689" s="13" t="s">
        <v>58</v>
      </c>
      <c r="AT689" s="38">
        <v>21.4</v>
      </c>
      <c r="AU689" s="38">
        <v>17</v>
      </c>
      <c r="AV689" s="10">
        <f t="shared" si="529"/>
        <v>8.49</v>
      </c>
      <c r="AW689" s="10">
        <f t="shared" si="530"/>
        <v>16.621600000000001</v>
      </c>
      <c r="AZ689" t="str">
        <f t="shared" si="504"/>
        <v>Yes</v>
      </c>
      <c r="BB689" s="38">
        <f t="shared" si="522"/>
        <v>-0.5</v>
      </c>
      <c r="BC689" s="38">
        <f t="shared" si="496"/>
        <v>-0.98499999999999988</v>
      </c>
      <c r="BD689" s="38">
        <f t="shared" si="523"/>
        <v>-0.98499999999999988</v>
      </c>
      <c r="BE689" s="38">
        <f t="shared" si="524"/>
        <v>-0.5</v>
      </c>
      <c r="BF689" s="13" cm="1">
        <f t="array" ref="BF689">SUMPRODUCT((1/COUNTIFS($A$3:$A689,$A$3:$A689,$H$3:$H689,$H$3:$H689,$I$3:$I689,$I$3:$I689)))</f>
        <v>196.99999999999923</v>
      </c>
      <c r="BG689" s="13">
        <v>57</v>
      </c>
      <c r="BH689" s="12">
        <f t="shared" si="488"/>
        <v>0.28934010152284378</v>
      </c>
    </row>
    <row r="690" spans="1:60" x14ac:dyDescent="0.2">
      <c r="A690" s="37">
        <v>46193</v>
      </c>
      <c r="B690" s="37"/>
      <c r="C690" s="38">
        <v>11.01</v>
      </c>
      <c r="D690" s="13" t="s">
        <v>55</v>
      </c>
      <c r="E690" s="13" t="s">
        <v>1156</v>
      </c>
      <c r="F690" s="13"/>
      <c r="H690" t="s">
        <v>56</v>
      </c>
      <c r="I690" s="13">
        <v>2</v>
      </c>
      <c r="J690" s="13">
        <v>6</v>
      </c>
      <c r="K690" t="s">
        <v>977</v>
      </c>
      <c r="L690" s="38">
        <v>0.5</v>
      </c>
      <c r="M690" s="38">
        <v>24</v>
      </c>
      <c r="N690" s="38">
        <v>24.26</v>
      </c>
      <c r="O690" s="13" t="s">
        <v>15</v>
      </c>
      <c r="Q690" s="13" t="s">
        <v>4</v>
      </c>
      <c r="R690" s="38">
        <v>22.399200000000004</v>
      </c>
      <c r="S690" s="13" t="s">
        <v>60</v>
      </c>
      <c r="T690" s="39" t="str">
        <f t="shared" si="500"/>
        <v>0.00</v>
      </c>
      <c r="U690" s="39">
        <f t="shared" si="528"/>
        <v>-0.5</v>
      </c>
      <c r="V690" s="39">
        <f t="shared" si="514"/>
        <v>112.06440000000001</v>
      </c>
      <c r="W690" s="39">
        <f t="shared" si="515"/>
        <v>569</v>
      </c>
      <c r="X690" s="40">
        <f t="shared" si="516"/>
        <v>0.19694973637961335</v>
      </c>
      <c r="Y690" s="41">
        <f t="shared" si="517"/>
        <v>1.120644</v>
      </c>
      <c r="Z690" s="42">
        <f t="shared" si="518"/>
        <v>11206.44</v>
      </c>
      <c r="AA690" s="13" t="s">
        <v>58</v>
      </c>
      <c r="AT690" s="38">
        <v>25.6</v>
      </c>
      <c r="AU690" s="38">
        <v>21</v>
      </c>
      <c r="AV690" s="10">
        <f t="shared" si="529"/>
        <v>11.63</v>
      </c>
      <c r="AW690" s="10">
        <f t="shared" si="530"/>
        <v>22.399200000000004</v>
      </c>
      <c r="AZ690" t="str">
        <f t="shared" si="504"/>
        <v>Yes</v>
      </c>
      <c r="BB690" s="38">
        <f t="shared" si="522"/>
        <v>-0.5</v>
      </c>
      <c r="BC690" s="38">
        <f t="shared" si="496"/>
        <v>-0.98499999999999988</v>
      </c>
      <c r="BD690" s="38">
        <f t="shared" si="523"/>
        <v>-0.98499999999999988</v>
      </c>
      <c r="BE690" s="38">
        <f t="shared" si="524"/>
        <v>-0.5</v>
      </c>
      <c r="BF690" s="13" cm="1">
        <f t="array" ref="BF690">SUMPRODUCT((1/COUNTIFS($A$3:$A690,$A$3:$A690,$H$3:$H690,$H$3:$H690,$I$3:$I690,$I$3:$I690)))</f>
        <v>196.99999999999918</v>
      </c>
      <c r="BG690" s="13">
        <v>57</v>
      </c>
      <c r="BH690" s="12">
        <f t="shared" si="488"/>
        <v>0.28934010152284384</v>
      </c>
    </row>
    <row r="691" spans="1:60" x14ac:dyDescent="0.2">
      <c r="A691" s="37">
        <v>46193</v>
      </c>
      <c r="B691" s="37"/>
      <c r="C691" s="38">
        <v>11.02</v>
      </c>
      <c r="D691" s="13" t="s">
        <v>55</v>
      </c>
      <c r="E691" s="13" t="s">
        <v>1156</v>
      </c>
      <c r="F691" s="13"/>
      <c r="H691" t="s">
        <v>56</v>
      </c>
      <c r="I691" s="13">
        <v>3</v>
      </c>
      <c r="J691" s="13">
        <v>2</v>
      </c>
      <c r="K691" t="s">
        <v>980</v>
      </c>
      <c r="L691" s="38">
        <v>0.5</v>
      </c>
      <c r="M691" s="38">
        <v>12</v>
      </c>
      <c r="N691" s="38">
        <v>14.47</v>
      </c>
      <c r="O691" s="13" t="s">
        <v>15</v>
      </c>
      <c r="Q691" s="13" t="s">
        <v>4</v>
      </c>
      <c r="R691" s="38">
        <v>13.3924</v>
      </c>
      <c r="S691" s="13" t="s">
        <v>60</v>
      </c>
      <c r="T691" s="39" t="str">
        <f t="shared" si="500"/>
        <v>0.00</v>
      </c>
      <c r="U691" s="39">
        <f t="shared" ref="U691:U695" si="531">BE691</f>
        <v>-0.5</v>
      </c>
      <c r="V691" s="39">
        <f t="shared" si="514"/>
        <v>111.56440000000001</v>
      </c>
      <c r="W691" s="39">
        <f t="shared" si="515"/>
        <v>569.5</v>
      </c>
      <c r="X691" s="40">
        <f t="shared" si="516"/>
        <v>0.1958988586479368</v>
      </c>
      <c r="Y691" s="41">
        <f t="shared" si="517"/>
        <v>1.1156440000000001</v>
      </c>
      <c r="Z691" s="42">
        <f t="shared" si="518"/>
        <v>11156.44</v>
      </c>
      <c r="AA691" s="13" t="s">
        <v>58</v>
      </c>
      <c r="AT691" s="38">
        <v>13.6</v>
      </c>
      <c r="AU691" s="38">
        <v>12</v>
      </c>
      <c r="AV691" s="10">
        <f t="shared" ref="AV691:AV695" si="532">((N691*(L691))-(L691))</f>
        <v>6.7350000000000003</v>
      </c>
      <c r="AW691" s="10">
        <f t="shared" ref="AW691:AW695" si="533">0.92*(N691-1)+1</f>
        <v>13.3924</v>
      </c>
      <c r="AZ691" t="str">
        <f t="shared" si="504"/>
        <v>Yes</v>
      </c>
      <c r="BB691" s="38">
        <f t="shared" si="522"/>
        <v>-0.5</v>
      </c>
      <c r="BC691" s="38">
        <f t="shared" si="496"/>
        <v>-3</v>
      </c>
      <c r="BD691" s="38">
        <f t="shared" si="523"/>
        <v>-3</v>
      </c>
      <c r="BE691" s="38">
        <f t="shared" si="524"/>
        <v>-0.5</v>
      </c>
      <c r="BF691" s="13" cm="1">
        <f t="array" ref="BF691">SUMPRODUCT((1/COUNTIFS($A$3:$A691,$A$3:$A691,$H$3:$H691,$H$3:$H691,$I$3:$I691,$I$3:$I691)))</f>
        <v>197.99999999999918</v>
      </c>
      <c r="BG691" s="13">
        <v>57</v>
      </c>
      <c r="BH691" s="12">
        <f t="shared" si="488"/>
        <v>0.28787878787878907</v>
      </c>
    </row>
    <row r="692" spans="1:60" x14ac:dyDescent="0.2">
      <c r="A692" s="37">
        <v>46193</v>
      </c>
      <c r="B692" s="37"/>
      <c r="C692" s="38">
        <v>11.02</v>
      </c>
      <c r="D692" s="13" t="s">
        <v>55</v>
      </c>
      <c r="E692" s="13" t="s">
        <v>1156</v>
      </c>
      <c r="F692" s="13"/>
      <c r="H692" t="s">
        <v>56</v>
      </c>
      <c r="I692" s="13">
        <v>3</v>
      </c>
      <c r="J692" s="13">
        <v>6</v>
      </c>
      <c r="K692" t="s">
        <v>982</v>
      </c>
      <c r="L692" s="38">
        <v>0.5</v>
      </c>
      <c r="M692" s="38">
        <v>18</v>
      </c>
      <c r="N692" s="38">
        <v>19</v>
      </c>
      <c r="O692" s="13" t="s">
        <v>15</v>
      </c>
      <c r="Q692" s="13" t="s">
        <v>4</v>
      </c>
      <c r="R692" s="38">
        <v>17.560000000000002</v>
      </c>
      <c r="S692" s="13" t="s">
        <v>60</v>
      </c>
      <c r="T692" s="39" t="str">
        <f t="shared" si="500"/>
        <v>0.00</v>
      </c>
      <c r="U692" s="39">
        <f t="shared" si="531"/>
        <v>-0.5</v>
      </c>
      <c r="V692" s="39">
        <f t="shared" si="514"/>
        <v>111.06440000000001</v>
      </c>
      <c r="W692" s="39">
        <f t="shared" si="515"/>
        <v>570</v>
      </c>
      <c r="X692" s="40">
        <f t="shared" si="516"/>
        <v>0.19484982456140351</v>
      </c>
      <c r="Y692" s="41">
        <f t="shared" si="517"/>
        <v>1.110644</v>
      </c>
      <c r="Z692" s="42">
        <f t="shared" si="518"/>
        <v>11106.44</v>
      </c>
      <c r="AA692" s="13" t="s">
        <v>58</v>
      </c>
      <c r="AT692" s="38">
        <v>18.399999999999999</v>
      </c>
      <c r="AU692" s="38">
        <v>18</v>
      </c>
      <c r="AV692" s="10">
        <f t="shared" si="532"/>
        <v>9</v>
      </c>
      <c r="AW692" s="10">
        <f t="shared" si="533"/>
        <v>17.560000000000002</v>
      </c>
      <c r="AZ692" t="str">
        <f t="shared" si="504"/>
        <v>Yes</v>
      </c>
      <c r="BB692" s="38">
        <f t="shared" si="522"/>
        <v>-0.5</v>
      </c>
      <c r="BC692" s="38">
        <f t="shared" si="496"/>
        <v>-3</v>
      </c>
      <c r="BD692" s="38">
        <f t="shared" si="523"/>
        <v>-3</v>
      </c>
      <c r="BE692" s="38">
        <f t="shared" si="524"/>
        <v>-0.5</v>
      </c>
      <c r="BF692" s="13" cm="1">
        <f t="array" ref="BF692">SUMPRODUCT((1/COUNTIFS($A$3:$A692,$A$3:$A692,$H$3:$H692,$H$3:$H692,$I$3:$I692,$I$3:$I692)))</f>
        <v>197.99999999999918</v>
      </c>
      <c r="BG692" s="13">
        <v>57</v>
      </c>
      <c r="BH692" s="12">
        <f t="shared" si="488"/>
        <v>0.28787878787878907</v>
      </c>
    </row>
    <row r="693" spans="1:60" x14ac:dyDescent="0.2">
      <c r="A693" s="37">
        <v>46193</v>
      </c>
      <c r="B693" s="37"/>
      <c r="C693" s="38">
        <v>11.02</v>
      </c>
      <c r="D693" s="13" t="s">
        <v>55</v>
      </c>
      <c r="E693" s="13" t="s">
        <v>1156</v>
      </c>
      <c r="F693" s="13"/>
      <c r="H693" t="s">
        <v>56</v>
      </c>
      <c r="I693" s="13">
        <v>3</v>
      </c>
      <c r="J693" s="13">
        <v>8</v>
      </c>
      <c r="K693" t="s">
        <v>983</v>
      </c>
      <c r="L693" s="38">
        <v>0.5</v>
      </c>
      <c r="M693" s="38">
        <v>12</v>
      </c>
      <c r="N693" s="38">
        <v>16</v>
      </c>
      <c r="O693" s="13" t="s">
        <v>15</v>
      </c>
      <c r="Q693" s="13" t="s">
        <v>4</v>
      </c>
      <c r="R693" s="38">
        <v>14.8</v>
      </c>
      <c r="S693" s="13" t="s">
        <v>60</v>
      </c>
      <c r="T693" s="39" t="str">
        <f t="shared" si="500"/>
        <v>0.00</v>
      </c>
      <c r="U693" s="39">
        <f t="shared" si="531"/>
        <v>-0.5</v>
      </c>
      <c r="V693" s="39">
        <f t="shared" si="514"/>
        <v>110.56440000000001</v>
      </c>
      <c r="W693" s="39">
        <f t="shared" si="515"/>
        <v>570.5</v>
      </c>
      <c r="X693" s="40">
        <f t="shared" si="516"/>
        <v>0.19380262927256794</v>
      </c>
      <c r="Y693" s="41">
        <f t="shared" si="517"/>
        <v>1.1056440000000001</v>
      </c>
      <c r="Z693" s="42">
        <f t="shared" si="518"/>
        <v>11056.44</v>
      </c>
      <c r="AA693" s="13" t="s">
        <v>58</v>
      </c>
      <c r="AT693" s="38">
        <v>15.6</v>
      </c>
      <c r="AU693" s="38">
        <v>12</v>
      </c>
      <c r="AV693" s="10">
        <f t="shared" si="532"/>
        <v>7.5</v>
      </c>
      <c r="AW693" s="10">
        <f t="shared" si="533"/>
        <v>14.8</v>
      </c>
      <c r="AZ693" t="str">
        <f t="shared" si="504"/>
        <v>Yes</v>
      </c>
      <c r="BB693" s="38">
        <f t="shared" si="522"/>
        <v>-0.5</v>
      </c>
      <c r="BC693" s="38">
        <f t="shared" si="496"/>
        <v>-3</v>
      </c>
      <c r="BD693" s="38">
        <f t="shared" si="523"/>
        <v>-3</v>
      </c>
      <c r="BE693" s="38">
        <f t="shared" si="524"/>
        <v>-0.5</v>
      </c>
      <c r="BF693" s="13" cm="1">
        <f t="array" ref="BF693">SUMPRODUCT((1/COUNTIFS($A$3:$A693,$A$3:$A693,$H$3:$H693,$H$3:$H693,$I$3:$I693,$I$3:$I693)))</f>
        <v>197.9999999999992</v>
      </c>
      <c r="BG693" s="13">
        <v>57</v>
      </c>
      <c r="BH693" s="12">
        <f t="shared" si="488"/>
        <v>0.28787878787878901</v>
      </c>
    </row>
    <row r="694" spans="1:60" x14ac:dyDescent="0.2">
      <c r="A694" s="37">
        <v>46193</v>
      </c>
      <c r="B694" s="37"/>
      <c r="C694" s="38">
        <v>11.02</v>
      </c>
      <c r="D694" s="13" t="s">
        <v>55</v>
      </c>
      <c r="E694" s="13" t="s">
        <v>1156</v>
      </c>
      <c r="F694" s="13"/>
      <c r="H694" t="s">
        <v>56</v>
      </c>
      <c r="I694" s="13">
        <v>3</v>
      </c>
      <c r="J694" s="13">
        <v>10</v>
      </c>
      <c r="K694" t="s">
        <v>985</v>
      </c>
      <c r="L694" s="38">
        <v>0.5</v>
      </c>
      <c r="M694" s="38">
        <v>18.5</v>
      </c>
      <c r="N694" s="38">
        <v>23.08</v>
      </c>
      <c r="O694" s="13" t="s">
        <v>15</v>
      </c>
      <c r="Q694" s="13" t="s">
        <v>4</v>
      </c>
      <c r="R694" s="38">
        <v>21.313600000000001</v>
      </c>
      <c r="S694" s="13" t="s">
        <v>60</v>
      </c>
      <c r="T694" s="39" t="str">
        <f t="shared" si="500"/>
        <v>0.00</v>
      </c>
      <c r="U694" s="39">
        <f t="shared" si="531"/>
        <v>-0.5</v>
      </c>
      <c r="V694" s="39">
        <f t="shared" si="514"/>
        <v>110.06440000000001</v>
      </c>
      <c r="W694" s="39">
        <f t="shared" si="515"/>
        <v>571</v>
      </c>
      <c r="X694" s="40">
        <f t="shared" si="516"/>
        <v>0.19275726795096323</v>
      </c>
      <c r="Y694" s="41">
        <f t="shared" si="517"/>
        <v>1.100644</v>
      </c>
      <c r="Z694" s="42">
        <f t="shared" si="518"/>
        <v>11006.44</v>
      </c>
      <c r="AA694" s="13" t="s">
        <v>58</v>
      </c>
      <c r="AT694" s="38">
        <v>20.6</v>
      </c>
      <c r="AU694" s="38">
        <v>18</v>
      </c>
      <c r="AV694" s="10">
        <f t="shared" si="532"/>
        <v>11.04</v>
      </c>
      <c r="AW694" s="10">
        <f t="shared" si="533"/>
        <v>21.313600000000001</v>
      </c>
      <c r="AZ694" t="str">
        <f t="shared" si="504"/>
        <v>Yes</v>
      </c>
      <c r="BB694" s="38">
        <f t="shared" si="522"/>
        <v>-0.5</v>
      </c>
      <c r="BC694" s="38">
        <f t="shared" si="496"/>
        <v>-3</v>
      </c>
      <c r="BD694" s="38">
        <f t="shared" si="523"/>
        <v>-3</v>
      </c>
      <c r="BE694" s="38">
        <f t="shared" si="524"/>
        <v>-0.5</v>
      </c>
      <c r="BF694" s="13" cm="1">
        <f t="array" ref="BF694">SUMPRODUCT((1/COUNTIFS($A$3:$A694,$A$3:$A694,$H$3:$H694,$H$3:$H694,$I$3:$I694,$I$3:$I694)))</f>
        <v>197.99999999999918</v>
      </c>
      <c r="BG694" s="13">
        <v>57</v>
      </c>
      <c r="BH694" s="12">
        <f t="shared" si="488"/>
        <v>0.28787878787878907</v>
      </c>
    </row>
    <row r="695" spans="1:60" x14ac:dyDescent="0.2">
      <c r="A695" s="37">
        <v>46193</v>
      </c>
      <c r="B695" s="37"/>
      <c r="C695" s="38">
        <v>11.02</v>
      </c>
      <c r="D695" s="13" t="s">
        <v>55</v>
      </c>
      <c r="E695" s="13" t="s">
        <v>1156</v>
      </c>
      <c r="F695" s="13"/>
      <c r="H695" t="s">
        <v>56</v>
      </c>
      <c r="I695" s="13">
        <v>3</v>
      </c>
      <c r="J695" s="13">
        <v>12</v>
      </c>
      <c r="K695" t="s">
        <v>986</v>
      </c>
      <c r="L695" s="38">
        <v>1</v>
      </c>
      <c r="M695" s="38">
        <v>10.5</v>
      </c>
      <c r="N695" s="38">
        <v>11.76</v>
      </c>
      <c r="O695" s="13" t="s">
        <v>15</v>
      </c>
      <c r="Q695" s="13" t="s">
        <v>4</v>
      </c>
      <c r="R695" s="38">
        <v>10.8992</v>
      </c>
      <c r="S695" s="13" t="s">
        <v>60</v>
      </c>
      <c r="T695" s="39" t="str">
        <f t="shared" si="500"/>
        <v>0.00</v>
      </c>
      <c r="U695" s="39">
        <f t="shared" si="531"/>
        <v>-1</v>
      </c>
      <c r="V695" s="39">
        <f t="shared" si="514"/>
        <v>109.06440000000001</v>
      </c>
      <c r="W695" s="39">
        <f t="shared" si="515"/>
        <v>572</v>
      </c>
      <c r="X695" s="40">
        <f t="shared" si="516"/>
        <v>0.19067202797202798</v>
      </c>
      <c r="Y695" s="41">
        <f t="shared" si="517"/>
        <v>1.0906440000000002</v>
      </c>
      <c r="Z695" s="42">
        <f t="shared" si="518"/>
        <v>10906.44</v>
      </c>
      <c r="AA695" s="13" t="s">
        <v>58</v>
      </c>
      <c r="AT695" s="38">
        <v>11</v>
      </c>
      <c r="AU695" s="38">
        <v>11</v>
      </c>
      <c r="AV695" s="10">
        <f t="shared" si="532"/>
        <v>10.76</v>
      </c>
      <c r="AW695" s="10">
        <f t="shared" si="533"/>
        <v>10.8992</v>
      </c>
      <c r="AZ695" t="str">
        <f t="shared" si="504"/>
        <v>Yes</v>
      </c>
      <c r="BB695" s="38">
        <f t="shared" si="522"/>
        <v>-1</v>
      </c>
      <c r="BC695" s="38">
        <f t="shared" si="496"/>
        <v>-3</v>
      </c>
      <c r="BD695" s="38">
        <f t="shared" si="523"/>
        <v>-3</v>
      </c>
      <c r="BE695" s="38">
        <f t="shared" si="524"/>
        <v>-1</v>
      </c>
      <c r="BF695" s="13" cm="1">
        <f t="array" ref="BF695">SUMPRODUCT((1/COUNTIFS($A$3:$A695,$A$3:$A695,$H$3:$H695,$H$3:$H695,$I$3:$I695,$I$3:$I695)))</f>
        <v>197.99999999999912</v>
      </c>
      <c r="BG695" s="13">
        <v>57</v>
      </c>
      <c r="BH695" s="12">
        <f t="shared" ref="BH695:BH718" si="534">BG695/BF695</f>
        <v>0.28787878787878918</v>
      </c>
    </row>
    <row r="696" spans="1:60" x14ac:dyDescent="0.2">
      <c r="A696" s="37">
        <v>46193</v>
      </c>
      <c r="B696" s="37"/>
      <c r="C696" s="38">
        <v>11.03</v>
      </c>
      <c r="D696" s="13" t="s">
        <v>55</v>
      </c>
      <c r="E696" s="13" t="s">
        <v>1156</v>
      </c>
      <c r="F696" s="13"/>
      <c r="H696" t="s">
        <v>56</v>
      </c>
      <c r="I696" s="13">
        <v>4</v>
      </c>
      <c r="J696" s="13">
        <v>4</v>
      </c>
      <c r="K696" t="s">
        <v>743</v>
      </c>
      <c r="L696" s="38">
        <v>0.5</v>
      </c>
      <c r="M696" s="38">
        <v>4.7</v>
      </c>
      <c r="N696" s="38">
        <v>4.82</v>
      </c>
      <c r="O696" s="13" t="s">
        <v>15</v>
      </c>
      <c r="Q696" s="13" t="s">
        <v>4</v>
      </c>
      <c r="R696" s="38">
        <v>4.5144000000000002</v>
      </c>
      <c r="S696" s="13" t="s">
        <v>60</v>
      </c>
      <c r="T696" s="39" t="str">
        <f t="shared" si="500"/>
        <v>0.00</v>
      </c>
      <c r="U696" s="39">
        <f t="shared" ref="U696:U697" si="535">BE696</f>
        <v>-0.5</v>
      </c>
      <c r="V696" s="39">
        <f t="shared" si="514"/>
        <v>108.56440000000001</v>
      </c>
      <c r="W696" s="39">
        <f t="shared" si="515"/>
        <v>572.5</v>
      </c>
      <c r="X696" s="40">
        <f t="shared" si="516"/>
        <v>0.18963213973799128</v>
      </c>
      <c r="Y696" s="41">
        <f t="shared" si="517"/>
        <v>1.0856440000000001</v>
      </c>
      <c r="Z696" s="42">
        <f t="shared" si="518"/>
        <v>10856.44</v>
      </c>
      <c r="AA696" s="13" t="s">
        <v>58</v>
      </c>
      <c r="AT696" s="38">
        <v>4.4000000000000004</v>
      </c>
      <c r="AU696" s="38">
        <v>4.4000000000000004</v>
      </c>
      <c r="AV696" s="10">
        <f t="shared" ref="AV696:AV697" si="536">((N696*(L696))-(L696))</f>
        <v>1.9100000000000001</v>
      </c>
      <c r="AW696" s="10">
        <f t="shared" ref="AW696:AW697" si="537">0.92*(N696-1)+1</f>
        <v>4.5144000000000002</v>
      </c>
      <c r="AZ696" t="str">
        <f t="shared" si="504"/>
        <v>Yes</v>
      </c>
      <c r="BB696" s="38">
        <f t="shared" si="522"/>
        <v>-0.5</v>
      </c>
      <c r="BC696" s="38">
        <f t="shared" si="496"/>
        <v>-1</v>
      </c>
      <c r="BD696" s="38">
        <f t="shared" si="523"/>
        <v>-1</v>
      </c>
      <c r="BE696" s="38">
        <f t="shared" si="524"/>
        <v>-0.5</v>
      </c>
      <c r="BF696" s="13" cm="1">
        <f t="array" ref="BF696">SUMPRODUCT((1/COUNTIFS($A$3:$A696,$A$3:$A696,$H$3:$H696,$H$3:$H696,$I$3:$I696,$I$3:$I696)))</f>
        <v>198.99999999999912</v>
      </c>
      <c r="BG696" s="13">
        <v>57</v>
      </c>
      <c r="BH696" s="12">
        <f t="shared" si="534"/>
        <v>0.2864321608040214</v>
      </c>
    </row>
    <row r="697" spans="1:60" x14ac:dyDescent="0.2">
      <c r="A697" s="37">
        <v>46193</v>
      </c>
      <c r="B697" s="37"/>
      <c r="C697" s="38">
        <v>11.03</v>
      </c>
      <c r="D697" s="13" t="s">
        <v>55</v>
      </c>
      <c r="E697" s="13" t="s">
        <v>1156</v>
      </c>
      <c r="F697" s="13"/>
      <c r="H697" t="s">
        <v>56</v>
      </c>
      <c r="I697" s="13">
        <v>4</v>
      </c>
      <c r="J697" s="13">
        <v>11</v>
      </c>
      <c r="K697" t="s">
        <v>989</v>
      </c>
      <c r="L697" s="38">
        <v>0.5</v>
      </c>
      <c r="M697" s="38">
        <v>32</v>
      </c>
      <c r="N697" s="38">
        <v>32</v>
      </c>
      <c r="O697" s="13" t="s">
        <v>15</v>
      </c>
      <c r="Q697" s="13" t="s">
        <v>4</v>
      </c>
      <c r="R697" s="38">
        <v>29.52</v>
      </c>
      <c r="S697" s="13" t="s">
        <v>60</v>
      </c>
      <c r="T697" s="39" t="str">
        <f t="shared" si="500"/>
        <v>0.00</v>
      </c>
      <c r="U697" s="39">
        <f t="shared" si="535"/>
        <v>-0.5</v>
      </c>
      <c r="V697" s="39">
        <f t="shared" si="514"/>
        <v>108.06440000000001</v>
      </c>
      <c r="W697" s="39">
        <f t="shared" si="515"/>
        <v>573</v>
      </c>
      <c r="X697" s="40">
        <f t="shared" si="516"/>
        <v>0.18859406631762654</v>
      </c>
      <c r="Y697" s="41">
        <f t="shared" si="517"/>
        <v>1.0806440000000002</v>
      </c>
      <c r="Z697" s="42">
        <f t="shared" si="518"/>
        <v>10806.44</v>
      </c>
      <c r="AA697" s="13" t="s">
        <v>58</v>
      </c>
      <c r="AT697" s="38">
        <v>27.3</v>
      </c>
      <c r="AU697" s="38">
        <v>26</v>
      </c>
      <c r="AV697" s="10">
        <f t="shared" si="536"/>
        <v>15.5</v>
      </c>
      <c r="AW697" s="10">
        <f t="shared" si="537"/>
        <v>29.52</v>
      </c>
      <c r="AZ697" t="str">
        <f t="shared" si="504"/>
        <v>Yes</v>
      </c>
      <c r="BB697" s="38">
        <f t="shared" si="522"/>
        <v>-0.5</v>
      </c>
      <c r="BC697" s="38">
        <f t="shared" si="496"/>
        <v>-1</v>
      </c>
      <c r="BD697" s="38">
        <f t="shared" si="523"/>
        <v>-1</v>
      </c>
      <c r="BE697" s="38">
        <f t="shared" si="524"/>
        <v>-0.5</v>
      </c>
      <c r="BF697" s="13" cm="1">
        <f t="array" ref="BF697">SUMPRODUCT((1/COUNTIFS($A$3:$A697,$A$3:$A697,$H$3:$H697,$H$3:$H697,$I$3:$I697,$I$3:$I697)))</f>
        <v>198.99999999999912</v>
      </c>
      <c r="BG697" s="13">
        <v>57</v>
      </c>
      <c r="BH697" s="12">
        <f t="shared" si="534"/>
        <v>0.2864321608040214</v>
      </c>
    </row>
    <row r="698" spans="1:60" x14ac:dyDescent="0.2">
      <c r="A698" s="37">
        <v>46193</v>
      </c>
      <c r="B698" s="37"/>
      <c r="C698" s="38">
        <v>11.05</v>
      </c>
      <c r="D698" s="13" t="s">
        <v>55</v>
      </c>
      <c r="E698" s="13" t="s">
        <v>1156</v>
      </c>
      <c r="F698" s="13"/>
      <c r="H698" t="s">
        <v>56</v>
      </c>
      <c r="I698" s="13">
        <v>5</v>
      </c>
      <c r="J698" s="13">
        <v>3</v>
      </c>
      <c r="K698" t="s">
        <v>991</v>
      </c>
      <c r="L698" s="38">
        <v>0.5</v>
      </c>
      <c r="M698" s="38">
        <v>12.5</v>
      </c>
      <c r="N698" s="38">
        <v>28.18</v>
      </c>
      <c r="O698" s="13" t="s">
        <v>15</v>
      </c>
      <c r="Q698" s="13" t="s">
        <v>4</v>
      </c>
      <c r="R698" s="38">
        <v>26.005600000000001</v>
      </c>
      <c r="S698" s="13" t="s">
        <v>60</v>
      </c>
      <c r="T698" s="39" t="str">
        <f t="shared" si="500"/>
        <v>0.00</v>
      </c>
      <c r="U698" s="39">
        <f t="shared" ref="U698:U699" si="538">BE698</f>
        <v>-0.5</v>
      </c>
      <c r="V698" s="39">
        <f t="shared" si="514"/>
        <v>107.56440000000001</v>
      </c>
      <c r="W698" s="39">
        <f t="shared" si="515"/>
        <v>573.5</v>
      </c>
      <c r="X698" s="40">
        <f t="shared" si="516"/>
        <v>0.18755780296425459</v>
      </c>
      <c r="Y698" s="41">
        <f t="shared" si="517"/>
        <v>1.075644</v>
      </c>
      <c r="Z698" s="42">
        <f t="shared" si="518"/>
        <v>10756.44</v>
      </c>
      <c r="AA698" s="13" t="s">
        <v>58</v>
      </c>
      <c r="AT698" s="38">
        <v>18</v>
      </c>
      <c r="AU698" s="38">
        <v>18</v>
      </c>
      <c r="AV698" s="10">
        <f t="shared" ref="AV698:AV700" si="539">((N698*(L698))-(L698))</f>
        <v>13.59</v>
      </c>
      <c r="AW698" s="10">
        <f t="shared" ref="AW698:AW700" si="540">0.92*(N698-1)+1</f>
        <v>26.005600000000001</v>
      </c>
      <c r="AZ698" t="str">
        <f t="shared" si="504"/>
        <v>Yes</v>
      </c>
      <c r="BB698" s="38">
        <f t="shared" si="522"/>
        <v>-0.5</v>
      </c>
      <c r="BC698" s="38">
        <f t="shared" si="496"/>
        <v>-2.5</v>
      </c>
      <c r="BD698" s="38">
        <f t="shared" si="523"/>
        <v>-2.5</v>
      </c>
      <c r="BE698" s="38">
        <f t="shared" si="524"/>
        <v>-0.5</v>
      </c>
      <c r="BF698" s="13" cm="1">
        <f t="array" ref="BF698">SUMPRODUCT((1/COUNTIFS($A$3:$A698,$A$3:$A698,$H$3:$H698,$H$3:$H698,$I$3:$I698,$I$3:$I698)))</f>
        <v>199.99999999999912</v>
      </c>
      <c r="BG698" s="13">
        <v>57</v>
      </c>
      <c r="BH698" s="12">
        <f t="shared" si="534"/>
        <v>0.28500000000000125</v>
      </c>
    </row>
    <row r="699" spans="1:60" x14ac:dyDescent="0.2">
      <c r="A699" s="37">
        <v>46193</v>
      </c>
      <c r="B699" s="37"/>
      <c r="C699" s="38">
        <v>11.05</v>
      </c>
      <c r="D699" s="13" t="s">
        <v>55</v>
      </c>
      <c r="E699" s="13" t="s">
        <v>1156</v>
      </c>
      <c r="F699" s="13"/>
      <c r="H699" t="s">
        <v>56</v>
      </c>
      <c r="I699" s="13">
        <v>5</v>
      </c>
      <c r="J699" s="13">
        <v>9</v>
      </c>
      <c r="K699" t="s">
        <v>726</v>
      </c>
      <c r="L699" s="38">
        <v>1</v>
      </c>
      <c r="M699" s="38">
        <v>16</v>
      </c>
      <c r="N699" s="38">
        <v>16</v>
      </c>
      <c r="O699" s="13" t="s">
        <v>15</v>
      </c>
      <c r="Q699" s="13" t="s">
        <v>4</v>
      </c>
      <c r="R699" s="38">
        <v>14.8</v>
      </c>
      <c r="S699" s="13" t="s">
        <v>60</v>
      </c>
      <c r="T699" s="39" t="str">
        <f t="shared" si="500"/>
        <v>0.00</v>
      </c>
      <c r="U699" s="39">
        <f t="shared" si="538"/>
        <v>-1</v>
      </c>
      <c r="V699" s="39">
        <f t="shared" si="514"/>
        <v>106.56440000000001</v>
      </c>
      <c r="W699" s="39">
        <f t="shared" si="515"/>
        <v>574.5</v>
      </c>
      <c r="X699" s="40">
        <f t="shared" si="516"/>
        <v>0.18549068755439513</v>
      </c>
      <c r="Y699" s="41">
        <f t="shared" si="517"/>
        <v>1.065644</v>
      </c>
      <c r="Z699" s="42">
        <f t="shared" si="518"/>
        <v>10656.44</v>
      </c>
      <c r="AA699" s="13" t="s">
        <v>58</v>
      </c>
      <c r="AT699" s="38">
        <v>17.3</v>
      </c>
      <c r="AU699" s="38">
        <v>14</v>
      </c>
      <c r="AV699" s="10">
        <f t="shared" si="539"/>
        <v>15</v>
      </c>
      <c r="AW699" s="10">
        <f t="shared" si="540"/>
        <v>14.8</v>
      </c>
      <c r="AZ699" t="str">
        <f t="shared" si="504"/>
        <v>Yes</v>
      </c>
      <c r="BB699" s="38">
        <f t="shared" si="522"/>
        <v>-1</v>
      </c>
      <c r="BC699" s="38">
        <f t="shared" si="496"/>
        <v>-2.5</v>
      </c>
      <c r="BD699" s="38">
        <f t="shared" si="523"/>
        <v>-2.5</v>
      </c>
      <c r="BE699" s="38">
        <f t="shared" si="524"/>
        <v>-1</v>
      </c>
      <c r="BF699" s="13" cm="1">
        <f t="array" ref="BF699">SUMPRODUCT((1/COUNTIFS($A$3:$A699,$A$3:$A699,$H$3:$H699,$H$3:$H699,$I$3:$I699,$I$3:$I699)))</f>
        <v>199.99999999999912</v>
      </c>
      <c r="BG699" s="13">
        <v>57</v>
      </c>
      <c r="BH699" s="12">
        <f t="shared" si="534"/>
        <v>0.28500000000000125</v>
      </c>
    </row>
    <row r="700" spans="1:60" x14ac:dyDescent="0.2">
      <c r="A700" s="37">
        <v>46193</v>
      </c>
      <c r="B700" s="37"/>
      <c r="C700" s="38">
        <v>11.05</v>
      </c>
      <c r="D700" s="13" t="s">
        <v>55</v>
      </c>
      <c r="E700" s="13" t="s">
        <v>1156</v>
      </c>
      <c r="F700" s="13"/>
      <c r="H700" t="s">
        <v>56</v>
      </c>
      <c r="I700" s="13">
        <v>5</v>
      </c>
      <c r="J700" s="13">
        <v>12</v>
      </c>
      <c r="K700" s="46" t="s">
        <v>132</v>
      </c>
      <c r="L700" s="38">
        <v>1</v>
      </c>
      <c r="M700" s="38">
        <v>36</v>
      </c>
      <c r="N700" s="38">
        <v>36</v>
      </c>
      <c r="O700" s="13" t="s">
        <v>15</v>
      </c>
      <c r="Q700" s="13" t="s">
        <v>4</v>
      </c>
      <c r="R700" s="38">
        <v>33.200000000000003</v>
      </c>
      <c r="S700" s="13">
        <v>4</v>
      </c>
      <c r="T700" s="39" t="str">
        <f t="shared" si="500"/>
        <v>0.00</v>
      </c>
      <c r="U700" s="39">
        <f t="shared" ref="U700" si="541">BE700</f>
        <v>-1</v>
      </c>
      <c r="V700" s="39">
        <f t="shared" si="514"/>
        <v>105.56440000000001</v>
      </c>
      <c r="W700" s="39">
        <f t="shared" si="515"/>
        <v>575.5</v>
      </c>
      <c r="X700" s="40">
        <f t="shared" si="516"/>
        <v>0.18343075586446569</v>
      </c>
      <c r="Y700" s="41">
        <f t="shared" si="517"/>
        <v>1.055644</v>
      </c>
      <c r="Z700" s="42">
        <f t="shared" si="518"/>
        <v>10556.44</v>
      </c>
      <c r="AA700" s="13" t="s">
        <v>58</v>
      </c>
      <c r="AT700" s="38">
        <v>32.9</v>
      </c>
      <c r="AU700" s="38">
        <v>26</v>
      </c>
      <c r="AV700" s="10">
        <f t="shared" si="539"/>
        <v>35</v>
      </c>
      <c r="AW700" s="10">
        <f t="shared" si="540"/>
        <v>33.200000000000003</v>
      </c>
      <c r="AZ700" t="str">
        <f t="shared" si="504"/>
        <v>Yes</v>
      </c>
      <c r="BB700" s="38">
        <f t="shared" si="522"/>
        <v>-1</v>
      </c>
      <c r="BC700" s="38">
        <f t="shared" si="496"/>
        <v>-2.5</v>
      </c>
      <c r="BD700" s="38">
        <f t="shared" si="523"/>
        <v>-2.5</v>
      </c>
      <c r="BE700" s="38">
        <f t="shared" si="524"/>
        <v>-1</v>
      </c>
      <c r="BF700" s="13" cm="1">
        <f t="array" ref="BF700">SUMPRODUCT((1/COUNTIFS($A$3:$A700,$A$3:$A700,$H$3:$H700,$H$3:$H700,$I$3:$I700,$I$3:$I700)))</f>
        <v>199.99999999999915</v>
      </c>
      <c r="BG700" s="13">
        <v>57</v>
      </c>
      <c r="BH700" s="12">
        <f t="shared" si="534"/>
        <v>0.2850000000000012</v>
      </c>
    </row>
    <row r="701" spans="1:60" x14ac:dyDescent="0.2">
      <c r="A701" s="37">
        <v>46193</v>
      </c>
      <c r="B701" s="37"/>
      <c r="C701" s="38">
        <v>11.08</v>
      </c>
      <c r="D701" s="13" t="s">
        <v>55</v>
      </c>
      <c r="E701" s="13" t="s">
        <v>1156</v>
      </c>
      <c r="F701" s="13"/>
      <c r="H701" t="s">
        <v>56</v>
      </c>
      <c r="I701" s="13">
        <v>6</v>
      </c>
      <c r="J701" s="13">
        <v>5</v>
      </c>
      <c r="K701" t="s">
        <v>826</v>
      </c>
      <c r="L701" s="38">
        <v>0.5</v>
      </c>
      <c r="M701" s="38">
        <v>32</v>
      </c>
      <c r="N701" s="38">
        <v>32</v>
      </c>
      <c r="O701" s="13" t="s">
        <v>15</v>
      </c>
      <c r="Q701" s="13" t="s">
        <v>4</v>
      </c>
      <c r="R701" s="38">
        <v>29.52</v>
      </c>
      <c r="S701" s="13" t="s">
        <v>60</v>
      </c>
      <c r="T701" s="39" t="str">
        <f t="shared" si="500"/>
        <v>0.00</v>
      </c>
      <c r="U701" s="39">
        <f t="shared" ref="U701:U704" si="542">BE701</f>
        <v>-0.5</v>
      </c>
      <c r="V701" s="39">
        <f t="shared" si="514"/>
        <v>105.06440000000001</v>
      </c>
      <c r="W701" s="39">
        <f t="shared" si="515"/>
        <v>576</v>
      </c>
      <c r="X701" s="40">
        <f t="shared" si="516"/>
        <v>0.18240347222222222</v>
      </c>
      <c r="Y701" s="41">
        <f t="shared" si="517"/>
        <v>1.0506440000000001</v>
      </c>
      <c r="Z701" s="42">
        <f t="shared" si="518"/>
        <v>10506.44</v>
      </c>
      <c r="AA701" s="13" t="s">
        <v>58</v>
      </c>
      <c r="AT701" s="38">
        <v>30.4</v>
      </c>
      <c r="AU701" s="38">
        <v>26</v>
      </c>
      <c r="AV701" s="10">
        <f t="shared" ref="AV701:AV704" si="543">((N701*(L701))-(L701))</f>
        <v>15.5</v>
      </c>
      <c r="AW701" s="10">
        <f t="shared" ref="AW701:AW704" si="544">0.92*(N701-1)+1</f>
        <v>29.52</v>
      </c>
      <c r="AZ701" t="str">
        <f t="shared" si="504"/>
        <v>Yes</v>
      </c>
      <c r="BB701" s="38">
        <f t="shared" si="522"/>
        <v>-0.5</v>
      </c>
      <c r="BC701" s="38">
        <f t="shared" si="496"/>
        <v>-2.5</v>
      </c>
      <c r="BD701" s="38">
        <f t="shared" si="523"/>
        <v>-2.5</v>
      </c>
      <c r="BE701" s="38">
        <f t="shared" si="524"/>
        <v>-0.5</v>
      </c>
      <c r="BF701" s="13" cm="1">
        <f t="array" ref="BF701">SUMPRODUCT((1/COUNTIFS($A$3:$A701,$A$3:$A701,$H$3:$H701,$H$3:$H701,$I$3:$I701,$I$3:$I701)))</f>
        <v>200.99999999999915</v>
      </c>
      <c r="BG701" s="13">
        <v>57</v>
      </c>
      <c r="BH701" s="12">
        <f t="shared" si="534"/>
        <v>0.28358208955224001</v>
      </c>
    </row>
    <row r="702" spans="1:60" x14ac:dyDescent="0.2">
      <c r="A702" s="37">
        <v>46193</v>
      </c>
      <c r="B702" s="37"/>
      <c r="C702" s="38">
        <v>11.08</v>
      </c>
      <c r="D702" s="13" t="s">
        <v>55</v>
      </c>
      <c r="E702" s="13" t="s">
        <v>1156</v>
      </c>
      <c r="F702" s="13"/>
      <c r="H702" t="s">
        <v>56</v>
      </c>
      <c r="I702" s="13">
        <v>6</v>
      </c>
      <c r="J702" s="13">
        <v>8</v>
      </c>
      <c r="K702" t="s">
        <v>642</v>
      </c>
      <c r="L702" s="38">
        <v>0.5</v>
      </c>
      <c r="M702" s="38">
        <v>4.3</v>
      </c>
      <c r="N702" s="38">
        <v>5.8</v>
      </c>
      <c r="O702" s="13" t="s">
        <v>15</v>
      </c>
      <c r="Q702" s="13" t="s">
        <v>4</v>
      </c>
      <c r="R702" s="38">
        <v>5.4160000000000004</v>
      </c>
      <c r="S702" s="13" t="s">
        <v>60</v>
      </c>
      <c r="T702" s="39" t="str">
        <f t="shared" si="500"/>
        <v>0.00</v>
      </c>
      <c r="U702" s="39">
        <f t="shared" si="542"/>
        <v>-0.5</v>
      </c>
      <c r="V702" s="39">
        <f t="shared" si="514"/>
        <v>104.56440000000001</v>
      </c>
      <c r="W702" s="39">
        <f t="shared" si="515"/>
        <v>576.5</v>
      </c>
      <c r="X702" s="40">
        <f t="shared" si="516"/>
        <v>0.18137797051170859</v>
      </c>
      <c r="Y702" s="41">
        <f t="shared" si="517"/>
        <v>1.045644</v>
      </c>
      <c r="Z702" s="42">
        <f t="shared" si="518"/>
        <v>10456.44</v>
      </c>
      <c r="AA702" s="13" t="s">
        <v>58</v>
      </c>
      <c r="AT702" s="38">
        <v>4.9000000000000004</v>
      </c>
      <c r="AU702" s="38">
        <v>4.8</v>
      </c>
      <c r="AV702" s="10">
        <f t="shared" si="543"/>
        <v>2.4</v>
      </c>
      <c r="AW702" s="10">
        <f t="shared" si="544"/>
        <v>5.4160000000000004</v>
      </c>
      <c r="AZ702" t="str">
        <f t="shared" si="504"/>
        <v>Yes</v>
      </c>
      <c r="BB702" s="38">
        <f t="shared" si="522"/>
        <v>-0.5</v>
      </c>
      <c r="BC702" s="38">
        <f t="shared" si="496"/>
        <v>-2.5</v>
      </c>
      <c r="BD702" s="38">
        <f t="shared" si="523"/>
        <v>-2.5</v>
      </c>
      <c r="BE702" s="38">
        <f t="shared" si="524"/>
        <v>-0.5</v>
      </c>
      <c r="BF702" s="13" cm="1">
        <f t="array" ref="BF702">SUMPRODUCT((1/COUNTIFS($A$3:$A702,$A$3:$A702,$H$3:$H702,$H$3:$H702,$I$3:$I702,$I$3:$I702)))</f>
        <v>200.99999999999915</v>
      </c>
      <c r="BG702" s="13">
        <v>57</v>
      </c>
      <c r="BH702" s="12">
        <f t="shared" si="534"/>
        <v>0.28358208955224001</v>
      </c>
    </row>
    <row r="703" spans="1:60" x14ac:dyDescent="0.2">
      <c r="A703" s="37">
        <v>46193</v>
      </c>
      <c r="B703" s="37"/>
      <c r="C703" s="38">
        <v>11.08</v>
      </c>
      <c r="D703" s="13" t="s">
        <v>55</v>
      </c>
      <c r="E703" s="13" t="s">
        <v>1156</v>
      </c>
      <c r="F703" s="13"/>
      <c r="H703" t="s">
        <v>56</v>
      </c>
      <c r="I703" s="13">
        <v>6</v>
      </c>
      <c r="J703" s="13">
        <v>12</v>
      </c>
      <c r="K703" t="s">
        <v>995</v>
      </c>
      <c r="L703" s="38">
        <v>0.5</v>
      </c>
      <c r="M703" s="38">
        <v>15</v>
      </c>
      <c r="N703" s="38">
        <v>18.22</v>
      </c>
      <c r="O703" s="13" t="s">
        <v>15</v>
      </c>
      <c r="Q703" s="13" t="s">
        <v>4</v>
      </c>
      <c r="R703" s="38">
        <v>16.842399999999998</v>
      </c>
      <c r="S703" s="13" t="s">
        <v>60</v>
      </c>
      <c r="T703" s="39" t="str">
        <f t="shared" si="500"/>
        <v>0.00</v>
      </c>
      <c r="U703" s="39">
        <f t="shared" si="542"/>
        <v>-0.5</v>
      </c>
      <c r="V703" s="39">
        <f t="shared" si="514"/>
        <v>104.06440000000001</v>
      </c>
      <c r="W703" s="39">
        <f t="shared" si="515"/>
        <v>577</v>
      </c>
      <c r="X703" s="40">
        <f t="shared" si="516"/>
        <v>0.18035424610051995</v>
      </c>
      <c r="Y703" s="41">
        <f t="shared" si="517"/>
        <v>1.0406440000000001</v>
      </c>
      <c r="Z703" s="42">
        <f t="shared" si="518"/>
        <v>10406.44</v>
      </c>
      <c r="AA703" s="13" t="s">
        <v>58</v>
      </c>
      <c r="AT703" s="38">
        <v>18.100000000000001</v>
      </c>
      <c r="AU703" s="38">
        <v>15</v>
      </c>
      <c r="AV703" s="10">
        <f t="shared" si="543"/>
        <v>8.61</v>
      </c>
      <c r="AW703" s="10">
        <f t="shared" si="544"/>
        <v>16.842399999999998</v>
      </c>
      <c r="AZ703" t="str">
        <f t="shared" si="504"/>
        <v>Yes</v>
      </c>
      <c r="BB703" s="38">
        <f t="shared" si="522"/>
        <v>-0.5</v>
      </c>
      <c r="BC703" s="38">
        <f t="shared" si="496"/>
        <v>-2.5</v>
      </c>
      <c r="BD703" s="38">
        <f t="shared" si="523"/>
        <v>-2.5</v>
      </c>
      <c r="BE703" s="38">
        <f t="shared" si="524"/>
        <v>-0.5</v>
      </c>
      <c r="BF703" s="13" cm="1">
        <f t="array" ref="BF703">SUMPRODUCT((1/COUNTIFS($A$3:$A703,$A$3:$A703,$H$3:$H703,$H$3:$H703,$I$3:$I703,$I$3:$I703)))</f>
        <v>200.99999999999918</v>
      </c>
      <c r="BG703" s="13">
        <v>57</v>
      </c>
      <c r="BH703" s="12">
        <f t="shared" si="534"/>
        <v>0.28358208955223996</v>
      </c>
    </row>
    <row r="704" spans="1:60" x14ac:dyDescent="0.2">
      <c r="A704" s="37">
        <v>46193</v>
      </c>
      <c r="B704" s="37"/>
      <c r="C704" s="38">
        <v>11.08</v>
      </c>
      <c r="D704" s="13" t="s">
        <v>55</v>
      </c>
      <c r="E704" s="13" t="s">
        <v>1156</v>
      </c>
      <c r="F704" s="13"/>
      <c r="H704" t="s">
        <v>56</v>
      </c>
      <c r="I704" s="13">
        <v>6</v>
      </c>
      <c r="J704" s="13">
        <v>16</v>
      </c>
      <c r="K704" t="s">
        <v>669</v>
      </c>
      <c r="L704" s="38">
        <v>1</v>
      </c>
      <c r="M704" s="38">
        <v>40</v>
      </c>
      <c r="N704" s="38">
        <v>56.48</v>
      </c>
      <c r="O704" s="13" t="s">
        <v>15</v>
      </c>
      <c r="Q704" s="13" t="s">
        <v>4</v>
      </c>
      <c r="R704" s="38">
        <v>52.041600000000003</v>
      </c>
      <c r="S704" s="13" t="s">
        <v>60</v>
      </c>
      <c r="T704" s="39" t="str">
        <f t="shared" si="500"/>
        <v>0.00</v>
      </c>
      <c r="U704" s="39">
        <f t="shared" si="542"/>
        <v>-1</v>
      </c>
      <c r="V704" s="39">
        <f t="shared" si="514"/>
        <v>103.06440000000001</v>
      </c>
      <c r="W704" s="39">
        <f t="shared" si="515"/>
        <v>578</v>
      </c>
      <c r="X704" s="40">
        <f t="shared" si="516"/>
        <v>0.1783121107266436</v>
      </c>
      <c r="Y704" s="41">
        <f t="shared" si="517"/>
        <v>1.0306440000000001</v>
      </c>
      <c r="Z704" s="42">
        <f t="shared" si="518"/>
        <v>10306.44</v>
      </c>
      <c r="AA704" s="13" t="s">
        <v>58</v>
      </c>
      <c r="AT704" s="38">
        <v>47.9</v>
      </c>
      <c r="AU704" s="38">
        <v>41</v>
      </c>
      <c r="AV704" s="10">
        <f t="shared" si="543"/>
        <v>55.48</v>
      </c>
      <c r="AW704" s="10">
        <f t="shared" si="544"/>
        <v>52.041600000000003</v>
      </c>
      <c r="AZ704" t="str">
        <f t="shared" si="504"/>
        <v>Yes</v>
      </c>
      <c r="BB704" s="38">
        <f t="shared" si="522"/>
        <v>-1</v>
      </c>
      <c r="BC704" s="38">
        <f t="shared" si="496"/>
        <v>-2.5</v>
      </c>
      <c r="BD704" s="38">
        <f t="shared" si="523"/>
        <v>-2.5</v>
      </c>
      <c r="BE704" s="38">
        <f t="shared" si="524"/>
        <v>-1</v>
      </c>
      <c r="BF704" s="13" cm="1">
        <f t="array" ref="BF704">SUMPRODUCT((1/COUNTIFS($A$3:$A704,$A$3:$A704,$H$3:$H704,$H$3:$H704,$I$3:$I704,$I$3:$I704)))</f>
        <v>200.99999999999915</v>
      </c>
      <c r="BG704" s="13">
        <v>57</v>
      </c>
      <c r="BH704" s="12">
        <f t="shared" si="534"/>
        <v>0.28358208955224001</v>
      </c>
    </row>
    <row r="705" spans="1:60" x14ac:dyDescent="0.2">
      <c r="A705" s="37">
        <v>46193</v>
      </c>
      <c r="B705" s="37"/>
      <c r="C705" s="38">
        <v>11.09</v>
      </c>
      <c r="D705" s="13" t="s">
        <v>55</v>
      </c>
      <c r="E705" s="13" t="s">
        <v>1156</v>
      </c>
      <c r="F705" s="13"/>
      <c r="H705" t="s">
        <v>56</v>
      </c>
      <c r="I705" s="13">
        <v>7</v>
      </c>
      <c r="J705" s="13">
        <v>1</v>
      </c>
      <c r="K705" t="s">
        <v>996</v>
      </c>
      <c r="L705" s="38">
        <v>1</v>
      </c>
      <c r="M705" s="38">
        <v>20</v>
      </c>
      <c r="N705" s="38">
        <v>21.58</v>
      </c>
      <c r="O705" s="13" t="s">
        <v>15</v>
      </c>
      <c r="Q705" s="13" t="s">
        <v>4</v>
      </c>
      <c r="R705" s="38">
        <v>19.933599999999998</v>
      </c>
      <c r="S705" s="13" t="s">
        <v>60</v>
      </c>
      <c r="T705" s="39" t="str">
        <f t="shared" si="500"/>
        <v>0.00</v>
      </c>
      <c r="U705" s="39">
        <f t="shared" ref="U705:U710" si="545">BE705</f>
        <v>-1</v>
      </c>
      <c r="V705" s="39">
        <f t="shared" si="514"/>
        <v>102.06440000000001</v>
      </c>
      <c r="W705" s="39">
        <f t="shared" si="515"/>
        <v>579</v>
      </c>
      <c r="X705" s="40">
        <f t="shared" si="516"/>
        <v>0.1762770293609672</v>
      </c>
      <c r="Y705" s="41">
        <f t="shared" si="517"/>
        <v>1.0206440000000001</v>
      </c>
      <c r="Z705" s="42">
        <f t="shared" si="518"/>
        <v>10206.44</v>
      </c>
      <c r="AA705" s="13" t="s">
        <v>58</v>
      </c>
      <c r="AT705" s="38">
        <v>18.399999999999999</v>
      </c>
      <c r="AU705" s="38">
        <v>18</v>
      </c>
      <c r="AV705" s="10">
        <f t="shared" ref="AV705:AV710" si="546">((N705*(L705))-(L705))</f>
        <v>20.58</v>
      </c>
      <c r="AW705" s="10">
        <f t="shared" ref="AW705:AW710" si="547">0.92*(N705-1)+1</f>
        <v>19.933599999999998</v>
      </c>
      <c r="AZ705" t="str">
        <f t="shared" si="504"/>
        <v>Yes</v>
      </c>
      <c r="BB705" s="38">
        <f t="shared" si="522"/>
        <v>-1</v>
      </c>
      <c r="BC705" s="38">
        <f t="shared" si="496"/>
        <v>-1.9100000000000001</v>
      </c>
      <c r="BD705" s="38">
        <f t="shared" si="523"/>
        <v>-1.9100000000000001</v>
      </c>
      <c r="BE705" s="38">
        <f t="shared" si="524"/>
        <v>-1</v>
      </c>
      <c r="BF705" s="13" cm="1">
        <f t="array" ref="BF705">SUMPRODUCT((1/COUNTIFS($A$3:$A705,$A$3:$A705,$H$3:$H705,$H$3:$H705,$I$3:$I705,$I$3:$I705)))</f>
        <v>201.99999999999915</v>
      </c>
      <c r="BG705" s="13">
        <v>57</v>
      </c>
      <c r="BH705" s="12">
        <f t="shared" si="534"/>
        <v>0.28217821782178337</v>
      </c>
    </row>
    <row r="706" spans="1:60" x14ac:dyDescent="0.2">
      <c r="A706" s="37">
        <v>46193</v>
      </c>
      <c r="B706" s="37"/>
      <c r="C706" s="38">
        <v>11.09</v>
      </c>
      <c r="D706" s="13" t="s">
        <v>55</v>
      </c>
      <c r="E706" s="13" t="s">
        <v>1156</v>
      </c>
      <c r="F706" s="13"/>
      <c r="H706" t="s">
        <v>56</v>
      </c>
      <c r="I706" s="13">
        <v>7</v>
      </c>
      <c r="J706" s="13">
        <v>2</v>
      </c>
      <c r="K706" t="s">
        <v>997</v>
      </c>
      <c r="L706" s="38">
        <v>0.5</v>
      </c>
      <c r="M706" s="38">
        <v>5.4</v>
      </c>
      <c r="N706" s="38">
        <v>6.44</v>
      </c>
      <c r="O706" s="13" t="s">
        <v>15</v>
      </c>
      <c r="Q706" s="13" t="s">
        <v>4</v>
      </c>
      <c r="R706" s="38">
        <v>6.0048000000000004</v>
      </c>
      <c r="S706" s="13" t="s">
        <v>60</v>
      </c>
      <c r="T706" s="39" t="str">
        <f t="shared" si="500"/>
        <v>0.00</v>
      </c>
      <c r="U706" s="39">
        <f t="shared" si="545"/>
        <v>-0.5</v>
      </c>
      <c r="V706" s="39">
        <f t="shared" si="514"/>
        <v>101.56440000000001</v>
      </c>
      <c r="W706" s="39">
        <f t="shared" si="515"/>
        <v>579.5</v>
      </c>
      <c r="X706" s="40">
        <f t="shared" si="516"/>
        <v>0.17526212251941331</v>
      </c>
      <c r="Y706" s="41">
        <f t="shared" si="517"/>
        <v>1.015644</v>
      </c>
      <c r="Z706" s="42">
        <f t="shared" si="518"/>
        <v>10156.44</v>
      </c>
      <c r="AA706" s="13" t="s">
        <v>58</v>
      </c>
      <c r="AT706" s="38">
        <v>5.5</v>
      </c>
      <c r="AU706" s="38">
        <v>5.5</v>
      </c>
      <c r="AV706" s="10">
        <f t="shared" si="546"/>
        <v>2.72</v>
      </c>
      <c r="AW706" s="10">
        <f t="shared" si="547"/>
        <v>6.0048000000000004</v>
      </c>
      <c r="AZ706" t="str">
        <f t="shared" si="504"/>
        <v>Yes</v>
      </c>
      <c r="BB706" s="38">
        <f t="shared" si="522"/>
        <v>-0.5</v>
      </c>
      <c r="BC706" s="38">
        <f t="shared" si="496"/>
        <v>-1.9100000000000001</v>
      </c>
      <c r="BD706" s="38">
        <f t="shared" si="523"/>
        <v>-1.9100000000000001</v>
      </c>
      <c r="BE706" s="38">
        <f t="shared" si="524"/>
        <v>-0.5</v>
      </c>
      <c r="BF706" s="13" cm="1">
        <f t="array" ref="BF706">SUMPRODUCT((1/COUNTIFS($A$3:$A706,$A$3:$A706,$H$3:$H706,$H$3:$H706,$I$3:$I706,$I$3:$I706)))</f>
        <v>201.99999999999915</v>
      </c>
      <c r="BG706" s="13">
        <v>57</v>
      </c>
      <c r="BH706" s="12">
        <f t="shared" si="534"/>
        <v>0.28217821782178337</v>
      </c>
    </row>
    <row r="707" spans="1:60" x14ac:dyDescent="0.2">
      <c r="A707" s="37">
        <v>46193</v>
      </c>
      <c r="B707" s="37"/>
      <c r="C707" s="38">
        <v>11.09</v>
      </c>
      <c r="D707" s="13" t="s">
        <v>55</v>
      </c>
      <c r="E707" s="13" t="s">
        <v>1156</v>
      </c>
      <c r="F707" s="13"/>
      <c r="H707" t="s">
        <v>56</v>
      </c>
      <c r="I707" s="13">
        <v>7</v>
      </c>
      <c r="J707" s="13">
        <v>3</v>
      </c>
      <c r="K707" s="44" t="s">
        <v>848</v>
      </c>
      <c r="L707" s="38">
        <v>1</v>
      </c>
      <c r="M707" s="38">
        <v>14.5</v>
      </c>
      <c r="N707" s="38">
        <v>16.29</v>
      </c>
      <c r="O707" s="13" t="s">
        <v>15</v>
      </c>
      <c r="Q707" s="13" t="s">
        <v>4</v>
      </c>
      <c r="R707" s="38">
        <v>15.066800000000001</v>
      </c>
      <c r="S707" s="13">
        <v>2</v>
      </c>
      <c r="T707" s="39" t="str">
        <f t="shared" si="500"/>
        <v>0.00</v>
      </c>
      <c r="U707" s="39">
        <f t="shared" si="545"/>
        <v>-1</v>
      </c>
      <c r="V707" s="39">
        <f t="shared" si="514"/>
        <v>100.56440000000001</v>
      </c>
      <c r="W707" s="39">
        <f t="shared" si="515"/>
        <v>580.5</v>
      </c>
      <c r="X707" s="40">
        <f t="shared" si="516"/>
        <v>0.17323755383290268</v>
      </c>
      <c r="Y707" s="41">
        <f t="shared" si="517"/>
        <v>1.005644</v>
      </c>
      <c r="Z707" s="42">
        <f t="shared" si="518"/>
        <v>10056.44</v>
      </c>
      <c r="AA707" s="13" t="s">
        <v>58</v>
      </c>
      <c r="AT707" s="38">
        <v>15</v>
      </c>
      <c r="AU707" s="38">
        <v>15</v>
      </c>
      <c r="AV707" s="10">
        <f t="shared" si="546"/>
        <v>15.29</v>
      </c>
      <c r="AW707" s="10">
        <f t="shared" si="547"/>
        <v>15.066800000000001</v>
      </c>
      <c r="AZ707" t="str">
        <f t="shared" si="504"/>
        <v>Yes</v>
      </c>
      <c r="BB707" s="38">
        <f t="shared" si="522"/>
        <v>-1</v>
      </c>
      <c r="BC707" s="38">
        <f t="shared" ref="BC707:BC770" si="548">SUMIFS(
  $BB:$BB,
  $A:$A,$A707,
  $H:$H,$H707,
  $I:$I,$I707
)</f>
        <v>-1.9100000000000001</v>
      </c>
      <c r="BD707" s="38">
        <f t="shared" si="523"/>
        <v>-1.9100000000000001</v>
      </c>
      <c r="BE707" s="38">
        <f t="shared" si="524"/>
        <v>-1</v>
      </c>
      <c r="BF707" s="13" cm="1">
        <f t="array" ref="BF707">SUMPRODUCT((1/COUNTIFS($A$3:$A707,$A$3:$A707,$H$3:$H707,$H$3:$H707,$I$3:$I707,$I$3:$I707)))</f>
        <v>201.99999999999918</v>
      </c>
      <c r="BG707" s="13">
        <v>57</v>
      </c>
      <c r="BH707" s="12">
        <f t="shared" si="534"/>
        <v>0.28217821782178332</v>
      </c>
    </row>
    <row r="708" spans="1:60" x14ac:dyDescent="0.2">
      <c r="A708" s="37">
        <v>46193</v>
      </c>
      <c r="B708" s="37"/>
      <c r="C708" s="38">
        <v>11.09</v>
      </c>
      <c r="D708" s="13" t="s">
        <v>55</v>
      </c>
      <c r="E708" s="13" t="s">
        <v>1156</v>
      </c>
      <c r="F708" s="13"/>
      <c r="H708" t="s">
        <v>56</v>
      </c>
      <c r="I708" s="13">
        <v>7</v>
      </c>
      <c r="J708" s="13">
        <v>6</v>
      </c>
      <c r="K708" s="43" t="s">
        <v>774</v>
      </c>
      <c r="L708" s="38">
        <v>0.5</v>
      </c>
      <c r="M708" s="38">
        <v>5</v>
      </c>
      <c r="N708" s="38">
        <v>5.18</v>
      </c>
      <c r="O708" s="13" t="s">
        <v>15</v>
      </c>
      <c r="Q708" s="13" t="s">
        <v>4</v>
      </c>
      <c r="R708" s="38">
        <v>4.8455999999999992</v>
      </c>
      <c r="S708" s="13">
        <v>1</v>
      </c>
      <c r="T708" s="39">
        <f t="shared" si="500"/>
        <v>2.42</v>
      </c>
      <c r="U708" s="39">
        <f t="shared" si="545"/>
        <v>2.09</v>
      </c>
      <c r="V708" s="39">
        <f t="shared" si="514"/>
        <v>102.65440000000001</v>
      </c>
      <c r="W708" s="39">
        <f t="shared" si="515"/>
        <v>581</v>
      </c>
      <c r="X708" s="40">
        <f t="shared" si="516"/>
        <v>0.17668571428571431</v>
      </c>
      <c r="Y708" s="41">
        <f t="shared" si="517"/>
        <v>1.0265440000000001</v>
      </c>
      <c r="Z708" s="42">
        <f t="shared" si="518"/>
        <v>10265.44</v>
      </c>
      <c r="AA708" s="13" t="s">
        <v>72</v>
      </c>
      <c r="AT708" s="38">
        <v>5</v>
      </c>
      <c r="AU708" s="38">
        <v>5.5</v>
      </c>
      <c r="AV708" s="10">
        <f t="shared" si="546"/>
        <v>2.09</v>
      </c>
      <c r="AW708" s="10">
        <f t="shared" si="547"/>
        <v>4.8455999999999992</v>
      </c>
      <c r="AZ708" t="str">
        <f t="shared" si="504"/>
        <v>Yes</v>
      </c>
      <c r="BB708" s="38">
        <f t="shared" si="522"/>
        <v>2.09</v>
      </c>
      <c r="BC708" s="38">
        <f t="shared" si="548"/>
        <v>-1.9100000000000001</v>
      </c>
      <c r="BD708" s="38">
        <f t="shared" si="523"/>
        <v>-1.9100000000000001</v>
      </c>
      <c r="BE708" s="38">
        <f t="shared" si="524"/>
        <v>2.09</v>
      </c>
      <c r="BF708" s="13" cm="1">
        <f t="array" ref="BF708">SUMPRODUCT((1/COUNTIFS($A$3:$A708,$A$3:$A708,$H$3:$H708,$H$3:$H708,$I$3:$I708,$I$3:$I708)))</f>
        <v>201.99999999999915</v>
      </c>
      <c r="BG708" s="13">
        <v>58</v>
      </c>
      <c r="BH708" s="12">
        <f t="shared" si="534"/>
        <v>0.28712871287128833</v>
      </c>
    </row>
    <row r="709" spans="1:60" x14ac:dyDescent="0.2">
      <c r="A709" s="37">
        <v>46193</v>
      </c>
      <c r="B709" s="37"/>
      <c r="C709" s="38">
        <v>11.09</v>
      </c>
      <c r="D709" s="13" t="s">
        <v>55</v>
      </c>
      <c r="E709" s="13" t="s">
        <v>1156</v>
      </c>
      <c r="F709" s="13"/>
      <c r="H709" t="s">
        <v>56</v>
      </c>
      <c r="I709" s="13">
        <v>7</v>
      </c>
      <c r="J709" s="13">
        <v>12</v>
      </c>
      <c r="K709" t="s">
        <v>999</v>
      </c>
      <c r="L709" s="38">
        <v>0.5</v>
      </c>
      <c r="M709" s="38">
        <v>18.5</v>
      </c>
      <c r="N709" s="38">
        <v>19.72</v>
      </c>
      <c r="O709" s="13" t="s">
        <v>15</v>
      </c>
      <c r="Q709" s="13" t="s">
        <v>4</v>
      </c>
      <c r="R709" s="38">
        <v>18.2224</v>
      </c>
      <c r="S709" s="13" t="s">
        <v>60</v>
      </c>
      <c r="T709" s="39" t="str">
        <f t="shared" si="500"/>
        <v>0.00</v>
      </c>
      <c r="U709" s="39">
        <f t="shared" si="545"/>
        <v>-0.5</v>
      </c>
      <c r="V709" s="39">
        <f t="shared" si="514"/>
        <v>102.15440000000001</v>
      </c>
      <c r="W709" s="39">
        <f t="shared" si="515"/>
        <v>581.5</v>
      </c>
      <c r="X709" s="40">
        <f t="shared" si="516"/>
        <v>0.17567394668959588</v>
      </c>
      <c r="Y709" s="41">
        <f t="shared" si="517"/>
        <v>1.021544</v>
      </c>
      <c r="Z709" s="42">
        <f t="shared" si="518"/>
        <v>10215.44</v>
      </c>
      <c r="AA709" s="13" t="s">
        <v>58</v>
      </c>
      <c r="AT709" s="38">
        <v>17.3</v>
      </c>
      <c r="AU709" s="38">
        <v>16</v>
      </c>
      <c r="AV709" s="10">
        <f t="shared" si="546"/>
        <v>9.36</v>
      </c>
      <c r="AW709" s="10">
        <f t="shared" si="547"/>
        <v>18.2224</v>
      </c>
      <c r="AZ709" t="str">
        <f t="shared" si="504"/>
        <v>Yes</v>
      </c>
      <c r="BB709" s="38">
        <f t="shared" si="522"/>
        <v>-0.5</v>
      </c>
      <c r="BC709" s="38">
        <f t="shared" si="548"/>
        <v>-1.9100000000000001</v>
      </c>
      <c r="BD709" s="38">
        <f t="shared" si="523"/>
        <v>-1.9100000000000001</v>
      </c>
      <c r="BE709" s="38">
        <f t="shared" si="524"/>
        <v>-0.5</v>
      </c>
      <c r="BF709" s="13" cm="1">
        <f t="array" ref="BF709">SUMPRODUCT((1/COUNTIFS($A$3:$A709,$A$3:$A709,$H$3:$H709,$H$3:$H709,$I$3:$I709,$I$3:$I709)))</f>
        <v>201.99999999999909</v>
      </c>
      <c r="BG709" s="13">
        <v>58</v>
      </c>
      <c r="BH709" s="12">
        <f t="shared" si="534"/>
        <v>0.28712871287128844</v>
      </c>
    </row>
    <row r="710" spans="1:60" x14ac:dyDescent="0.2">
      <c r="A710" s="37">
        <v>46193</v>
      </c>
      <c r="B710" s="37"/>
      <c r="C710" s="38">
        <v>11.09</v>
      </c>
      <c r="D710" s="13" t="s">
        <v>55</v>
      </c>
      <c r="E710" s="13" t="s">
        <v>1156</v>
      </c>
      <c r="F710" s="13"/>
      <c r="H710" t="s">
        <v>56</v>
      </c>
      <c r="I710" s="13">
        <v>7</v>
      </c>
      <c r="J710" s="13">
        <v>13</v>
      </c>
      <c r="K710" s="45" t="s">
        <v>793</v>
      </c>
      <c r="L710" s="38">
        <v>1</v>
      </c>
      <c r="M710" s="38">
        <v>8.6</v>
      </c>
      <c r="N710" s="38">
        <v>8.89</v>
      </c>
      <c r="O710" s="13" t="s">
        <v>15</v>
      </c>
      <c r="Q710" s="13" t="s">
        <v>4</v>
      </c>
      <c r="R710" s="38">
        <v>8.2588000000000008</v>
      </c>
      <c r="S710" s="13">
        <v>3</v>
      </c>
      <c r="T710" s="39" t="str">
        <f t="shared" si="500"/>
        <v>0.00</v>
      </c>
      <c r="U710" s="39">
        <f t="shared" si="545"/>
        <v>-1</v>
      </c>
      <c r="V710" s="39">
        <f t="shared" si="514"/>
        <v>101.15440000000001</v>
      </c>
      <c r="W710" s="39">
        <f t="shared" si="515"/>
        <v>582.5</v>
      </c>
      <c r="X710" s="40">
        <f t="shared" si="516"/>
        <v>0.17365562231759657</v>
      </c>
      <c r="Y710" s="41">
        <f t="shared" si="517"/>
        <v>1.011544</v>
      </c>
      <c r="Z710" s="42">
        <f t="shared" si="518"/>
        <v>10115.44</v>
      </c>
      <c r="AA710" s="13" t="s">
        <v>58</v>
      </c>
      <c r="AT710" s="38">
        <v>8</v>
      </c>
      <c r="AU710" s="38">
        <v>8</v>
      </c>
      <c r="AV710" s="10">
        <f t="shared" si="546"/>
        <v>7.8900000000000006</v>
      </c>
      <c r="AW710" s="10">
        <f t="shared" si="547"/>
        <v>8.2588000000000008</v>
      </c>
      <c r="AZ710" t="str">
        <f t="shared" si="504"/>
        <v>Yes</v>
      </c>
      <c r="BB710" s="38">
        <f t="shared" si="522"/>
        <v>-1</v>
      </c>
      <c r="BC710" s="38">
        <f t="shared" si="548"/>
        <v>-1.9100000000000001</v>
      </c>
      <c r="BD710" s="38">
        <f t="shared" si="523"/>
        <v>-1.9100000000000001</v>
      </c>
      <c r="BE710" s="38">
        <f t="shared" si="524"/>
        <v>-1</v>
      </c>
      <c r="BF710" s="13" cm="1">
        <f t="array" ref="BF710">SUMPRODUCT((1/COUNTIFS($A$3:$A710,$A$3:$A710,$H$3:$H710,$H$3:$H710,$I$3:$I710,$I$3:$I710)))</f>
        <v>201.99999999999909</v>
      </c>
      <c r="BG710" s="13">
        <v>58</v>
      </c>
      <c r="BH710" s="12">
        <f t="shared" si="534"/>
        <v>0.28712871287128844</v>
      </c>
    </row>
    <row r="711" spans="1:60" x14ac:dyDescent="0.2">
      <c r="A711" s="37">
        <v>46193</v>
      </c>
      <c r="B711" s="37"/>
      <c r="C711" s="38">
        <v>11.1</v>
      </c>
      <c r="D711" s="13" t="s">
        <v>55</v>
      </c>
      <c r="E711" s="13" t="s">
        <v>1156</v>
      </c>
      <c r="F711" s="13"/>
      <c r="H711" t="s">
        <v>56</v>
      </c>
      <c r="I711" s="13">
        <v>8</v>
      </c>
      <c r="J711" s="13">
        <v>5</v>
      </c>
      <c r="K711" s="44" t="s">
        <v>567</v>
      </c>
      <c r="L711" s="38">
        <v>0.5</v>
      </c>
      <c r="M711" s="38">
        <v>4.9000000000000004</v>
      </c>
      <c r="N711" s="38">
        <v>5.37</v>
      </c>
      <c r="O711" s="13" t="s">
        <v>15</v>
      </c>
      <c r="Q711" s="13" t="s">
        <v>4</v>
      </c>
      <c r="R711" s="38">
        <v>5.0204000000000004</v>
      </c>
      <c r="S711" s="13">
        <v>2</v>
      </c>
      <c r="T711" s="39" t="str">
        <f t="shared" si="500"/>
        <v>0.00</v>
      </c>
      <c r="U711" s="39">
        <f t="shared" ref="U711:U713" si="549">BE711</f>
        <v>-0.5</v>
      </c>
      <c r="V711" s="39">
        <f t="shared" si="514"/>
        <v>100.65440000000001</v>
      </c>
      <c r="W711" s="39">
        <f t="shared" si="515"/>
        <v>583</v>
      </c>
      <c r="X711" s="40">
        <f t="shared" si="516"/>
        <v>0.17264905660377361</v>
      </c>
      <c r="Y711" s="41">
        <f t="shared" si="517"/>
        <v>1.0065440000000001</v>
      </c>
      <c r="Z711" s="42">
        <f t="shared" si="518"/>
        <v>10065.44</v>
      </c>
      <c r="AA711" s="13" t="s">
        <v>58</v>
      </c>
      <c r="AT711" s="38">
        <v>5.4</v>
      </c>
      <c r="AU711" s="38">
        <v>4.8</v>
      </c>
      <c r="AV711" s="10">
        <f t="shared" ref="AV711:AV713" si="550">((N711*(L711))-(L711))</f>
        <v>2.1850000000000001</v>
      </c>
      <c r="AW711" s="10">
        <f t="shared" ref="AW711:AW713" si="551">0.92*(N711-1)+1</f>
        <v>5.0204000000000004</v>
      </c>
      <c r="AZ711" t="str">
        <f t="shared" si="504"/>
        <v>Yes</v>
      </c>
      <c r="BB711" s="38">
        <f t="shared" ref="BB711:BB713" si="552">IF(AA711="W",
   L711*(N711-1),
   -L711
)</f>
        <v>-0.5</v>
      </c>
      <c r="BC711" s="38">
        <f t="shared" si="548"/>
        <v>-2.5</v>
      </c>
      <c r="BD711" s="38">
        <f t="shared" ref="BD711:BD713" si="553">IF(BC711&gt;0, BC711*0.92, BC711)</f>
        <v>-2.5</v>
      </c>
      <c r="BE711" s="38">
        <f t="shared" ref="BE711:BE713" si="554">IF(
  BC711&gt;0,
  IF(
    AA711="W",
    BB711 - (BC711 - BD711),
    BB711
  ),
  BB711
)</f>
        <v>-0.5</v>
      </c>
      <c r="BF711" s="13" cm="1">
        <f t="array" ref="BF711">SUMPRODUCT((1/COUNTIFS($A$3:$A711,$A$3:$A711,$H$3:$H711,$H$3:$H711,$I$3:$I711,$I$3:$I711)))</f>
        <v>202.99999999999909</v>
      </c>
      <c r="BG711" s="13">
        <v>58</v>
      </c>
      <c r="BH711" s="12">
        <f t="shared" si="534"/>
        <v>0.28571428571428698</v>
      </c>
    </row>
    <row r="712" spans="1:60" x14ac:dyDescent="0.2">
      <c r="A712" s="37">
        <v>46193</v>
      </c>
      <c r="B712" s="37"/>
      <c r="C712" s="38">
        <v>11.1</v>
      </c>
      <c r="D712" s="13" t="s">
        <v>55</v>
      </c>
      <c r="E712" s="13" t="s">
        <v>1156</v>
      </c>
      <c r="F712" s="13"/>
      <c r="H712" t="s">
        <v>56</v>
      </c>
      <c r="I712" s="13">
        <v>8</v>
      </c>
      <c r="J712" s="13">
        <v>6</v>
      </c>
      <c r="K712" t="s">
        <v>1000</v>
      </c>
      <c r="L712" s="38">
        <v>1</v>
      </c>
      <c r="M712" s="38">
        <v>28</v>
      </c>
      <c r="N712" s="38">
        <v>41.46</v>
      </c>
      <c r="O712" s="13" t="s">
        <v>15</v>
      </c>
      <c r="Q712" s="13" t="s">
        <v>4</v>
      </c>
      <c r="R712" s="38">
        <v>38.223200000000006</v>
      </c>
      <c r="S712" s="13" t="s">
        <v>60</v>
      </c>
      <c r="T712" s="39" t="str">
        <f t="shared" si="500"/>
        <v>0.00</v>
      </c>
      <c r="U712" s="39">
        <f t="shared" si="549"/>
        <v>-1</v>
      </c>
      <c r="V712" s="39">
        <f t="shared" si="514"/>
        <v>99.65440000000001</v>
      </c>
      <c r="W712" s="39">
        <f t="shared" si="515"/>
        <v>584</v>
      </c>
      <c r="X712" s="40">
        <f t="shared" si="516"/>
        <v>0.17064109589041099</v>
      </c>
      <c r="Y712" s="41">
        <f t="shared" si="517"/>
        <v>0.9965440000000001</v>
      </c>
      <c r="Z712" s="42">
        <f t="shared" si="518"/>
        <v>9965.44</v>
      </c>
      <c r="AA712" s="13" t="s">
        <v>58</v>
      </c>
      <c r="AT712" s="38">
        <v>38.799999999999997</v>
      </c>
      <c r="AU712" s="38">
        <v>31</v>
      </c>
      <c r="AV712" s="10">
        <f t="shared" si="550"/>
        <v>40.46</v>
      </c>
      <c r="AW712" s="10">
        <f t="shared" si="551"/>
        <v>38.223200000000006</v>
      </c>
      <c r="AZ712" t="str">
        <f t="shared" si="504"/>
        <v>Yes</v>
      </c>
      <c r="BB712" s="38">
        <f t="shared" si="552"/>
        <v>-1</v>
      </c>
      <c r="BC712" s="38">
        <f t="shared" si="548"/>
        <v>-2.5</v>
      </c>
      <c r="BD712" s="38">
        <f t="shared" si="553"/>
        <v>-2.5</v>
      </c>
      <c r="BE712" s="38">
        <f t="shared" si="554"/>
        <v>-1</v>
      </c>
      <c r="BF712" s="13" cm="1">
        <f t="array" ref="BF712">SUMPRODUCT((1/COUNTIFS($A$3:$A712,$A$3:$A712,$H$3:$H712,$H$3:$H712,$I$3:$I712,$I$3:$I712)))</f>
        <v>202.99999999999909</v>
      </c>
      <c r="BG712" s="13">
        <v>58</v>
      </c>
      <c r="BH712" s="12">
        <f t="shared" si="534"/>
        <v>0.28571428571428698</v>
      </c>
    </row>
    <row r="713" spans="1:60" x14ac:dyDescent="0.2">
      <c r="A713" s="37">
        <v>46193</v>
      </c>
      <c r="B713" s="37"/>
      <c r="C713" s="38">
        <v>11.1</v>
      </c>
      <c r="D713" s="13" t="s">
        <v>55</v>
      </c>
      <c r="E713" s="13" t="s">
        <v>1156</v>
      </c>
      <c r="F713" s="13"/>
      <c r="H713" t="s">
        <v>56</v>
      </c>
      <c r="I713" s="13">
        <v>8</v>
      </c>
      <c r="J713" s="13">
        <v>8</v>
      </c>
      <c r="K713" t="s">
        <v>1002</v>
      </c>
      <c r="L713" s="38">
        <v>1</v>
      </c>
      <c r="M713" s="38">
        <v>38</v>
      </c>
      <c r="N713" s="38">
        <v>48.75</v>
      </c>
      <c r="O713" s="13" t="s">
        <v>15</v>
      </c>
      <c r="Q713" s="13" t="s">
        <v>4</v>
      </c>
      <c r="R713" s="38">
        <v>44.93</v>
      </c>
      <c r="S713" s="13" t="s">
        <v>60</v>
      </c>
      <c r="T713" s="39" t="str">
        <f t="shared" si="500"/>
        <v>0.00</v>
      </c>
      <c r="U713" s="39">
        <f t="shared" si="549"/>
        <v>-1</v>
      </c>
      <c r="V713" s="39">
        <f t="shared" si="514"/>
        <v>98.65440000000001</v>
      </c>
      <c r="W713" s="39">
        <f t="shared" si="515"/>
        <v>585</v>
      </c>
      <c r="X713" s="40">
        <f t="shared" si="516"/>
        <v>0.16864000000000001</v>
      </c>
      <c r="Y713" s="41">
        <f t="shared" si="517"/>
        <v>0.98654400000000009</v>
      </c>
      <c r="Z713" s="42">
        <f t="shared" si="518"/>
        <v>9865.44</v>
      </c>
      <c r="AA713" s="13" t="s">
        <v>58</v>
      </c>
      <c r="AT713" s="38">
        <v>58</v>
      </c>
      <c r="AU713" s="38">
        <v>41</v>
      </c>
      <c r="AV713" s="10">
        <f t="shared" si="550"/>
        <v>47.75</v>
      </c>
      <c r="AW713" s="10">
        <f t="shared" si="551"/>
        <v>44.93</v>
      </c>
      <c r="AZ713" t="str">
        <f t="shared" si="504"/>
        <v>Yes</v>
      </c>
      <c r="BB713" s="38">
        <f t="shared" si="552"/>
        <v>-1</v>
      </c>
      <c r="BC713" s="38">
        <f t="shared" si="548"/>
        <v>-2.5</v>
      </c>
      <c r="BD713" s="38">
        <f t="shared" si="553"/>
        <v>-2.5</v>
      </c>
      <c r="BE713" s="38">
        <f t="shared" si="554"/>
        <v>-1</v>
      </c>
      <c r="BF713" s="13" cm="1">
        <f t="array" ref="BF713">SUMPRODUCT((1/COUNTIFS($A$3:$A713,$A$3:$A713,$H$3:$H713,$H$3:$H713,$I$3:$I713,$I$3:$I713)))</f>
        <v>202.99999999999912</v>
      </c>
      <c r="BG713" s="13">
        <v>58</v>
      </c>
      <c r="BH713" s="12">
        <f t="shared" si="534"/>
        <v>0.28571428571428698</v>
      </c>
    </row>
    <row r="714" spans="1:60" x14ac:dyDescent="0.2">
      <c r="A714" s="37">
        <v>46193</v>
      </c>
      <c r="B714" s="37"/>
      <c r="C714" s="38">
        <v>11.11</v>
      </c>
      <c r="D714" s="13" t="s">
        <v>55</v>
      </c>
      <c r="E714" s="13" t="s">
        <v>1156</v>
      </c>
      <c r="F714" s="13"/>
      <c r="H714" t="s">
        <v>56</v>
      </c>
      <c r="I714" s="13">
        <v>9</v>
      </c>
      <c r="J714" s="13">
        <v>1</v>
      </c>
      <c r="K714" t="s">
        <v>798</v>
      </c>
      <c r="L714" s="38">
        <v>1</v>
      </c>
      <c r="M714" s="38">
        <v>25</v>
      </c>
      <c r="N714" s="38">
        <v>25.85</v>
      </c>
      <c r="O714" s="13" t="s">
        <v>15</v>
      </c>
      <c r="Q714" s="13" t="s">
        <v>4</v>
      </c>
      <c r="R714" s="38">
        <v>23.862000000000002</v>
      </c>
      <c r="S714" s="13" t="s">
        <v>60</v>
      </c>
      <c r="T714" s="39" t="str">
        <f t="shared" si="500"/>
        <v>0.00</v>
      </c>
      <c r="U714" s="39">
        <f t="shared" ref="U714:U718" si="555">BE714</f>
        <v>-1</v>
      </c>
      <c r="V714" s="39">
        <f t="shared" si="514"/>
        <v>97.65440000000001</v>
      </c>
      <c r="W714" s="39">
        <f t="shared" si="515"/>
        <v>586</v>
      </c>
      <c r="X714" s="40">
        <f t="shared" si="516"/>
        <v>0.16664573378839592</v>
      </c>
      <c r="Y714" s="41">
        <f t="shared" si="517"/>
        <v>0.97654400000000008</v>
      </c>
      <c r="Z714" s="42">
        <f t="shared" si="518"/>
        <v>9765.44</v>
      </c>
      <c r="AA714" s="13" t="s">
        <v>58</v>
      </c>
      <c r="AT714" s="38">
        <v>25</v>
      </c>
      <c r="AU714" s="38">
        <v>21</v>
      </c>
      <c r="AV714" s="10">
        <f t="shared" ref="AV714:AV718" si="556">((N714*(L714))-(L714))</f>
        <v>24.85</v>
      </c>
      <c r="AW714" s="10">
        <f t="shared" ref="AW714:AW718" si="557">0.92*(N714-1)+1</f>
        <v>23.862000000000002</v>
      </c>
      <c r="AZ714" t="str">
        <f t="shared" si="504"/>
        <v>Yes</v>
      </c>
      <c r="BB714" s="38">
        <f t="shared" ref="BB714:BB718" si="558">IF(AA714="W",
   L714*(N714-1),
   -L714
)</f>
        <v>-1</v>
      </c>
      <c r="BC714" s="38">
        <f t="shared" si="548"/>
        <v>-4</v>
      </c>
      <c r="BD714" s="38">
        <f t="shared" ref="BD714:BD718" si="559">IF(BC714&gt;0, BC714*0.92, BC714)</f>
        <v>-4</v>
      </c>
      <c r="BE714" s="38">
        <f t="shared" ref="BE714:BE718" si="560">IF(
  BC714&gt;0,
  IF(
    AA714="W",
    BB714 - (BC714 - BD714),
    BB714
  ),
  BB714
)</f>
        <v>-1</v>
      </c>
      <c r="BF714" s="13" cm="1">
        <f t="array" ref="BF714">SUMPRODUCT((1/COUNTIFS($A$3:$A714,$A$3:$A714,$H$3:$H714,$H$3:$H714,$I$3:$I714,$I$3:$I714)))</f>
        <v>203.99999999999912</v>
      </c>
      <c r="BG714" s="13">
        <v>58</v>
      </c>
      <c r="BH714" s="12">
        <f t="shared" si="534"/>
        <v>0.28431372549019729</v>
      </c>
    </row>
    <row r="715" spans="1:60" x14ac:dyDescent="0.2">
      <c r="A715" s="37">
        <v>46193</v>
      </c>
      <c r="B715" s="37"/>
      <c r="C715" s="38">
        <v>11.11</v>
      </c>
      <c r="D715" s="13" t="s">
        <v>55</v>
      </c>
      <c r="E715" s="13" t="s">
        <v>1156</v>
      </c>
      <c r="F715" s="13"/>
      <c r="H715" t="s">
        <v>56</v>
      </c>
      <c r="I715" s="13">
        <v>9</v>
      </c>
      <c r="J715" s="13">
        <v>2</v>
      </c>
      <c r="K715" t="s">
        <v>872</v>
      </c>
      <c r="L715" s="38">
        <v>0.5</v>
      </c>
      <c r="M715" s="38">
        <v>7</v>
      </c>
      <c r="N715" s="38">
        <v>7</v>
      </c>
      <c r="O715" s="13" t="s">
        <v>15</v>
      </c>
      <c r="Q715" s="13" t="s">
        <v>4</v>
      </c>
      <c r="R715" s="38">
        <v>6.5200000000000005</v>
      </c>
      <c r="S715" s="13" t="s">
        <v>60</v>
      </c>
      <c r="T715" s="39" t="str">
        <f t="shared" ref="T715:T778" si="561">IF(($AA715="W"),ROUND(($L715*$R715),2),"0.00")</f>
        <v>0.00</v>
      </c>
      <c r="U715" s="39">
        <f t="shared" si="555"/>
        <v>-0.5</v>
      </c>
      <c r="V715" s="39">
        <f t="shared" si="514"/>
        <v>97.15440000000001</v>
      </c>
      <c r="W715" s="39">
        <f t="shared" si="515"/>
        <v>586.5</v>
      </c>
      <c r="X715" s="40">
        <f t="shared" si="516"/>
        <v>0.16565115089514068</v>
      </c>
      <c r="Y715" s="41">
        <f t="shared" si="517"/>
        <v>0.97154400000000007</v>
      </c>
      <c r="Z715" s="42">
        <f t="shared" si="518"/>
        <v>9715.44</v>
      </c>
      <c r="AA715" s="13" t="s">
        <v>58</v>
      </c>
      <c r="AT715" s="38">
        <v>5.5</v>
      </c>
      <c r="AU715" s="38">
        <v>5.5</v>
      </c>
      <c r="AV715" s="10">
        <f t="shared" si="556"/>
        <v>3</v>
      </c>
      <c r="AW715" s="10">
        <f t="shared" si="557"/>
        <v>6.5200000000000005</v>
      </c>
      <c r="AZ715" t="str">
        <f t="shared" si="504"/>
        <v>Yes</v>
      </c>
      <c r="BB715" s="38">
        <f t="shared" si="558"/>
        <v>-0.5</v>
      </c>
      <c r="BC715" s="38">
        <f t="shared" si="548"/>
        <v>-4</v>
      </c>
      <c r="BD715" s="38">
        <f t="shared" si="559"/>
        <v>-4</v>
      </c>
      <c r="BE715" s="38">
        <f t="shared" si="560"/>
        <v>-0.5</v>
      </c>
      <c r="BF715" s="13" cm="1">
        <f t="array" ref="BF715">SUMPRODUCT((1/COUNTIFS($A$3:$A715,$A$3:$A715,$H$3:$H715,$H$3:$H715,$I$3:$I715,$I$3:$I715)))</f>
        <v>203.99999999999912</v>
      </c>
      <c r="BG715" s="13">
        <v>58</v>
      </c>
      <c r="BH715" s="12">
        <f t="shared" si="534"/>
        <v>0.28431372549019729</v>
      </c>
    </row>
    <row r="716" spans="1:60" x14ac:dyDescent="0.2">
      <c r="A716" s="37">
        <v>46193</v>
      </c>
      <c r="B716" s="37"/>
      <c r="C716" s="38">
        <v>11.11</v>
      </c>
      <c r="D716" s="13" t="s">
        <v>55</v>
      </c>
      <c r="E716" s="13" t="s">
        <v>1156</v>
      </c>
      <c r="F716" s="13"/>
      <c r="H716" t="s">
        <v>56</v>
      </c>
      <c r="I716" s="13">
        <v>9</v>
      </c>
      <c r="J716" s="13">
        <v>3</v>
      </c>
      <c r="K716" t="s">
        <v>766</v>
      </c>
      <c r="L716" s="38">
        <v>1</v>
      </c>
      <c r="M716" s="38">
        <v>7</v>
      </c>
      <c r="N716" s="38">
        <v>7.66</v>
      </c>
      <c r="O716" s="13" t="s">
        <v>15</v>
      </c>
      <c r="Q716" s="13" t="s">
        <v>4</v>
      </c>
      <c r="R716" s="38">
        <v>7.1272000000000002</v>
      </c>
      <c r="S716" s="13" t="s">
        <v>60</v>
      </c>
      <c r="T716" s="39" t="str">
        <f t="shared" si="561"/>
        <v>0.00</v>
      </c>
      <c r="U716" s="39">
        <f t="shared" si="555"/>
        <v>-1</v>
      </c>
      <c r="V716" s="39">
        <f t="shared" si="514"/>
        <v>96.15440000000001</v>
      </c>
      <c r="W716" s="39">
        <f t="shared" si="515"/>
        <v>587.5</v>
      </c>
      <c r="X716" s="40">
        <f t="shared" si="516"/>
        <v>0.16366706382978724</v>
      </c>
      <c r="Y716" s="41">
        <f t="shared" si="517"/>
        <v>0.96154400000000007</v>
      </c>
      <c r="Z716" s="42">
        <f t="shared" si="518"/>
        <v>9615.44</v>
      </c>
      <c r="AA716" s="13" t="s">
        <v>58</v>
      </c>
      <c r="AT716" s="38">
        <v>6.5</v>
      </c>
      <c r="AU716" s="38">
        <v>7</v>
      </c>
      <c r="AV716" s="10">
        <f t="shared" si="556"/>
        <v>6.66</v>
      </c>
      <c r="AW716" s="10">
        <f t="shared" si="557"/>
        <v>7.1272000000000002</v>
      </c>
      <c r="AZ716" t="str">
        <f t="shared" si="504"/>
        <v>Yes</v>
      </c>
      <c r="BB716" s="38">
        <f t="shared" si="558"/>
        <v>-1</v>
      </c>
      <c r="BC716" s="38">
        <f t="shared" si="548"/>
        <v>-4</v>
      </c>
      <c r="BD716" s="38">
        <f t="shared" si="559"/>
        <v>-4</v>
      </c>
      <c r="BE716" s="38">
        <f t="shared" si="560"/>
        <v>-1</v>
      </c>
      <c r="BF716" s="13" cm="1">
        <f t="array" ref="BF716">SUMPRODUCT((1/COUNTIFS($A$3:$A716,$A$3:$A716,$H$3:$H716,$H$3:$H716,$I$3:$I716,$I$3:$I716)))</f>
        <v>203.99999999999915</v>
      </c>
      <c r="BG716" s="13">
        <v>58</v>
      </c>
      <c r="BH716" s="12">
        <f t="shared" si="534"/>
        <v>0.28431372549019729</v>
      </c>
    </row>
    <row r="717" spans="1:60" x14ac:dyDescent="0.2">
      <c r="A717" s="37">
        <v>46193</v>
      </c>
      <c r="B717" s="37"/>
      <c r="C717" s="38">
        <v>11.11</v>
      </c>
      <c r="D717" s="13" t="s">
        <v>55</v>
      </c>
      <c r="E717" s="13" t="s">
        <v>1156</v>
      </c>
      <c r="F717" s="13"/>
      <c r="H717" t="s">
        <v>56</v>
      </c>
      <c r="I717" s="13">
        <v>9</v>
      </c>
      <c r="J717" s="13">
        <v>4</v>
      </c>
      <c r="K717" s="46" t="s">
        <v>873</v>
      </c>
      <c r="L717" s="38">
        <v>0.5</v>
      </c>
      <c r="M717" s="38">
        <v>5</v>
      </c>
      <c r="N717" s="38">
        <v>5.33</v>
      </c>
      <c r="O717" s="13" t="s">
        <v>15</v>
      </c>
      <c r="Q717" s="13" t="s">
        <v>4</v>
      </c>
      <c r="R717" s="38">
        <v>4.9836</v>
      </c>
      <c r="S717" s="13">
        <v>4</v>
      </c>
      <c r="T717" s="39" t="str">
        <f t="shared" si="561"/>
        <v>0.00</v>
      </c>
      <c r="U717" s="39">
        <f t="shared" si="555"/>
        <v>-0.5</v>
      </c>
      <c r="V717" s="39">
        <f t="shared" si="514"/>
        <v>95.65440000000001</v>
      </c>
      <c r="W717" s="39">
        <f t="shared" si="515"/>
        <v>588</v>
      </c>
      <c r="X717" s="40">
        <f t="shared" si="516"/>
        <v>0.16267755102040818</v>
      </c>
      <c r="Y717" s="41">
        <f t="shared" si="517"/>
        <v>0.95654400000000006</v>
      </c>
      <c r="Z717" s="42">
        <f t="shared" si="518"/>
        <v>9565.44</v>
      </c>
      <c r="AA717" s="13" t="s">
        <v>58</v>
      </c>
      <c r="AT717" s="38">
        <v>4.7</v>
      </c>
      <c r="AU717" s="38">
        <v>4.5999999999999996</v>
      </c>
      <c r="AV717" s="10">
        <f t="shared" si="556"/>
        <v>2.165</v>
      </c>
      <c r="AW717" s="10">
        <f t="shared" si="557"/>
        <v>4.9836</v>
      </c>
      <c r="AZ717" t="str">
        <f t="shared" si="504"/>
        <v>Yes</v>
      </c>
      <c r="BB717" s="38">
        <f t="shared" si="558"/>
        <v>-0.5</v>
      </c>
      <c r="BC717" s="38">
        <f t="shared" si="548"/>
        <v>-4</v>
      </c>
      <c r="BD717" s="38">
        <f t="shared" si="559"/>
        <v>-4</v>
      </c>
      <c r="BE717" s="38">
        <f t="shared" si="560"/>
        <v>-0.5</v>
      </c>
      <c r="BF717" s="13" cm="1">
        <f t="array" ref="BF717">SUMPRODUCT((1/COUNTIFS($A$3:$A717,$A$3:$A717,$H$3:$H717,$H$3:$H717,$I$3:$I717,$I$3:$I717)))</f>
        <v>203.99999999999912</v>
      </c>
      <c r="BG717" s="13">
        <v>58</v>
      </c>
      <c r="BH717" s="12">
        <f t="shared" si="534"/>
        <v>0.28431372549019729</v>
      </c>
    </row>
    <row r="718" spans="1:60" x14ac:dyDescent="0.2">
      <c r="A718" s="37">
        <v>46193</v>
      </c>
      <c r="B718" s="37"/>
      <c r="C718" s="38">
        <v>11.11</v>
      </c>
      <c r="D718" s="13" t="s">
        <v>55</v>
      </c>
      <c r="E718" s="13" t="s">
        <v>1156</v>
      </c>
      <c r="F718" s="13"/>
      <c r="H718" t="s">
        <v>56</v>
      </c>
      <c r="I718" s="13">
        <v>9</v>
      </c>
      <c r="J718" s="13">
        <v>6</v>
      </c>
      <c r="K718" t="s">
        <v>799</v>
      </c>
      <c r="L718" s="38">
        <v>1</v>
      </c>
      <c r="M718" s="38">
        <v>36</v>
      </c>
      <c r="N718" s="38">
        <v>52.67</v>
      </c>
      <c r="O718" s="13" t="s">
        <v>15</v>
      </c>
      <c r="Q718" s="13" t="s">
        <v>4</v>
      </c>
      <c r="R718" s="38">
        <v>48.5364</v>
      </c>
      <c r="S718" s="13" t="s">
        <v>60</v>
      </c>
      <c r="T718" s="39" t="str">
        <f t="shared" si="561"/>
        <v>0.00</v>
      </c>
      <c r="U718" s="39">
        <f t="shared" si="555"/>
        <v>-1</v>
      </c>
      <c r="V718" s="39">
        <f t="shared" si="514"/>
        <v>94.65440000000001</v>
      </c>
      <c r="W718" s="39">
        <f t="shared" si="515"/>
        <v>589</v>
      </c>
      <c r="X718" s="40">
        <f t="shared" si="516"/>
        <v>0.16070356536502547</v>
      </c>
      <c r="Y718" s="41">
        <f t="shared" si="517"/>
        <v>0.94654400000000005</v>
      </c>
      <c r="Z718" s="42">
        <f t="shared" si="518"/>
        <v>9465.44</v>
      </c>
      <c r="AA718" s="13" t="s">
        <v>58</v>
      </c>
      <c r="AT718" s="38">
        <v>38.4</v>
      </c>
      <c r="AU718" s="38">
        <v>31</v>
      </c>
      <c r="AV718" s="10">
        <f t="shared" si="556"/>
        <v>51.67</v>
      </c>
      <c r="AW718" s="10">
        <f t="shared" si="557"/>
        <v>48.5364</v>
      </c>
      <c r="AZ718" t="str">
        <f t="shared" si="504"/>
        <v>Yes</v>
      </c>
      <c r="BB718" s="38">
        <f t="shared" si="558"/>
        <v>-1</v>
      </c>
      <c r="BC718" s="38">
        <f t="shared" si="548"/>
        <v>-4</v>
      </c>
      <c r="BD718" s="38">
        <f t="shared" si="559"/>
        <v>-4</v>
      </c>
      <c r="BE718" s="38">
        <f t="shared" si="560"/>
        <v>-1</v>
      </c>
      <c r="BF718" s="13" cm="1">
        <f t="array" ref="BF718">SUMPRODUCT((1/COUNTIFS($A$3:$A718,$A$3:$A718,$H$3:$H718,$H$3:$H718,$I$3:$I718,$I$3:$I718)))</f>
        <v>203.99999999999906</v>
      </c>
      <c r="BG718" s="13">
        <v>58</v>
      </c>
      <c r="BH718" s="12">
        <f t="shared" si="534"/>
        <v>0.2843137254901974</v>
      </c>
    </row>
    <row r="719" spans="1:60" x14ac:dyDescent="0.2">
      <c r="A719" s="37">
        <v>46200</v>
      </c>
      <c r="B719" s="37"/>
      <c r="C719" s="38">
        <v>10.42</v>
      </c>
      <c r="D719" s="13" t="s">
        <v>55</v>
      </c>
      <c r="E719" s="13" t="s">
        <v>1156</v>
      </c>
      <c r="F719" s="13"/>
      <c r="H719" t="s">
        <v>138</v>
      </c>
      <c r="I719" s="13">
        <v>2</v>
      </c>
      <c r="J719" s="13">
        <v>1</v>
      </c>
      <c r="K719" t="s">
        <v>937</v>
      </c>
      <c r="L719" s="38">
        <v>1</v>
      </c>
      <c r="M719" s="38">
        <v>26</v>
      </c>
      <c r="N719" s="38">
        <v>43.68</v>
      </c>
      <c r="O719" s="13" t="s">
        <v>15</v>
      </c>
      <c r="Q719" s="13" t="s">
        <v>4</v>
      </c>
      <c r="R719" s="38">
        <v>40.265599999999999</v>
      </c>
      <c r="S719" s="13" t="s">
        <v>60</v>
      </c>
      <c r="T719" s="39" t="str">
        <f t="shared" si="561"/>
        <v>0.00</v>
      </c>
      <c r="U719" s="39">
        <f t="shared" ref="U719:U723" si="562">BE719</f>
        <v>-1</v>
      </c>
      <c r="V719" s="39">
        <f t="shared" si="514"/>
        <v>93.65440000000001</v>
      </c>
      <c r="W719" s="39">
        <f t="shared" si="515"/>
        <v>590</v>
      </c>
      <c r="X719" s="40">
        <f t="shared" si="516"/>
        <v>0.15873627118644068</v>
      </c>
      <c r="Y719" s="41">
        <f t="shared" si="517"/>
        <v>0.93654400000000004</v>
      </c>
      <c r="Z719" s="42">
        <f t="shared" si="518"/>
        <v>9365.44</v>
      </c>
      <c r="AA719" s="13" t="s">
        <v>58</v>
      </c>
      <c r="AT719" s="38">
        <v>39.6</v>
      </c>
      <c r="AU719" s="38">
        <v>31</v>
      </c>
      <c r="AV719" s="10">
        <f t="shared" ref="AV719:AV723" si="563">((N719*(L719))-(L719))</f>
        <v>42.68</v>
      </c>
      <c r="AW719" s="10">
        <f t="shared" ref="AW719:AW723" si="564">0.92*(N719-1)+1</f>
        <v>40.265599999999999</v>
      </c>
      <c r="AZ719" t="str">
        <f t="shared" si="504"/>
        <v>Yes</v>
      </c>
      <c r="BB719" s="38">
        <f t="shared" ref="BB719:BB723" si="565">IF(AA719="W",
   L719*(N719-1),
   -L719
)</f>
        <v>-1</v>
      </c>
      <c r="BC719" s="38">
        <f t="shared" si="548"/>
        <v>-3.5</v>
      </c>
      <c r="BD719" s="38">
        <f t="shared" ref="BD719:BD723" si="566">IF(BC719&gt;0, BC719*0.92, BC719)</f>
        <v>-3.5</v>
      </c>
      <c r="BE719" s="38">
        <f t="shared" ref="BE719:BE723" si="567">IF(
  BC719&gt;0,
  IF(
    AA719="W",
    BB719 - (BC719 - BD719),
    BB719
  ),
  BB719
)</f>
        <v>-1</v>
      </c>
      <c r="BF719" s="13" cm="1">
        <f t="array" ref="BF719">SUMPRODUCT((1/COUNTIFS($A$3:$A719,$A$3:$A719,$H$3:$H719,$H$3:$H719,$I$3:$I719,$I$3:$I719)))</f>
        <v>204.99999999999906</v>
      </c>
      <c r="BG719" s="13">
        <v>58</v>
      </c>
      <c r="BH719" s="12"/>
    </row>
    <row r="720" spans="1:60" x14ac:dyDescent="0.2">
      <c r="A720" s="37">
        <v>46200</v>
      </c>
      <c r="B720" s="37"/>
      <c r="C720" s="38">
        <v>10.42</v>
      </c>
      <c r="D720" s="13" t="s">
        <v>55</v>
      </c>
      <c r="E720" s="13" t="s">
        <v>1156</v>
      </c>
      <c r="F720" s="13"/>
      <c r="H720" t="s">
        <v>138</v>
      </c>
      <c r="I720" s="13">
        <v>2</v>
      </c>
      <c r="J720" s="13">
        <v>6</v>
      </c>
      <c r="K720" s="44" t="s">
        <v>522</v>
      </c>
      <c r="L720" s="38">
        <v>0.5</v>
      </c>
      <c r="M720" s="38">
        <v>38</v>
      </c>
      <c r="N720" s="38">
        <v>45.69</v>
      </c>
      <c r="O720" s="13" t="s">
        <v>15</v>
      </c>
      <c r="Q720" s="13" t="s">
        <v>4</v>
      </c>
      <c r="R720" s="38">
        <v>42.114800000000002</v>
      </c>
      <c r="S720" s="13">
        <v>2</v>
      </c>
      <c r="T720" s="39" t="str">
        <f t="shared" si="561"/>
        <v>0.00</v>
      </c>
      <c r="U720" s="39">
        <f t="shared" si="562"/>
        <v>-0.5</v>
      </c>
      <c r="V720" s="39">
        <f t="shared" si="514"/>
        <v>93.15440000000001</v>
      </c>
      <c r="W720" s="39">
        <f t="shared" si="515"/>
        <v>590.5</v>
      </c>
      <c r="X720" s="40">
        <f t="shared" si="516"/>
        <v>0.15775512277730738</v>
      </c>
      <c r="Y720" s="41">
        <f t="shared" si="517"/>
        <v>0.93154400000000015</v>
      </c>
      <c r="Z720" s="42">
        <f t="shared" si="518"/>
        <v>9315.44</v>
      </c>
      <c r="AA720" s="13" t="s">
        <v>58</v>
      </c>
      <c r="AT720" s="38">
        <v>39.200000000000003</v>
      </c>
      <c r="AU720" s="38">
        <v>31</v>
      </c>
      <c r="AV720" s="10">
        <f t="shared" si="563"/>
        <v>22.344999999999999</v>
      </c>
      <c r="AW720" s="10">
        <f t="shared" si="564"/>
        <v>42.114800000000002</v>
      </c>
      <c r="AZ720" t="str">
        <f t="shared" si="504"/>
        <v>Yes</v>
      </c>
      <c r="BB720" s="38">
        <f t="shared" si="565"/>
        <v>-0.5</v>
      </c>
      <c r="BC720" s="38">
        <f t="shared" si="548"/>
        <v>-3.5</v>
      </c>
      <c r="BD720" s="38">
        <f t="shared" si="566"/>
        <v>-3.5</v>
      </c>
      <c r="BE720" s="38">
        <f t="shared" si="567"/>
        <v>-0.5</v>
      </c>
      <c r="BF720" s="13" cm="1">
        <f t="array" ref="BF720">SUMPRODUCT((1/COUNTIFS($A$3:$A720,$A$3:$A720,$H$3:$H720,$H$3:$H720,$I$3:$I720,$I$3:$I720)))</f>
        <v>204.99999999999906</v>
      </c>
      <c r="BG720" s="13">
        <v>58</v>
      </c>
      <c r="BH720" s="12"/>
    </row>
    <row r="721" spans="1:60" x14ac:dyDescent="0.2">
      <c r="A721" s="37">
        <v>46200</v>
      </c>
      <c r="B721" s="37"/>
      <c r="C721" s="38">
        <v>10.42</v>
      </c>
      <c r="D721" s="13" t="s">
        <v>55</v>
      </c>
      <c r="E721" s="13" t="s">
        <v>1156</v>
      </c>
      <c r="F721" s="13"/>
      <c r="H721" t="s">
        <v>138</v>
      </c>
      <c r="I721" s="13">
        <v>2</v>
      </c>
      <c r="J721" s="13">
        <v>7</v>
      </c>
      <c r="K721" t="s">
        <v>1007</v>
      </c>
      <c r="L721" s="38">
        <v>0.5</v>
      </c>
      <c r="M721" s="38">
        <v>12.5</v>
      </c>
      <c r="N721" s="38">
        <v>25.95</v>
      </c>
      <c r="O721" s="13" t="s">
        <v>15</v>
      </c>
      <c r="Q721" s="13" t="s">
        <v>4</v>
      </c>
      <c r="R721" s="38">
        <v>23.954000000000001</v>
      </c>
      <c r="S721" s="13" t="s">
        <v>60</v>
      </c>
      <c r="T721" s="39" t="str">
        <f t="shared" si="561"/>
        <v>0.00</v>
      </c>
      <c r="U721" s="39">
        <f t="shared" si="562"/>
        <v>-0.5</v>
      </c>
      <c r="V721" s="39">
        <f t="shared" si="514"/>
        <v>92.65440000000001</v>
      </c>
      <c r="W721" s="39">
        <f t="shared" si="515"/>
        <v>591</v>
      </c>
      <c r="X721" s="40">
        <f t="shared" si="516"/>
        <v>0.15677563451776652</v>
      </c>
      <c r="Y721" s="41">
        <f t="shared" si="517"/>
        <v>0.92654400000000015</v>
      </c>
      <c r="Z721" s="42">
        <f t="shared" si="518"/>
        <v>9265.44</v>
      </c>
      <c r="AA721" s="13" t="s">
        <v>58</v>
      </c>
      <c r="AT721" s="38">
        <v>19.5</v>
      </c>
      <c r="AU721" s="38">
        <v>19</v>
      </c>
      <c r="AV721" s="10">
        <f t="shared" si="563"/>
        <v>12.475</v>
      </c>
      <c r="AW721" s="10">
        <f t="shared" si="564"/>
        <v>23.954000000000001</v>
      </c>
      <c r="AZ721" t="str">
        <f t="shared" si="504"/>
        <v>Yes</v>
      </c>
      <c r="BB721" s="38">
        <f t="shared" si="565"/>
        <v>-0.5</v>
      </c>
      <c r="BC721" s="38">
        <f t="shared" si="548"/>
        <v>-3.5</v>
      </c>
      <c r="BD721" s="38">
        <f t="shared" si="566"/>
        <v>-3.5</v>
      </c>
      <c r="BE721" s="38">
        <f t="shared" si="567"/>
        <v>-0.5</v>
      </c>
      <c r="BF721" s="13" cm="1">
        <f t="array" ref="BF721">SUMPRODUCT((1/COUNTIFS($A$3:$A721,$A$3:$A721,$H$3:$H721,$H$3:$H721,$I$3:$I721,$I$3:$I721)))</f>
        <v>204.99999999999909</v>
      </c>
      <c r="BG721" s="13">
        <v>58</v>
      </c>
      <c r="BH721" s="12"/>
    </row>
    <row r="722" spans="1:60" x14ac:dyDescent="0.2">
      <c r="A722" s="37">
        <v>46200</v>
      </c>
      <c r="B722" s="37"/>
      <c r="C722" s="38">
        <v>10.42</v>
      </c>
      <c r="D722" s="13" t="s">
        <v>55</v>
      </c>
      <c r="E722" s="13" t="s">
        <v>1156</v>
      </c>
      <c r="F722" s="13"/>
      <c r="H722" t="s">
        <v>138</v>
      </c>
      <c r="I722" s="13">
        <v>2</v>
      </c>
      <c r="J722" s="13">
        <v>11</v>
      </c>
      <c r="K722" t="s">
        <v>658</v>
      </c>
      <c r="L722" s="38">
        <v>1</v>
      </c>
      <c r="M722" s="38">
        <v>36</v>
      </c>
      <c r="N722" s="38">
        <v>37.270000000000003</v>
      </c>
      <c r="O722" s="13" t="s">
        <v>15</v>
      </c>
      <c r="Q722" s="13" t="s">
        <v>4</v>
      </c>
      <c r="R722" s="38">
        <v>34.368400000000001</v>
      </c>
      <c r="S722" s="13" t="s">
        <v>60</v>
      </c>
      <c r="T722" s="39" t="str">
        <f t="shared" si="561"/>
        <v>0.00</v>
      </c>
      <c r="U722" s="39">
        <f t="shared" si="562"/>
        <v>-1</v>
      </c>
      <c r="V722" s="39">
        <f t="shared" si="514"/>
        <v>91.65440000000001</v>
      </c>
      <c r="W722" s="39">
        <f t="shared" si="515"/>
        <v>592</v>
      </c>
      <c r="X722" s="40">
        <f t="shared" si="516"/>
        <v>0.15482162162162164</v>
      </c>
      <c r="Y722" s="41">
        <f t="shared" si="517"/>
        <v>0.91654400000000014</v>
      </c>
      <c r="Z722" s="42">
        <f t="shared" si="518"/>
        <v>9165.44</v>
      </c>
      <c r="AA722" s="13" t="s">
        <v>58</v>
      </c>
      <c r="AT722" s="38">
        <v>29.5</v>
      </c>
      <c r="AU722" s="38">
        <v>26</v>
      </c>
      <c r="AV722" s="10">
        <f t="shared" si="563"/>
        <v>36.270000000000003</v>
      </c>
      <c r="AW722" s="10">
        <f t="shared" si="564"/>
        <v>34.368400000000001</v>
      </c>
      <c r="AZ722" t="str">
        <f t="shared" ref="AZ722:AZ785" si="568">IF(N722&gt;=M722,"Yes","No")</f>
        <v>Yes</v>
      </c>
      <c r="BB722" s="38">
        <f t="shared" si="565"/>
        <v>-1</v>
      </c>
      <c r="BC722" s="38">
        <f t="shared" si="548"/>
        <v>-3.5</v>
      </c>
      <c r="BD722" s="38">
        <f t="shared" si="566"/>
        <v>-3.5</v>
      </c>
      <c r="BE722" s="38">
        <f t="shared" si="567"/>
        <v>-1</v>
      </c>
      <c r="BF722" s="13" cm="1">
        <f t="array" ref="BF722">SUMPRODUCT((1/COUNTIFS($A$3:$A722,$A$3:$A722,$H$3:$H722,$H$3:$H722,$I$3:$I722,$I$3:$I722)))</f>
        <v>204.99999999999906</v>
      </c>
      <c r="BG722" s="13">
        <v>58</v>
      </c>
      <c r="BH722" s="12"/>
    </row>
    <row r="723" spans="1:60" x14ac:dyDescent="0.2">
      <c r="A723" s="37">
        <v>46200</v>
      </c>
      <c r="B723" s="37"/>
      <c r="C723" s="38">
        <v>10.42</v>
      </c>
      <c r="D723" s="13" t="s">
        <v>55</v>
      </c>
      <c r="E723" s="13" t="s">
        <v>1156</v>
      </c>
      <c r="F723" s="13"/>
      <c r="H723" t="s">
        <v>138</v>
      </c>
      <c r="I723" s="13">
        <v>2</v>
      </c>
      <c r="J723" s="13">
        <v>12</v>
      </c>
      <c r="K723" s="45" t="s">
        <v>1009</v>
      </c>
      <c r="L723" s="38">
        <v>0.5</v>
      </c>
      <c r="M723" s="38">
        <v>3</v>
      </c>
      <c r="N723" s="38">
        <v>3.17</v>
      </c>
      <c r="O723" s="13" t="s">
        <v>15</v>
      </c>
      <c r="Q723" s="13" t="s">
        <v>4</v>
      </c>
      <c r="R723" s="38">
        <v>2.9964</v>
      </c>
      <c r="S723" s="13">
        <v>3</v>
      </c>
      <c r="T723" s="39" t="str">
        <f t="shared" si="561"/>
        <v>0.00</v>
      </c>
      <c r="U723" s="39">
        <f t="shared" si="562"/>
        <v>-0.5</v>
      </c>
      <c r="V723" s="39">
        <f t="shared" si="514"/>
        <v>91.15440000000001</v>
      </c>
      <c r="W723" s="39">
        <f t="shared" si="515"/>
        <v>592.5</v>
      </c>
      <c r="X723" s="40">
        <f t="shared" si="516"/>
        <v>0.15384708860759494</v>
      </c>
      <c r="Y723" s="41">
        <f t="shared" si="517"/>
        <v>0.91154400000000013</v>
      </c>
      <c r="Z723" s="42">
        <f t="shared" si="518"/>
        <v>9115.44</v>
      </c>
      <c r="AA723" s="13" t="s">
        <v>58</v>
      </c>
      <c r="AT723" s="38">
        <v>3</v>
      </c>
      <c r="AU723" s="38">
        <v>3</v>
      </c>
      <c r="AV723" s="10">
        <f t="shared" si="563"/>
        <v>1.085</v>
      </c>
      <c r="AW723" s="10">
        <f t="shared" si="564"/>
        <v>2.9964</v>
      </c>
      <c r="AZ723" t="str">
        <f t="shared" si="568"/>
        <v>Yes</v>
      </c>
      <c r="BB723" s="38">
        <f t="shared" si="565"/>
        <v>-0.5</v>
      </c>
      <c r="BC723" s="38">
        <f t="shared" si="548"/>
        <v>-3.5</v>
      </c>
      <c r="BD723" s="38">
        <f t="shared" si="566"/>
        <v>-3.5</v>
      </c>
      <c r="BE723" s="38">
        <f t="shared" si="567"/>
        <v>-0.5</v>
      </c>
      <c r="BF723" s="13" cm="1">
        <f t="array" ref="BF723">SUMPRODUCT((1/COUNTIFS($A$3:$A723,$A$3:$A723,$H$3:$H723,$H$3:$H723,$I$3:$I723,$I$3:$I723)))</f>
        <v>204.99999999999901</v>
      </c>
      <c r="BG723" s="13">
        <v>58</v>
      </c>
      <c r="BH723" s="12"/>
    </row>
    <row r="724" spans="1:60" x14ac:dyDescent="0.2">
      <c r="A724" s="37">
        <v>46200</v>
      </c>
      <c r="B724" s="37"/>
      <c r="C724" s="38">
        <v>10.45</v>
      </c>
      <c r="D724" s="13" t="s">
        <v>55</v>
      </c>
      <c r="E724" s="13" t="s">
        <v>1156</v>
      </c>
      <c r="F724" s="13"/>
      <c r="H724" t="s">
        <v>138</v>
      </c>
      <c r="I724" s="13">
        <v>4</v>
      </c>
      <c r="J724" s="13">
        <v>1</v>
      </c>
      <c r="K724" t="s">
        <v>1010</v>
      </c>
      <c r="L724" s="38">
        <v>0.5</v>
      </c>
      <c r="M724" s="38">
        <v>19</v>
      </c>
      <c r="N724" s="38">
        <v>26.57</v>
      </c>
      <c r="O724" s="13" t="s">
        <v>15</v>
      </c>
      <c r="Q724" s="13" t="s">
        <v>4</v>
      </c>
      <c r="R724" s="38">
        <v>24.5244</v>
      </c>
      <c r="S724" s="13" t="s">
        <v>60</v>
      </c>
      <c r="T724" s="39" t="str">
        <f t="shared" si="561"/>
        <v>0.00</v>
      </c>
      <c r="U724" s="39">
        <f t="shared" ref="U724:U729" si="569">BE724</f>
        <v>-0.5</v>
      </c>
      <c r="V724" s="39">
        <f t="shared" si="514"/>
        <v>90.65440000000001</v>
      </c>
      <c r="W724" s="39">
        <f t="shared" si="515"/>
        <v>593</v>
      </c>
      <c r="X724" s="40">
        <f t="shared" si="516"/>
        <v>0.15287419898819563</v>
      </c>
      <c r="Y724" s="41">
        <f t="shared" si="517"/>
        <v>0.90654400000000013</v>
      </c>
      <c r="Z724" s="42">
        <f t="shared" si="518"/>
        <v>9065.44</v>
      </c>
      <c r="AA724" s="13" t="s">
        <v>58</v>
      </c>
      <c r="AT724" s="38">
        <v>24.5</v>
      </c>
      <c r="AU724" s="38">
        <v>20</v>
      </c>
      <c r="AV724" s="10">
        <f t="shared" ref="AV724:AV729" si="570">((N724*(L724))-(L724))</f>
        <v>12.785</v>
      </c>
      <c r="AW724" s="10">
        <f t="shared" ref="AW724:AW729" si="571">0.92*(N724-1)+1</f>
        <v>24.5244</v>
      </c>
      <c r="AZ724" t="str">
        <f t="shared" si="568"/>
        <v>Yes</v>
      </c>
      <c r="BB724" s="38">
        <f t="shared" ref="BB724:BB729" si="572">IF(AA724="W",
   L724*(N724-1),
   -L724
)</f>
        <v>-0.5</v>
      </c>
      <c r="BC724" s="38">
        <f t="shared" si="548"/>
        <v>11.5</v>
      </c>
      <c r="BD724" s="38">
        <f t="shared" ref="BD724:BD729" si="573">IF(BC724&gt;0, BC724*0.92, BC724)</f>
        <v>10.58</v>
      </c>
      <c r="BE724" s="38">
        <f t="shared" ref="BE724:BE729" si="574">IF(
  BC724&gt;0,
  IF(
    AA724="W",
    BB724 - (BC724 - BD724),
    BB724
  ),
  BB724
)</f>
        <v>-0.5</v>
      </c>
      <c r="BF724" s="13" cm="1">
        <f t="array" ref="BF724">SUMPRODUCT((1/COUNTIFS($A$3:$A724,$A$3:$A724,$H$3:$H724,$H$3:$H724,$I$3:$I724,$I$3:$I724)))</f>
        <v>205.99999999999901</v>
      </c>
      <c r="BG724" s="13">
        <v>58</v>
      </c>
      <c r="BH724" s="12"/>
    </row>
    <row r="725" spans="1:60" x14ac:dyDescent="0.2">
      <c r="A725" s="37">
        <v>46200</v>
      </c>
      <c r="B725" s="37"/>
      <c r="C725" s="38">
        <v>10.45</v>
      </c>
      <c r="D725" s="13" t="s">
        <v>55</v>
      </c>
      <c r="E725" s="13" t="s">
        <v>1156</v>
      </c>
      <c r="F725" s="13"/>
      <c r="H725" t="s">
        <v>138</v>
      </c>
      <c r="I725" s="13">
        <v>4</v>
      </c>
      <c r="J725" s="13">
        <v>2</v>
      </c>
      <c r="K725" t="s">
        <v>1011</v>
      </c>
      <c r="L725" s="38">
        <v>0.5</v>
      </c>
      <c r="M725" s="38">
        <v>6</v>
      </c>
      <c r="N725" s="38">
        <v>7.4</v>
      </c>
      <c r="O725" s="13" t="s">
        <v>15</v>
      </c>
      <c r="Q725" s="13" t="s">
        <v>4</v>
      </c>
      <c r="R725" s="38">
        <v>6.8880000000000008</v>
      </c>
      <c r="S725" s="13" t="s">
        <v>60</v>
      </c>
      <c r="T725" s="39" t="str">
        <f t="shared" si="561"/>
        <v>0.00</v>
      </c>
      <c r="U725" s="39">
        <f t="shared" si="569"/>
        <v>-0.5</v>
      </c>
      <c r="V725" s="39">
        <f t="shared" si="514"/>
        <v>90.15440000000001</v>
      </c>
      <c r="W725" s="39">
        <f t="shared" si="515"/>
        <v>593.5</v>
      </c>
      <c r="X725" s="40">
        <f t="shared" si="516"/>
        <v>0.15190294860994105</v>
      </c>
      <c r="Y725" s="41">
        <f t="shared" si="517"/>
        <v>0.90154400000000012</v>
      </c>
      <c r="Z725" s="42">
        <f t="shared" si="518"/>
        <v>9015.44</v>
      </c>
      <c r="AA725" s="13" t="s">
        <v>58</v>
      </c>
      <c r="AT725" s="38">
        <v>5.6</v>
      </c>
      <c r="AU725" s="38">
        <v>5.5</v>
      </c>
      <c r="AV725" s="10">
        <f t="shared" si="570"/>
        <v>3.2</v>
      </c>
      <c r="AW725" s="10">
        <f t="shared" si="571"/>
        <v>6.8880000000000008</v>
      </c>
      <c r="AZ725" t="str">
        <f t="shared" si="568"/>
        <v>Yes</v>
      </c>
      <c r="BB725" s="38">
        <f t="shared" si="572"/>
        <v>-0.5</v>
      </c>
      <c r="BC725" s="38">
        <f t="shared" si="548"/>
        <v>11.5</v>
      </c>
      <c r="BD725" s="38">
        <f t="shared" si="573"/>
        <v>10.58</v>
      </c>
      <c r="BE725" s="38">
        <f t="shared" si="574"/>
        <v>-0.5</v>
      </c>
      <c r="BF725" s="13" cm="1">
        <f t="array" ref="BF725">SUMPRODUCT((1/COUNTIFS($A$3:$A725,$A$3:$A725,$H$3:$H725,$H$3:$H725,$I$3:$I725,$I$3:$I725)))</f>
        <v>205.99999999999901</v>
      </c>
      <c r="BG725" s="13">
        <v>58</v>
      </c>
      <c r="BH725" s="12"/>
    </row>
    <row r="726" spans="1:60" x14ac:dyDescent="0.2">
      <c r="A726" s="37">
        <v>46200</v>
      </c>
      <c r="B726" s="37"/>
      <c r="C726" s="38">
        <v>10.45</v>
      </c>
      <c r="D726" s="13" t="s">
        <v>55</v>
      </c>
      <c r="E726" s="13" t="s">
        <v>1156</v>
      </c>
      <c r="F726" s="13"/>
      <c r="H726" t="s">
        <v>138</v>
      </c>
      <c r="I726" s="13">
        <v>4</v>
      </c>
      <c r="J726" s="13">
        <v>5</v>
      </c>
      <c r="K726" t="s">
        <v>711</v>
      </c>
      <c r="L726" s="38">
        <v>0.5</v>
      </c>
      <c r="M726" s="38">
        <v>5.2</v>
      </c>
      <c r="N726" s="38">
        <v>5.79</v>
      </c>
      <c r="O726" s="13" t="s">
        <v>15</v>
      </c>
      <c r="Q726" s="13" t="s">
        <v>4</v>
      </c>
      <c r="R726" s="38">
        <v>5.4068000000000005</v>
      </c>
      <c r="S726" s="13" t="s">
        <v>60</v>
      </c>
      <c r="T726" s="39" t="str">
        <f t="shared" si="561"/>
        <v>0.00</v>
      </c>
      <c r="U726" s="39">
        <f t="shared" si="569"/>
        <v>-0.5</v>
      </c>
      <c r="V726" s="39">
        <f t="shared" si="514"/>
        <v>89.65440000000001</v>
      </c>
      <c r="W726" s="39">
        <f t="shared" si="515"/>
        <v>594</v>
      </c>
      <c r="X726" s="40">
        <f t="shared" si="516"/>
        <v>0.15093333333333334</v>
      </c>
      <c r="Y726" s="41">
        <f t="shared" si="517"/>
        <v>0.89654400000000012</v>
      </c>
      <c r="Z726" s="42">
        <f t="shared" si="518"/>
        <v>8965.44</v>
      </c>
      <c r="AA726" s="13" t="s">
        <v>58</v>
      </c>
      <c r="AT726" s="38">
        <v>4.5999999999999996</v>
      </c>
      <c r="AU726" s="38">
        <v>4.8</v>
      </c>
      <c r="AV726" s="10">
        <f t="shared" si="570"/>
        <v>2.395</v>
      </c>
      <c r="AW726" s="10">
        <f t="shared" si="571"/>
        <v>5.4068000000000005</v>
      </c>
      <c r="AZ726" t="str">
        <f t="shared" si="568"/>
        <v>Yes</v>
      </c>
      <c r="BB726" s="38">
        <f t="shared" si="572"/>
        <v>-0.5</v>
      </c>
      <c r="BC726" s="38">
        <f t="shared" si="548"/>
        <v>11.5</v>
      </c>
      <c r="BD726" s="38">
        <f t="shared" si="573"/>
        <v>10.58</v>
      </c>
      <c r="BE726" s="38">
        <f t="shared" si="574"/>
        <v>-0.5</v>
      </c>
      <c r="BF726" s="13" cm="1">
        <f t="array" ref="BF726">SUMPRODUCT((1/COUNTIFS($A$3:$A726,$A$3:$A726,$H$3:$H726,$H$3:$H726,$I$3:$I726,$I$3:$I726)))</f>
        <v>205.99999999999903</v>
      </c>
      <c r="BG726" s="13">
        <v>58</v>
      </c>
      <c r="BH726" s="12"/>
    </row>
    <row r="727" spans="1:60" x14ac:dyDescent="0.2">
      <c r="A727" s="37">
        <v>46200</v>
      </c>
      <c r="B727" s="37"/>
      <c r="C727" s="38">
        <v>10.45</v>
      </c>
      <c r="D727" s="13" t="s">
        <v>55</v>
      </c>
      <c r="E727" s="13" t="s">
        <v>1156</v>
      </c>
      <c r="F727" s="13"/>
      <c r="H727" t="s">
        <v>138</v>
      </c>
      <c r="I727" s="13">
        <v>4</v>
      </c>
      <c r="J727" s="13">
        <v>14</v>
      </c>
      <c r="K727" s="43" t="s">
        <v>665</v>
      </c>
      <c r="L727" s="38">
        <v>0.5</v>
      </c>
      <c r="M727" s="38">
        <v>21</v>
      </c>
      <c r="N727" s="38">
        <v>29</v>
      </c>
      <c r="O727" s="13" t="s">
        <v>15</v>
      </c>
      <c r="Q727" s="13" t="s">
        <v>4</v>
      </c>
      <c r="R727" s="38">
        <v>26.76</v>
      </c>
      <c r="S727" s="13">
        <v>1</v>
      </c>
      <c r="T727" s="39">
        <f t="shared" si="561"/>
        <v>13.38</v>
      </c>
      <c r="U727" s="39">
        <f t="shared" si="569"/>
        <v>13.08</v>
      </c>
      <c r="V727" s="39">
        <f t="shared" si="514"/>
        <v>102.73440000000001</v>
      </c>
      <c r="W727" s="39">
        <f t="shared" si="515"/>
        <v>594.5</v>
      </c>
      <c r="X727" s="40">
        <f t="shared" si="516"/>
        <v>0.17280807401177462</v>
      </c>
      <c r="Y727" s="41">
        <f t="shared" si="517"/>
        <v>1.027344</v>
      </c>
      <c r="Z727" s="42">
        <f t="shared" si="518"/>
        <v>10273.44</v>
      </c>
      <c r="AA727" s="13" t="s">
        <v>72</v>
      </c>
      <c r="AT727" s="38">
        <v>23.8</v>
      </c>
      <c r="AU727" s="38">
        <v>21</v>
      </c>
      <c r="AV727" s="10">
        <f t="shared" si="570"/>
        <v>14</v>
      </c>
      <c r="AW727" s="10">
        <f t="shared" si="571"/>
        <v>26.76</v>
      </c>
      <c r="AZ727" t="str">
        <f t="shared" si="568"/>
        <v>Yes</v>
      </c>
      <c r="BB727" s="38">
        <f t="shared" si="572"/>
        <v>14</v>
      </c>
      <c r="BC727" s="38">
        <f t="shared" si="548"/>
        <v>11.5</v>
      </c>
      <c r="BD727" s="38">
        <f t="shared" si="573"/>
        <v>10.58</v>
      </c>
      <c r="BE727" s="38">
        <f t="shared" si="574"/>
        <v>13.08</v>
      </c>
      <c r="BF727" s="13" cm="1">
        <f t="array" ref="BF727">SUMPRODUCT((1/COUNTIFS($A$3:$A727,$A$3:$A727,$H$3:$H727,$H$3:$H727,$I$3:$I727,$I$3:$I727)))</f>
        <v>205.99999999999901</v>
      </c>
      <c r="BG727" s="13">
        <v>59</v>
      </c>
      <c r="BH727" s="12"/>
    </row>
    <row r="728" spans="1:60" x14ac:dyDescent="0.2">
      <c r="A728" s="37">
        <v>46200</v>
      </c>
      <c r="B728" s="37"/>
      <c r="C728" s="38">
        <v>10.45</v>
      </c>
      <c r="D728" s="13" t="s">
        <v>55</v>
      </c>
      <c r="E728" s="13" t="s">
        <v>1156</v>
      </c>
      <c r="F728" s="13"/>
      <c r="H728" t="s">
        <v>138</v>
      </c>
      <c r="I728" s="13">
        <v>4</v>
      </c>
      <c r="J728" s="13">
        <v>15</v>
      </c>
      <c r="K728" s="46" t="s">
        <v>1014</v>
      </c>
      <c r="L728" s="38">
        <v>0.5</v>
      </c>
      <c r="M728" s="38">
        <v>8.4</v>
      </c>
      <c r="N728" s="38">
        <v>8.4</v>
      </c>
      <c r="O728" s="13" t="s">
        <v>15</v>
      </c>
      <c r="Q728" s="13" t="s">
        <v>4</v>
      </c>
      <c r="R728" s="38">
        <v>7.8080000000000007</v>
      </c>
      <c r="S728" s="13">
        <v>4</v>
      </c>
      <c r="T728" s="39" t="str">
        <f t="shared" si="561"/>
        <v>0.00</v>
      </c>
      <c r="U728" s="39">
        <f t="shared" si="569"/>
        <v>-0.5</v>
      </c>
      <c r="V728" s="39">
        <f t="shared" si="514"/>
        <v>102.23440000000001</v>
      </c>
      <c r="W728" s="39">
        <f t="shared" si="515"/>
        <v>595</v>
      </c>
      <c r="X728" s="40">
        <f t="shared" si="516"/>
        <v>0.17182252100840337</v>
      </c>
      <c r="Y728" s="41">
        <f t="shared" si="517"/>
        <v>1.0223440000000001</v>
      </c>
      <c r="Z728" s="42">
        <f t="shared" si="518"/>
        <v>10223.44</v>
      </c>
      <c r="AA728" s="13" t="s">
        <v>58</v>
      </c>
      <c r="AT728" s="38">
        <v>7.7</v>
      </c>
      <c r="AU728" s="38">
        <v>6</v>
      </c>
      <c r="AV728" s="10">
        <f t="shared" si="570"/>
        <v>3.7</v>
      </c>
      <c r="AW728" s="10">
        <f t="shared" si="571"/>
        <v>7.8080000000000007</v>
      </c>
      <c r="AZ728" t="str">
        <f t="shared" si="568"/>
        <v>Yes</v>
      </c>
      <c r="BB728" s="38">
        <f t="shared" si="572"/>
        <v>-0.5</v>
      </c>
      <c r="BC728" s="38">
        <f t="shared" si="548"/>
        <v>11.5</v>
      </c>
      <c r="BD728" s="38">
        <f t="shared" si="573"/>
        <v>10.58</v>
      </c>
      <c r="BE728" s="38">
        <f t="shared" si="574"/>
        <v>-0.5</v>
      </c>
      <c r="BF728" s="13" cm="1">
        <f t="array" ref="BF728">SUMPRODUCT((1/COUNTIFS($A$3:$A728,$A$3:$A728,$H$3:$H728,$H$3:$H728,$I$3:$I728,$I$3:$I728)))</f>
        <v>205.99999999999895</v>
      </c>
      <c r="BG728" s="13">
        <v>59</v>
      </c>
      <c r="BH728" s="12"/>
    </row>
    <row r="729" spans="1:60" x14ac:dyDescent="0.2">
      <c r="A729" s="37">
        <v>46200</v>
      </c>
      <c r="B729" s="37"/>
      <c r="C729" s="38">
        <v>10.45</v>
      </c>
      <c r="D729" s="13" t="s">
        <v>55</v>
      </c>
      <c r="E729" s="13" t="s">
        <v>1156</v>
      </c>
      <c r="F729" s="13"/>
      <c r="H729" t="s">
        <v>138</v>
      </c>
      <c r="I729" s="13">
        <v>4</v>
      </c>
      <c r="J729" s="13">
        <v>18</v>
      </c>
      <c r="K729" t="s">
        <v>871</v>
      </c>
      <c r="L729" s="38">
        <v>0.5</v>
      </c>
      <c r="M729" s="38">
        <v>9.8000000000000007</v>
      </c>
      <c r="N729" s="38">
        <v>11</v>
      </c>
      <c r="O729" s="13" t="s">
        <v>15</v>
      </c>
      <c r="Q729" s="13" t="s">
        <v>4</v>
      </c>
      <c r="R729" s="38">
        <v>10.200000000000001</v>
      </c>
      <c r="S729" s="13" t="s">
        <v>60</v>
      </c>
      <c r="T729" s="39" t="str">
        <f t="shared" si="561"/>
        <v>0.00</v>
      </c>
      <c r="U729" s="39">
        <f t="shared" si="569"/>
        <v>-0.5</v>
      </c>
      <c r="V729" s="39">
        <f t="shared" si="514"/>
        <v>101.73440000000001</v>
      </c>
      <c r="W729" s="39">
        <f t="shared" si="515"/>
        <v>595.5</v>
      </c>
      <c r="X729" s="40">
        <f t="shared" si="516"/>
        <v>0.17083862300587743</v>
      </c>
      <c r="Y729" s="41">
        <f t="shared" si="517"/>
        <v>1.017344</v>
      </c>
      <c r="Z729" s="42">
        <f t="shared" si="518"/>
        <v>10173.44</v>
      </c>
      <c r="AA729" s="13" t="s">
        <v>58</v>
      </c>
      <c r="AT729" s="38">
        <v>10.4</v>
      </c>
      <c r="AU729" s="38">
        <v>11</v>
      </c>
      <c r="AV729" s="10">
        <f t="shared" si="570"/>
        <v>5</v>
      </c>
      <c r="AW729" s="10">
        <f t="shared" si="571"/>
        <v>10.200000000000001</v>
      </c>
      <c r="AZ729" t="str">
        <f t="shared" si="568"/>
        <v>Yes</v>
      </c>
      <c r="BB729" s="38">
        <f t="shared" si="572"/>
        <v>-0.5</v>
      </c>
      <c r="BC729" s="38">
        <f t="shared" si="548"/>
        <v>11.5</v>
      </c>
      <c r="BD729" s="38">
        <f t="shared" si="573"/>
        <v>10.58</v>
      </c>
      <c r="BE729" s="38">
        <f t="shared" si="574"/>
        <v>-0.5</v>
      </c>
      <c r="BF729" s="13" cm="1">
        <f t="array" ref="BF729">SUMPRODUCT((1/COUNTIFS($A$3:$A729,$A$3:$A729,$H$3:$H729,$H$3:$H729,$I$3:$I729,$I$3:$I729)))</f>
        <v>205.99999999999895</v>
      </c>
      <c r="BG729" s="13">
        <v>59</v>
      </c>
      <c r="BH729" s="12"/>
    </row>
    <row r="730" spans="1:60" x14ac:dyDescent="0.2">
      <c r="A730" s="37">
        <v>46200</v>
      </c>
      <c r="B730" s="37"/>
      <c r="C730" s="38">
        <v>10.45</v>
      </c>
      <c r="D730" s="13" t="s">
        <v>55</v>
      </c>
      <c r="E730" s="13" t="s">
        <v>1156</v>
      </c>
      <c r="F730" s="13"/>
      <c r="H730" t="s">
        <v>138</v>
      </c>
      <c r="I730" s="13">
        <v>5</v>
      </c>
      <c r="J730" s="13">
        <v>2</v>
      </c>
      <c r="K730" s="44" t="s">
        <v>939</v>
      </c>
      <c r="L730" s="38">
        <v>1</v>
      </c>
      <c r="M730" s="38">
        <v>7.8</v>
      </c>
      <c r="N730" s="38">
        <v>7.8</v>
      </c>
      <c r="O730" s="13" t="s">
        <v>15</v>
      </c>
      <c r="Q730" s="13" t="s">
        <v>4</v>
      </c>
      <c r="R730" s="38">
        <v>7.2560000000000002</v>
      </c>
      <c r="S730" s="13">
        <v>2</v>
      </c>
      <c r="T730" s="39" t="str">
        <f t="shared" si="561"/>
        <v>0.00</v>
      </c>
      <c r="U730" s="39">
        <f t="shared" ref="U730:U734" si="575">BE730</f>
        <v>-1</v>
      </c>
      <c r="V730" s="39">
        <f t="shared" si="514"/>
        <v>100.73440000000001</v>
      </c>
      <c r="W730" s="39">
        <f t="shared" si="515"/>
        <v>596.5</v>
      </c>
      <c r="X730" s="40">
        <f t="shared" si="516"/>
        <v>0.16887577535624476</v>
      </c>
      <c r="Y730" s="41">
        <f t="shared" si="517"/>
        <v>1.007344</v>
      </c>
      <c r="Z730" s="42">
        <f t="shared" si="518"/>
        <v>10073.44</v>
      </c>
      <c r="AA730" s="13" t="s">
        <v>58</v>
      </c>
      <c r="AT730" s="38">
        <v>6.6</v>
      </c>
      <c r="AU730" s="38">
        <v>6.5</v>
      </c>
      <c r="AV730" s="10">
        <f t="shared" ref="AV730:AV734" si="576">((N730*(L730))-(L730))</f>
        <v>6.8</v>
      </c>
      <c r="AW730" s="10">
        <f t="shared" ref="AW730:AW734" si="577">0.92*(N730-1)+1</f>
        <v>7.2560000000000002</v>
      </c>
      <c r="AZ730" t="str">
        <f t="shared" si="568"/>
        <v>Yes</v>
      </c>
      <c r="BB730" s="38">
        <f t="shared" ref="BB730:BB734" si="578">IF(AA730="W",
   L730*(N730-1),
   -L730
)</f>
        <v>-1</v>
      </c>
      <c r="BC730" s="38">
        <f t="shared" si="548"/>
        <v>-3.5</v>
      </c>
      <c r="BD730" s="38">
        <f t="shared" ref="BD730:BD734" si="579">IF(BC730&gt;0, BC730*0.92, BC730)</f>
        <v>-3.5</v>
      </c>
      <c r="BE730" s="38">
        <f t="shared" ref="BE730:BE734" si="580">IF(
  BC730&gt;0,
  IF(
    AA730="W",
    BB730 - (BC730 - BD730),
    BB730
  ),
  BB730
)</f>
        <v>-1</v>
      </c>
      <c r="BF730" s="13" cm="1">
        <f t="array" ref="BF730">SUMPRODUCT((1/COUNTIFS($A$3:$A730,$A$3:$A730,$H$3:$H730,$H$3:$H730,$I$3:$I730,$I$3:$I730)))</f>
        <v>206.99999999999895</v>
      </c>
      <c r="BG730" s="13">
        <v>59</v>
      </c>
      <c r="BH730" s="12"/>
    </row>
    <row r="731" spans="1:60" x14ac:dyDescent="0.2">
      <c r="A731" s="37">
        <v>46200</v>
      </c>
      <c r="B731" s="37"/>
      <c r="C731" s="38">
        <v>10.45</v>
      </c>
      <c r="D731" s="13" t="s">
        <v>55</v>
      </c>
      <c r="E731" s="13" t="s">
        <v>1156</v>
      </c>
      <c r="F731" s="13"/>
      <c r="H731" t="s">
        <v>138</v>
      </c>
      <c r="I731" s="13">
        <v>5</v>
      </c>
      <c r="J731" s="13">
        <v>3</v>
      </c>
      <c r="K731" s="46" t="s">
        <v>1002</v>
      </c>
      <c r="L731" s="38">
        <v>0.5</v>
      </c>
      <c r="M731" s="38">
        <v>17.5</v>
      </c>
      <c r="N731" s="38">
        <v>27</v>
      </c>
      <c r="O731" s="13" t="s">
        <v>15</v>
      </c>
      <c r="Q731" s="13" t="s">
        <v>4</v>
      </c>
      <c r="R731" s="38">
        <v>24.92</v>
      </c>
      <c r="S731" s="13">
        <v>4</v>
      </c>
      <c r="T731" s="39" t="str">
        <f t="shared" si="561"/>
        <v>0.00</v>
      </c>
      <c r="U731" s="39">
        <f t="shared" si="575"/>
        <v>-0.5</v>
      </c>
      <c r="V731" s="39">
        <f t="shared" si="514"/>
        <v>100.23440000000001</v>
      </c>
      <c r="W731" s="39">
        <f t="shared" si="515"/>
        <v>597</v>
      </c>
      <c r="X731" s="40">
        <f t="shared" si="516"/>
        <v>0.16789681742043552</v>
      </c>
      <c r="Y731" s="41">
        <f t="shared" si="517"/>
        <v>1.0023440000000001</v>
      </c>
      <c r="Z731" s="42">
        <f t="shared" si="518"/>
        <v>10023.44</v>
      </c>
      <c r="AA731" s="13" t="s">
        <v>58</v>
      </c>
      <c r="AT731" s="38">
        <v>25.7</v>
      </c>
      <c r="AU731" s="38">
        <v>21</v>
      </c>
      <c r="AV731" s="10">
        <f t="shared" si="576"/>
        <v>13</v>
      </c>
      <c r="AW731" s="10">
        <f t="shared" si="577"/>
        <v>24.92</v>
      </c>
      <c r="AZ731" t="str">
        <f t="shared" si="568"/>
        <v>Yes</v>
      </c>
      <c r="BB731" s="38">
        <f t="shared" si="578"/>
        <v>-0.5</v>
      </c>
      <c r="BC731" s="38">
        <f t="shared" si="548"/>
        <v>-3.5</v>
      </c>
      <c r="BD731" s="38">
        <f t="shared" si="579"/>
        <v>-3.5</v>
      </c>
      <c r="BE731" s="38">
        <f t="shared" si="580"/>
        <v>-0.5</v>
      </c>
      <c r="BF731" s="13" cm="1">
        <f t="array" ref="BF731">SUMPRODUCT((1/COUNTIFS($A$3:$A731,$A$3:$A731,$H$3:$H731,$H$3:$H731,$I$3:$I731,$I$3:$I731)))</f>
        <v>206.99999999999895</v>
      </c>
      <c r="BG731" s="13">
        <v>59</v>
      </c>
      <c r="BH731" s="12"/>
    </row>
    <row r="732" spans="1:60" x14ac:dyDescent="0.2">
      <c r="A732" s="37">
        <v>46200</v>
      </c>
      <c r="B732" s="37"/>
      <c r="C732" s="38">
        <v>10.45</v>
      </c>
      <c r="D732" s="13" t="s">
        <v>55</v>
      </c>
      <c r="E732" s="13" t="s">
        <v>1156</v>
      </c>
      <c r="F732" s="13"/>
      <c r="H732" t="s">
        <v>138</v>
      </c>
      <c r="I732" s="13">
        <v>5</v>
      </c>
      <c r="J732" s="13">
        <v>4</v>
      </c>
      <c r="K732" t="s">
        <v>790</v>
      </c>
      <c r="L732" s="38">
        <v>0.5</v>
      </c>
      <c r="M732" s="38">
        <v>4.4000000000000004</v>
      </c>
      <c r="N732" s="38">
        <v>5.36</v>
      </c>
      <c r="O732" s="13" t="s">
        <v>15</v>
      </c>
      <c r="Q732" s="13" t="s">
        <v>4</v>
      </c>
      <c r="R732" s="38">
        <v>5.0112000000000005</v>
      </c>
      <c r="S732" s="13" t="s">
        <v>60</v>
      </c>
      <c r="T732" s="39" t="str">
        <f t="shared" si="561"/>
        <v>0.00</v>
      </c>
      <c r="U732" s="39">
        <f t="shared" si="575"/>
        <v>-0.5</v>
      </c>
      <c r="V732" s="39">
        <f t="shared" si="514"/>
        <v>99.734400000000008</v>
      </c>
      <c r="W732" s="39">
        <f t="shared" si="515"/>
        <v>597.5</v>
      </c>
      <c r="X732" s="40">
        <f t="shared" si="516"/>
        <v>0.1669194979079498</v>
      </c>
      <c r="Y732" s="41">
        <f t="shared" si="517"/>
        <v>0.99734400000000012</v>
      </c>
      <c r="Z732" s="42">
        <f t="shared" si="518"/>
        <v>9973.44</v>
      </c>
      <c r="AA732" s="13" t="s">
        <v>58</v>
      </c>
      <c r="AT732" s="38">
        <v>4.5999999999999996</v>
      </c>
      <c r="AU732" s="38">
        <v>4.5999999999999996</v>
      </c>
      <c r="AV732" s="10">
        <f t="shared" si="576"/>
        <v>2.1800000000000002</v>
      </c>
      <c r="AW732" s="10">
        <f t="shared" si="577"/>
        <v>5.0112000000000005</v>
      </c>
      <c r="AZ732" t="str">
        <f t="shared" si="568"/>
        <v>Yes</v>
      </c>
      <c r="BB732" s="38">
        <f t="shared" si="578"/>
        <v>-0.5</v>
      </c>
      <c r="BC732" s="38">
        <f t="shared" si="548"/>
        <v>-3.5</v>
      </c>
      <c r="BD732" s="38">
        <f t="shared" si="579"/>
        <v>-3.5</v>
      </c>
      <c r="BE732" s="38">
        <f t="shared" si="580"/>
        <v>-0.5</v>
      </c>
      <c r="BF732" s="13" cm="1">
        <f t="array" ref="BF732">SUMPRODUCT((1/COUNTIFS($A$3:$A732,$A$3:$A732,$H$3:$H732,$H$3:$H732,$I$3:$I732,$I$3:$I732)))</f>
        <v>206.99999999999898</v>
      </c>
      <c r="BG732" s="13">
        <v>59</v>
      </c>
      <c r="BH732" s="12"/>
    </row>
    <row r="733" spans="1:60" x14ac:dyDescent="0.2">
      <c r="A733" s="37">
        <v>46200</v>
      </c>
      <c r="B733" s="37"/>
      <c r="C733" s="38">
        <v>10.45</v>
      </c>
      <c r="D733" s="13" t="s">
        <v>55</v>
      </c>
      <c r="E733" s="13" t="s">
        <v>1156</v>
      </c>
      <c r="F733" s="13"/>
      <c r="H733" t="s">
        <v>138</v>
      </c>
      <c r="I733" s="13">
        <v>5</v>
      </c>
      <c r="J733" s="13">
        <v>5</v>
      </c>
      <c r="K733" t="s">
        <v>889</v>
      </c>
      <c r="L733" s="38">
        <v>0.5</v>
      </c>
      <c r="M733" s="38">
        <v>9.4</v>
      </c>
      <c r="N733" s="38">
        <v>9.5500000000000007</v>
      </c>
      <c r="O733" s="13" t="s">
        <v>15</v>
      </c>
      <c r="Q733" s="13" t="s">
        <v>4</v>
      </c>
      <c r="R733" s="38">
        <v>8.8660000000000014</v>
      </c>
      <c r="S733" s="13" t="s">
        <v>60</v>
      </c>
      <c r="T733" s="39" t="str">
        <f t="shared" si="561"/>
        <v>0.00</v>
      </c>
      <c r="U733" s="39">
        <f t="shared" si="575"/>
        <v>-0.5</v>
      </c>
      <c r="V733" s="39">
        <f t="shared" si="514"/>
        <v>99.234400000000008</v>
      </c>
      <c r="W733" s="39">
        <f t="shared" si="515"/>
        <v>598</v>
      </c>
      <c r="X733" s="40">
        <f t="shared" si="516"/>
        <v>0.16594381270903011</v>
      </c>
      <c r="Y733" s="41">
        <f t="shared" si="517"/>
        <v>0.99234400000000011</v>
      </c>
      <c r="Z733" s="42">
        <f t="shared" si="518"/>
        <v>9923.44</v>
      </c>
      <c r="AA733" s="13" t="s">
        <v>58</v>
      </c>
      <c r="AT733" s="38">
        <v>9.1999999999999993</v>
      </c>
      <c r="AU733" s="38">
        <v>8.5</v>
      </c>
      <c r="AV733" s="10">
        <f t="shared" si="576"/>
        <v>4.2750000000000004</v>
      </c>
      <c r="AW733" s="10">
        <f t="shared" si="577"/>
        <v>8.8660000000000014</v>
      </c>
      <c r="AZ733" t="str">
        <f t="shared" si="568"/>
        <v>Yes</v>
      </c>
      <c r="BB733" s="38">
        <f t="shared" si="578"/>
        <v>-0.5</v>
      </c>
      <c r="BC733" s="38">
        <f t="shared" si="548"/>
        <v>-3.5</v>
      </c>
      <c r="BD733" s="38">
        <f t="shared" si="579"/>
        <v>-3.5</v>
      </c>
      <c r="BE733" s="38">
        <f t="shared" si="580"/>
        <v>-0.5</v>
      </c>
      <c r="BF733" s="13" cm="1">
        <f t="array" ref="BF733">SUMPRODUCT((1/COUNTIFS($A$3:$A733,$A$3:$A733,$H$3:$H733,$H$3:$H733,$I$3:$I733,$I$3:$I733)))</f>
        <v>206.99999999999895</v>
      </c>
      <c r="BG733" s="13">
        <v>59</v>
      </c>
      <c r="BH733" s="12"/>
    </row>
    <row r="734" spans="1:60" x14ac:dyDescent="0.2">
      <c r="A734" s="37">
        <v>46200</v>
      </c>
      <c r="B734" s="37"/>
      <c r="C734" s="38">
        <v>10.45</v>
      </c>
      <c r="D734" s="13" t="s">
        <v>55</v>
      </c>
      <c r="E734" s="13" t="s">
        <v>1156</v>
      </c>
      <c r="F734" s="13"/>
      <c r="H734" t="s">
        <v>138</v>
      </c>
      <c r="I734" s="13">
        <v>5</v>
      </c>
      <c r="J734" s="13">
        <v>7</v>
      </c>
      <c r="K734" t="s">
        <v>756</v>
      </c>
      <c r="L734" s="38">
        <v>1</v>
      </c>
      <c r="M734" s="38">
        <v>10</v>
      </c>
      <c r="N734" s="38">
        <v>11.5</v>
      </c>
      <c r="O734" s="13" t="s">
        <v>15</v>
      </c>
      <c r="Q734" s="13" t="s">
        <v>4</v>
      </c>
      <c r="R734" s="38">
        <v>10.66</v>
      </c>
      <c r="S734" s="13" t="s">
        <v>60</v>
      </c>
      <c r="T734" s="39" t="str">
        <f t="shared" si="561"/>
        <v>0.00</v>
      </c>
      <c r="U734" s="39">
        <f t="shared" si="575"/>
        <v>-1</v>
      </c>
      <c r="V734" s="39">
        <f t="shared" si="514"/>
        <v>98.234400000000008</v>
      </c>
      <c r="W734" s="39">
        <f t="shared" si="515"/>
        <v>599</v>
      </c>
      <c r="X734" s="40">
        <f t="shared" si="516"/>
        <v>0.16399732888146912</v>
      </c>
      <c r="Y734" s="41">
        <f t="shared" si="517"/>
        <v>0.98234400000000011</v>
      </c>
      <c r="Z734" s="42">
        <f t="shared" si="518"/>
        <v>9823.44</v>
      </c>
      <c r="AA734" s="13" t="s">
        <v>58</v>
      </c>
      <c r="AT734" s="38">
        <v>10</v>
      </c>
      <c r="AU734" s="38">
        <v>9.5</v>
      </c>
      <c r="AV734" s="10">
        <f t="shared" si="576"/>
        <v>10.5</v>
      </c>
      <c r="AW734" s="10">
        <f t="shared" si="577"/>
        <v>10.66</v>
      </c>
      <c r="AZ734" t="str">
        <f t="shared" si="568"/>
        <v>Yes</v>
      </c>
      <c r="BB734" s="38">
        <f t="shared" si="578"/>
        <v>-1</v>
      </c>
      <c r="BC734" s="38">
        <f t="shared" si="548"/>
        <v>-3.5</v>
      </c>
      <c r="BD734" s="38">
        <f t="shared" si="579"/>
        <v>-3.5</v>
      </c>
      <c r="BE734" s="38">
        <f t="shared" si="580"/>
        <v>-1</v>
      </c>
      <c r="BF734" s="13" cm="1">
        <f t="array" ref="BF734">SUMPRODUCT((1/COUNTIFS($A$3:$A734,$A$3:$A734,$H$3:$H734,$H$3:$H734,$I$3:$I734,$I$3:$I734)))</f>
        <v>206.99999999999889</v>
      </c>
      <c r="BG734" s="13">
        <v>59</v>
      </c>
      <c r="BH734" s="12"/>
    </row>
    <row r="735" spans="1:60" x14ac:dyDescent="0.2">
      <c r="A735" s="37">
        <v>46200</v>
      </c>
      <c r="B735" s="37"/>
      <c r="C735" s="38">
        <v>10.46</v>
      </c>
      <c r="D735" s="13" t="s">
        <v>55</v>
      </c>
      <c r="E735" s="13" t="s">
        <v>1156</v>
      </c>
      <c r="F735" s="13"/>
      <c r="H735" t="s">
        <v>138</v>
      </c>
      <c r="I735" s="13">
        <v>7</v>
      </c>
      <c r="J735" s="13">
        <v>2</v>
      </c>
      <c r="K735" t="s">
        <v>894</v>
      </c>
      <c r="L735" s="38">
        <v>1</v>
      </c>
      <c r="M735" s="38">
        <v>21</v>
      </c>
      <c r="N735" s="38">
        <v>23</v>
      </c>
      <c r="O735" s="13" t="s">
        <v>15</v>
      </c>
      <c r="Q735" s="13" t="s">
        <v>4</v>
      </c>
      <c r="R735" s="38">
        <v>21.240000000000002</v>
      </c>
      <c r="S735" s="13" t="s">
        <v>60</v>
      </c>
      <c r="T735" s="39" t="str">
        <f t="shared" si="561"/>
        <v>0.00</v>
      </c>
      <c r="U735" s="39">
        <f t="shared" ref="U735:U741" si="581">BE735</f>
        <v>-1</v>
      </c>
      <c r="V735" s="39">
        <f t="shared" si="514"/>
        <v>97.234400000000008</v>
      </c>
      <c r="W735" s="39">
        <f t="shared" si="515"/>
        <v>600</v>
      </c>
      <c r="X735" s="40">
        <f t="shared" si="516"/>
        <v>0.16205733333333336</v>
      </c>
      <c r="Y735" s="41">
        <f t="shared" si="517"/>
        <v>0.9723440000000001</v>
      </c>
      <c r="Z735" s="42">
        <f t="shared" si="518"/>
        <v>9723.44</v>
      </c>
      <c r="AA735" s="13" t="s">
        <v>58</v>
      </c>
      <c r="AT735" s="38">
        <v>26</v>
      </c>
      <c r="AU735" s="38">
        <v>26</v>
      </c>
      <c r="AV735" s="10">
        <f t="shared" ref="AV735:AV749" si="582">((N735*(L735))-(L735))</f>
        <v>22</v>
      </c>
      <c r="AW735" s="10">
        <f t="shared" ref="AW735:AW749" si="583">0.92*(N735-1)+1</f>
        <v>21.240000000000002</v>
      </c>
      <c r="AZ735" t="str">
        <f t="shared" si="568"/>
        <v>Yes</v>
      </c>
      <c r="BB735" s="38">
        <f t="shared" ref="BB735:BB749" si="584">IF(AA735="W",
   L735*(N735-1),
   -L735
)</f>
        <v>-1</v>
      </c>
      <c r="BC735" s="38">
        <f t="shared" si="548"/>
        <v>-4.5</v>
      </c>
      <c r="BD735" s="38">
        <f t="shared" ref="BD735:BD749" si="585">IF(BC735&gt;0, BC735*0.92, BC735)</f>
        <v>-4.5</v>
      </c>
      <c r="BE735" s="38">
        <f t="shared" ref="BE735:BE749" si="586">IF(
  BC735&gt;0,
  IF(
    AA735="W",
    BB735 - (BC735 - BD735),
    BB735
  ),
  BB735
)</f>
        <v>-1</v>
      </c>
      <c r="BF735" s="13" cm="1">
        <f t="array" ref="BF735">SUMPRODUCT((1/COUNTIFS($A$3:$A735,$A$3:$A735,$H$3:$H735,$H$3:$H735,$I$3:$I735,$I$3:$I735)))</f>
        <v>207.99999999999889</v>
      </c>
      <c r="BG735" s="13">
        <v>59</v>
      </c>
      <c r="BH735" s="12"/>
    </row>
    <row r="736" spans="1:60" x14ac:dyDescent="0.2">
      <c r="A736" s="37">
        <v>46200</v>
      </c>
      <c r="B736" s="37"/>
      <c r="C736" s="38">
        <v>10.46</v>
      </c>
      <c r="D736" s="13" t="s">
        <v>55</v>
      </c>
      <c r="E736" s="13" t="s">
        <v>1156</v>
      </c>
      <c r="F736" s="13"/>
      <c r="H736" t="s">
        <v>138</v>
      </c>
      <c r="I736" s="13">
        <v>7</v>
      </c>
      <c r="J736" s="13">
        <v>3</v>
      </c>
      <c r="K736" t="s">
        <v>1016</v>
      </c>
      <c r="L736" s="38">
        <v>0.5</v>
      </c>
      <c r="M736" s="38">
        <v>11</v>
      </c>
      <c r="N736" s="38">
        <v>14.19</v>
      </c>
      <c r="O736" s="13" t="s">
        <v>15</v>
      </c>
      <c r="Q736" s="13" t="s">
        <v>4</v>
      </c>
      <c r="R736" s="38">
        <v>13.1348</v>
      </c>
      <c r="S736" s="13" t="s">
        <v>60</v>
      </c>
      <c r="T736" s="39" t="str">
        <f t="shared" si="561"/>
        <v>0.00</v>
      </c>
      <c r="U736" s="39">
        <f t="shared" si="581"/>
        <v>-0.5</v>
      </c>
      <c r="V736" s="39">
        <f t="shared" si="514"/>
        <v>96.734400000000008</v>
      </c>
      <c r="W736" s="39">
        <f t="shared" si="515"/>
        <v>600.5</v>
      </c>
      <c r="X736" s="40">
        <f t="shared" si="516"/>
        <v>0.16108975853455454</v>
      </c>
      <c r="Y736" s="41">
        <f t="shared" si="517"/>
        <v>0.96734400000000009</v>
      </c>
      <c r="Z736" s="42">
        <f t="shared" si="518"/>
        <v>9673.44</v>
      </c>
      <c r="AA736" s="13" t="s">
        <v>58</v>
      </c>
      <c r="AT736" s="38">
        <v>11.5</v>
      </c>
      <c r="AU736" s="38">
        <v>11</v>
      </c>
      <c r="AV736" s="10">
        <f t="shared" si="582"/>
        <v>6.5949999999999998</v>
      </c>
      <c r="AW736" s="10">
        <f t="shared" si="583"/>
        <v>13.1348</v>
      </c>
      <c r="AZ736" t="str">
        <f t="shared" si="568"/>
        <v>Yes</v>
      </c>
      <c r="BB736" s="38">
        <f t="shared" si="584"/>
        <v>-0.5</v>
      </c>
      <c r="BC736" s="38">
        <f t="shared" si="548"/>
        <v>-4.5</v>
      </c>
      <c r="BD736" s="38">
        <f t="shared" si="585"/>
        <v>-4.5</v>
      </c>
      <c r="BE736" s="38">
        <f t="shared" si="586"/>
        <v>-0.5</v>
      </c>
      <c r="BF736" s="13" cm="1">
        <f t="array" ref="BF736">SUMPRODUCT((1/COUNTIFS($A$3:$A736,$A$3:$A736,$H$3:$H736,$H$3:$H736,$I$3:$I736,$I$3:$I736)))</f>
        <v>207.99999999999889</v>
      </c>
      <c r="BG736" s="13">
        <v>59</v>
      </c>
      <c r="BH736" s="12"/>
    </row>
    <row r="737" spans="1:60" x14ac:dyDescent="0.2">
      <c r="A737" s="37">
        <v>46200</v>
      </c>
      <c r="B737" s="37"/>
      <c r="C737" s="38">
        <v>10.46</v>
      </c>
      <c r="D737" s="13" t="s">
        <v>55</v>
      </c>
      <c r="E737" s="13" t="s">
        <v>1156</v>
      </c>
      <c r="F737" s="13"/>
      <c r="H737" t="s">
        <v>138</v>
      </c>
      <c r="I737" s="13">
        <v>7</v>
      </c>
      <c r="J737" s="13">
        <v>5</v>
      </c>
      <c r="K737" t="s">
        <v>804</v>
      </c>
      <c r="L737" s="38">
        <v>1</v>
      </c>
      <c r="M737" s="38">
        <v>17.5</v>
      </c>
      <c r="N737" s="38">
        <v>19.149999999999999</v>
      </c>
      <c r="O737" s="13" t="s">
        <v>15</v>
      </c>
      <c r="Q737" s="13" t="s">
        <v>4</v>
      </c>
      <c r="R737" s="38">
        <v>17.698</v>
      </c>
      <c r="S737" s="13" t="s">
        <v>60</v>
      </c>
      <c r="T737" s="39" t="str">
        <f t="shared" si="561"/>
        <v>0.00</v>
      </c>
      <c r="U737" s="39">
        <f t="shared" si="581"/>
        <v>-1</v>
      </c>
      <c r="V737" s="39">
        <f t="shared" si="514"/>
        <v>95.734400000000008</v>
      </c>
      <c r="W737" s="39">
        <f t="shared" si="515"/>
        <v>601.5</v>
      </c>
      <c r="X737" s="40">
        <f t="shared" si="516"/>
        <v>0.15915943474646718</v>
      </c>
      <c r="Y737" s="41">
        <f t="shared" si="517"/>
        <v>0.95734400000000008</v>
      </c>
      <c r="Z737" s="42">
        <f t="shared" si="518"/>
        <v>9573.44</v>
      </c>
      <c r="AA737" s="13" t="s">
        <v>58</v>
      </c>
      <c r="AT737" s="38">
        <v>17.7</v>
      </c>
      <c r="AU737" s="38">
        <v>15</v>
      </c>
      <c r="AV737" s="10">
        <f t="shared" si="582"/>
        <v>18.149999999999999</v>
      </c>
      <c r="AW737" s="10">
        <f t="shared" si="583"/>
        <v>17.698</v>
      </c>
      <c r="AZ737" t="str">
        <f t="shared" si="568"/>
        <v>Yes</v>
      </c>
      <c r="BB737" s="38">
        <f t="shared" si="584"/>
        <v>-1</v>
      </c>
      <c r="BC737" s="38">
        <f t="shared" si="548"/>
        <v>-4.5</v>
      </c>
      <c r="BD737" s="38">
        <f t="shared" si="585"/>
        <v>-4.5</v>
      </c>
      <c r="BE737" s="38">
        <f t="shared" si="586"/>
        <v>-1</v>
      </c>
      <c r="BF737" s="13" cm="1">
        <f t="array" ref="BF737">SUMPRODUCT((1/COUNTIFS($A$3:$A737,$A$3:$A737,$H$3:$H737,$H$3:$H737,$I$3:$I737,$I$3:$I737)))</f>
        <v>207.99999999999892</v>
      </c>
      <c r="BG737" s="13">
        <v>59</v>
      </c>
      <c r="BH737" s="12"/>
    </row>
    <row r="738" spans="1:60" x14ac:dyDescent="0.2">
      <c r="A738" s="37">
        <v>46200</v>
      </c>
      <c r="B738" s="37"/>
      <c r="C738" s="38">
        <v>10.46</v>
      </c>
      <c r="D738" s="13" t="s">
        <v>55</v>
      </c>
      <c r="E738" s="13" t="s">
        <v>1156</v>
      </c>
      <c r="F738" s="13"/>
      <c r="H738" t="s">
        <v>138</v>
      </c>
      <c r="I738" s="13">
        <v>7</v>
      </c>
      <c r="J738" s="13">
        <v>7</v>
      </c>
      <c r="K738" t="s">
        <v>642</v>
      </c>
      <c r="L738" s="38">
        <v>0.5</v>
      </c>
      <c r="M738" s="38">
        <v>5.4</v>
      </c>
      <c r="N738" s="38">
        <v>7.2</v>
      </c>
      <c r="O738" s="13" t="s">
        <v>15</v>
      </c>
      <c r="Q738" s="13" t="s">
        <v>4</v>
      </c>
      <c r="R738" s="38">
        <v>6.7040000000000006</v>
      </c>
      <c r="S738" s="13" t="s">
        <v>60</v>
      </c>
      <c r="T738" s="39" t="str">
        <f t="shared" si="561"/>
        <v>0.00</v>
      </c>
      <c r="U738" s="39">
        <f t="shared" si="581"/>
        <v>-0.5</v>
      </c>
      <c r="V738" s="39">
        <f t="shared" ref="V738:V801" si="587">V737+U738</f>
        <v>95.234400000000008</v>
      </c>
      <c r="W738" s="39">
        <f t="shared" ref="W738:W801" si="588">W737+L738</f>
        <v>602</v>
      </c>
      <c r="X738" s="40">
        <f t="shared" ref="X738:X801" si="589">SUM(V738/W738)</f>
        <v>0.15819667774086379</v>
      </c>
      <c r="Y738" s="41">
        <f t="shared" ref="Y738:Y801" si="590">V738/100</f>
        <v>0.95234400000000008</v>
      </c>
      <c r="Z738" s="42">
        <f t="shared" ref="Z738:Z801" si="591">V738*100</f>
        <v>9523.44</v>
      </c>
      <c r="AA738" s="13" t="s">
        <v>58</v>
      </c>
      <c r="AT738" s="38">
        <v>6.5</v>
      </c>
      <c r="AU738" s="38">
        <v>6.5</v>
      </c>
      <c r="AV738" s="10">
        <f t="shared" si="582"/>
        <v>3.1</v>
      </c>
      <c r="AW738" s="10">
        <f t="shared" si="583"/>
        <v>6.7040000000000006</v>
      </c>
      <c r="AZ738" t="str">
        <f t="shared" si="568"/>
        <v>Yes</v>
      </c>
      <c r="BB738" s="38">
        <f t="shared" si="584"/>
        <v>-0.5</v>
      </c>
      <c r="BC738" s="38">
        <f t="shared" si="548"/>
        <v>-4.5</v>
      </c>
      <c r="BD738" s="38">
        <f t="shared" si="585"/>
        <v>-4.5</v>
      </c>
      <c r="BE738" s="38">
        <f t="shared" si="586"/>
        <v>-0.5</v>
      </c>
      <c r="BF738" s="13" cm="1">
        <f t="array" ref="BF738">SUMPRODUCT((1/COUNTIFS($A$3:$A738,$A$3:$A738,$H$3:$H738,$H$3:$H738,$I$3:$I738,$I$3:$I738)))</f>
        <v>207.99999999999889</v>
      </c>
      <c r="BG738" s="13">
        <v>59</v>
      </c>
      <c r="BH738" s="12"/>
    </row>
    <row r="739" spans="1:60" x14ac:dyDescent="0.2">
      <c r="A739" s="37">
        <v>46200</v>
      </c>
      <c r="B739" s="37"/>
      <c r="C739" s="38">
        <v>10.46</v>
      </c>
      <c r="D739" s="13" t="s">
        <v>55</v>
      </c>
      <c r="E739" s="13" t="s">
        <v>1156</v>
      </c>
      <c r="F739" s="13"/>
      <c r="H739" t="s">
        <v>138</v>
      </c>
      <c r="I739" s="13">
        <v>7</v>
      </c>
      <c r="J739" s="13">
        <v>8</v>
      </c>
      <c r="K739" s="44" t="s">
        <v>396</v>
      </c>
      <c r="L739" s="38">
        <v>0.5</v>
      </c>
      <c r="M739" s="38">
        <v>32</v>
      </c>
      <c r="N739" s="38">
        <v>40</v>
      </c>
      <c r="O739" s="13" t="s">
        <v>15</v>
      </c>
      <c r="Q739" s="13" t="s">
        <v>4</v>
      </c>
      <c r="R739" s="38">
        <v>36.880000000000003</v>
      </c>
      <c r="S739" s="13">
        <v>2</v>
      </c>
      <c r="T739" s="39" t="str">
        <f t="shared" si="561"/>
        <v>0.00</v>
      </c>
      <c r="U739" s="39">
        <f t="shared" si="581"/>
        <v>-0.5</v>
      </c>
      <c r="V739" s="39">
        <f t="shared" si="587"/>
        <v>94.734400000000008</v>
      </c>
      <c r="W739" s="39">
        <f t="shared" si="588"/>
        <v>602.5</v>
      </c>
      <c r="X739" s="40">
        <f t="shared" si="589"/>
        <v>0.15723551867219918</v>
      </c>
      <c r="Y739" s="41">
        <f t="shared" si="590"/>
        <v>0.94734400000000007</v>
      </c>
      <c r="Z739" s="42">
        <f t="shared" si="591"/>
        <v>9473.44</v>
      </c>
      <c r="AA739" s="13" t="s">
        <v>58</v>
      </c>
      <c r="AT739" s="38">
        <v>26.6</v>
      </c>
      <c r="AU739" s="38">
        <v>26</v>
      </c>
      <c r="AV739" s="10">
        <f t="shared" si="582"/>
        <v>19.5</v>
      </c>
      <c r="AW739" s="10">
        <f t="shared" si="583"/>
        <v>36.880000000000003</v>
      </c>
      <c r="AZ739" t="str">
        <f t="shared" si="568"/>
        <v>Yes</v>
      </c>
      <c r="BB739" s="38">
        <f t="shared" si="584"/>
        <v>-0.5</v>
      </c>
      <c r="BC739" s="38">
        <f t="shared" si="548"/>
        <v>-4.5</v>
      </c>
      <c r="BD739" s="38">
        <f t="shared" si="585"/>
        <v>-4.5</v>
      </c>
      <c r="BE739" s="38">
        <f t="shared" si="586"/>
        <v>-0.5</v>
      </c>
      <c r="BF739" s="13" cm="1">
        <f t="array" ref="BF739">SUMPRODUCT((1/COUNTIFS($A$3:$A739,$A$3:$A739,$H$3:$H739,$H$3:$H739,$I$3:$I739,$I$3:$I739)))</f>
        <v>207.99999999999883</v>
      </c>
      <c r="BG739" s="13">
        <v>59</v>
      </c>
      <c r="BH739" s="12"/>
    </row>
    <row r="740" spans="1:60" x14ac:dyDescent="0.2">
      <c r="A740" s="37">
        <v>46200</v>
      </c>
      <c r="B740" s="37"/>
      <c r="C740" s="38">
        <v>10.46</v>
      </c>
      <c r="D740" s="13" t="s">
        <v>55</v>
      </c>
      <c r="E740" s="13" t="s">
        <v>1156</v>
      </c>
      <c r="F740" s="13"/>
      <c r="H740" t="s">
        <v>138</v>
      </c>
      <c r="I740" s="13">
        <v>7</v>
      </c>
      <c r="J740" s="13">
        <v>11</v>
      </c>
      <c r="K740" s="45" t="s">
        <v>79</v>
      </c>
      <c r="L740" s="38">
        <v>0.5</v>
      </c>
      <c r="M740" s="38">
        <v>15</v>
      </c>
      <c r="N740" s="38">
        <v>15</v>
      </c>
      <c r="O740" s="13" t="s">
        <v>15</v>
      </c>
      <c r="Q740" s="13" t="s">
        <v>4</v>
      </c>
      <c r="R740" s="38">
        <v>13.88</v>
      </c>
      <c r="S740" s="13">
        <v>3</v>
      </c>
      <c r="T740" s="39" t="str">
        <f t="shared" si="561"/>
        <v>0.00</v>
      </c>
      <c r="U740" s="39">
        <f t="shared" si="581"/>
        <v>-0.5</v>
      </c>
      <c r="V740" s="39">
        <f t="shared" si="587"/>
        <v>94.234400000000008</v>
      </c>
      <c r="W740" s="39">
        <f t="shared" si="588"/>
        <v>603</v>
      </c>
      <c r="X740" s="40">
        <f t="shared" si="589"/>
        <v>0.1562759535655058</v>
      </c>
      <c r="Y740" s="41">
        <f t="shared" si="590"/>
        <v>0.94234400000000007</v>
      </c>
      <c r="Z740" s="42">
        <f t="shared" si="591"/>
        <v>9423.44</v>
      </c>
      <c r="AA740" s="13" t="s">
        <v>58</v>
      </c>
      <c r="AT740" s="38">
        <v>12</v>
      </c>
      <c r="AU740" s="38">
        <v>12</v>
      </c>
      <c r="AV740" s="10">
        <f t="shared" si="582"/>
        <v>7</v>
      </c>
      <c r="AW740" s="10">
        <f t="shared" si="583"/>
        <v>13.88</v>
      </c>
      <c r="AZ740" t="str">
        <f t="shared" si="568"/>
        <v>Yes</v>
      </c>
      <c r="BB740" s="38">
        <f t="shared" si="584"/>
        <v>-0.5</v>
      </c>
      <c r="BC740" s="38">
        <f t="shared" si="548"/>
        <v>-4.5</v>
      </c>
      <c r="BD740" s="38">
        <f t="shared" si="585"/>
        <v>-4.5</v>
      </c>
      <c r="BE740" s="38">
        <f t="shared" si="586"/>
        <v>-0.5</v>
      </c>
      <c r="BF740" s="13" cm="1">
        <f t="array" ref="BF740">SUMPRODUCT((1/COUNTIFS($A$3:$A740,$A$3:$A740,$H$3:$H740,$H$3:$H740,$I$3:$I740,$I$3:$I740)))</f>
        <v>207.99999999999883</v>
      </c>
      <c r="BG740" s="13">
        <v>59</v>
      </c>
      <c r="BH740" s="12"/>
    </row>
    <row r="741" spans="1:60" x14ac:dyDescent="0.2">
      <c r="A741" s="37">
        <v>46200</v>
      </c>
      <c r="B741" s="37"/>
      <c r="C741" s="38">
        <v>10.46</v>
      </c>
      <c r="D741" s="13" t="s">
        <v>55</v>
      </c>
      <c r="E741" s="13" t="s">
        <v>1156</v>
      </c>
      <c r="F741" s="13"/>
      <c r="H741" t="s">
        <v>138</v>
      </c>
      <c r="I741" s="13">
        <v>7</v>
      </c>
      <c r="J741" s="13">
        <v>14</v>
      </c>
      <c r="K741" t="s">
        <v>712</v>
      </c>
      <c r="L741" s="38">
        <v>0.5</v>
      </c>
      <c r="M741" s="38">
        <v>7.2</v>
      </c>
      <c r="N741" s="38">
        <v>9.1999999999999993</v>
      </c>
      <c r="O741" s="13" t="s">
        <v>15</v>
      </c>
      <c r="Q741" s="13" t="s">
        <v>4</v>
      </c>
      <c r="R741" s="38">
        <v>8.5440000000000005</v>
      </c>
      <c r="S741" s="13" t="s">
        <v>60</v>
      </c>
      <c r="T741" s="39" t="str">
        <f t="shared" si="561"/>
        <v>0.00</v>
      </c>
      <c r="U741" s="39">
        <f t="shared" si="581"/>
        <v>-0.5</v>
      </c>
      <c r="V741" s="39">
        <f t="shared" si="587"/>
        <v>93.734400000000008</v>
      </c>
      <c r="W741" s="39">
        <f t="shared" si="588"/>
        <v>603.5</v>
      </c>
      <c r="X741" s="40">
        <f t="shared" si="589"/>
        <v>0.15531797845898923</v>
      </c>
      <c r="Y741" s="41">
        <f t="shared" si="590"/>
        <v>0.93734400000000007</v>
      </c>
      <c r="Z741" s="42">
        <f t="shared" si="591"/>
        <v>9373.44</v>
      </c>
      <c r="AA741" s="13" t="s">
        <v>58</v>
      </c>
      <c r="AT741" s="38">
        <v>7.5</v>
      </c>
      <c r="AU741" s="38">
        <v>8</v>
      </c>
      <c r="AV741" s="10">
        <f t="shared" si="582"/>
        <v>4.0999999999999996</v>
      </c>
      <c r="AW741" s="10">
        <f t="shared" si="583"/>
        <v>8.5440000000000005</v>
      </c>
      <c r="AZ741" t="str">
        <f t="shared" si="568"/>
        <v>Yes</v>
      </c>
      <c r="BB741" s="38">
        <f t="shared" si="584"/>
        <v>-0.5</v>
      </c>
      <c r="BC741" s="38">
        <f t="shared" si="548"/>
        <v>-4.5</v>
      </c>
      <c r="BD741" s="38">
        <f t="shared" si="585"/>
        <v>-4.5</v>
      </c>
      <c r="BE741" s="38">
        <f t="shared" si="586"/>
        <v>-0.5</v>
      </c>
      <c r="BF741" s="13" cm="1">
        <f t="array" ref="BF741">SUMPRODUCT((1/COUNTIFS($A$3:$A741,$A$3:$A741,$H$3:$H741,$H$3:$H741,$I$3:$I741,$I$3:$I741)))</f>
        <v>207.99999999999886</v>
      </c>
      <c r="BG741" s="13">
        <v>59</v>
      </c>
      <c r="BH741" s="12"/>
    </row>
    <row r="742" spans="1:60" x14ac:dyDescent="0.2">
      <c r="A742" s="37">
        <v>46200</v>
      </c>
      <c r="B742" s="37"/>
      <c r="C742" s="38">
        <v>10.48</v>
      </c>
      <c r="D742" s="13" t="s">
        <v>55</v>
      </c>
      <c r="E742" s="13" t="s">
        <v>1156</v>
      </c>
      <c r="F742" s="13"/>
      <c r="H742" t="s">
        <v>138</v>
      </c>
      <c r="I742" s="13">
        <v>8</v>
      </c>
      <c r="J742" s="13">
        <v>1</v>
      </c>
      <c r="K742" t="s">
        <v>1018</v>
      </c>
      <c r="L742" s="38">
        <v>1</v>
      </c>
      <c r="M742" s="38">
        <v>32</v>
      </c>
      <c r="N742" s="38">
        <v>33.479999999999997</v>
      </c>
      <c r="O742" s="13" t="s">
        <v>15</v>
      </c>
      <c r="Q742" s="13" t="s">
        <v>4</v>
      </c>
      <c r="R742" s="38">
        <v>30.881599999999999</v>
      </c>
      <c r="S742" s="13" t="s">
        <v>60</v>
      </c>
      <c r="T742" s="39" t="str">
        <f t="shared" si="561"/>
        <v>0.00</v>
      </c>
      <c r="U742" s="39">
        <f t="shared" ref="U742:U745" si="592">BE742</f>
        <v>-1</v>
      </c>
      <c r="V742" s="39">
        <f t="shared" si="587"/>
        <v>92.734400000000008</v>
      </c>
      <c r="W742" s="39">
        <f t="shared" si="588"/>
        <v>604.5</v>
      </c>
      <c r="X742" s="40">
        <f t="shared" si="589"/>
        <v>0.15340678246484699</v>
      </c>
      <c r="Y742" s="41">
        <f t="shared" si="590"/>
        <v>0.92734400000000006</v>
      </c>
      <c r="Z742" s="42">
        <f t="shared" si="591"/>
        <v>9273.44</v>
      </c>
      <c r="AA742" s="13" t="s">
        <v>58</v>
      </c>
      <c r="AT742" s="38">
        <v>30.7</v>
      </c>
      <c r="AU742" s="38">
        <v>31</v>
      </c>
      <c r="AV742" s="10">
        <f t="shared" si="582"/>
        <v>32.479999999999997</v>
      </c>
      <c r="AW742" s="10">
        <f t="shared" si="583"/>
        <v>30.881599999999999</v>
      </c>
      <c r="AZ742" t="str">
        <f t="shared" si="568"/>
        <v>Yes</v>
      </c>
      <c r="BB742" s="38">
        <f t="shared" si="584"/>
        <v>-1</v>
      </c>
      <c r="BC742" s="38">
        <f t="shared" si="548"/>
        <v>-3.5</v>
      </c>
      <c r="BD742" s="38">
        <f t="shared" si="585"/>
        <v>-3.5</v>
      </c>
      <c r="BE742" s="38">
        <f t="shared" si="586"/>
        <v>-1</v>
      </c>
      <c r="BF742" s="13" cm="1">
        <f t="array" ref="BF742">SUMPRODUCT((1/COUNTIFS($A$3:$A742,$A$3:$A742,$H$3:$H742,$H$3:$H742,$I$3:$I742,$I$3:$I742)))</f>
        <v>208.99999999999886</v>
      </c>
      <c r="BG742" s="13">
        <v>59</v>
      </c>
      <c r="BH742" s="12"/>
    </row>
    <row r="743" spans="1:60" x14ac:dyDescent="0.2">
      <c r="A743" s="37">
        <v>46200</v>
      </c>
      <c r="B743" s="37"/>
      <c r="C743" s="38">
        <v>10.48</v>
      </c>
      <c r="D743" s="13" t="s">
        <v>55</v>
      </c>
      <c r="E743" s="13" t="s">
        <v>1156</v>
      </c>
      <c r="F743" s="13"/>
      <c r="H743" t="s">
        <v>138</v>
      </c>
      <c r="I743" s="13">
        <v>8</v>
      </c>
      <c r="J743" s="13">
        <v>5</v>
      </c>
      <c r="K743" t="s">
        <v>807</v>
      </c>
      <c r="L743" s="38">
        <v>1</v>
      </c>
      <c r="M743" s="38">
        <v>14.5</v>
      </c>
      <c r="N743" s="38">
        <v>14.5</v>
      </c>
      <c r="O743" s="13" t="s">
        <v>15</v>
      </c>
      <c r="Q743" s="13" t="s">
        <v>4</v>
      </c>
      <c r="R743" s="38">
        <v>13.42</v>
      </c>
      <c r="S743" s="13" t="s">
        <v>60</v>
      </c>
      <c r="T743" s="39" t="str">
        <f t="shared" si="561"/>
        <v>0.00</v>
      </c>
      <c r="U743" s="39">
        <f t="shared" si="592"/>
        <v>-1</v>
      </c>
      <c r="V743" s="39">
        <f t="shared" si="587"/>
        <v>91.734400000000008</v>
      </c>
      <c r="W743" s="39">
        <f t="shared" si="588"/>
        <v>605.5</v>
      </c>
      <c r="X743" s="40">
        <f t="shared" si="589"/>
        <v>0.15150189925681257</v>
      </c>
      <c r="Y743" s="41">
        <f t="shared" si="590"/>
        <v>0.91734400000000005</v>
      </c>
      <c r="Z743" s="42">
        <f t="shared" si="591"/>
        <v>9173.44</v>
      </c>
      <c r="AA743" s="13" t="s">
        <v>58</v>
      </c>
      <c r="AT743" s="38">
        <v>13</v>
      </c>
      <c r="AU743" s="38">
        <v>12</v>
      </c>
      <c r="AV743" s="10">
        <f t="shared" si="582"/>
        <v>13.5</v>
      </c>
      <c r="AW743" s="10">
        <f t="shared" si="583"/>
        <v>13.42</v>
      </c>
      <c r="AZ743" t="str">
        <f t="shared" si="568"/>
        <v>Yes</v>
      </c>
      <c r="BB743" s="38">
        <f t="shared" si="584"/>
        <v>-1</v>
      </c>
      <c r="BC743" s="38">
        <f t="shared" si="548"/>
        <v>-3.5</v>
      </c>
      <c r="BD743" s="38">
        <f t="shared" si="585"/>
        <v>-3.5</v>
      </c>
      <c r="BE743" s="38">
        <f t="shared" si="586"/>
        <v>-1</v>
      </c>
      <c r="BF743" s="13" cm="1">
        <f t="array" ref="BF743">SUMPRODUCT((1/COUNTIFS($A$3:$A743,$A$3:$A743,$H$3:$H743,$H$3:$H743,$I$3:$I743,$I$3:$I743)))</f>
        <v>208.99999999999886</v>
      </c>
      <c r="BG743" s="13">
        <v>59</v>
      </c>
      <c r="BH743" s="12"/>
    </row>
    <row r="744" spans="1:60" x14ac:dyDescent="0.2">
      <c r="A744" s="37">
        <v>46200</v>
      </c>
      <c r="B744" s="37"/>
      <c r="C744" s="38">
        <v>10.48</v>
      </c>
      <c r="D744" s="13" t="s">
        <v>55</v>
      </c>
      <c r="E744" s="13" t="s">
        <v>1156</v>
      </c>
      <c r="F744" s="13"/>
      <c r="H744" t="s">
        <v>138</v>
      </c>
      <c r="I744" s="13">
        <v>8</v>
      </c>
      <c r="J744" s="13">
        <v>8</v>
      </c>
      <c r="K744" t="s">
        <v>1019</v>
      </c>
      <c r="L744" s="38">
        <v>0.5</v>
      </c>
      <c r="M744" s="38">
        <v>27</v>
      </c>
      <c r="N744" s="38">
        <v>48</v>
      </c>
      <c r="O744" s="13" t="s">
        <v>15</v>
      </c>
      <c r="Q744" s="13" t="s">
        <v>4</v>
      </c>
      <c r="R744" s="38">
        <v>44.24</v>
      </c>
      <c r="S744" s="13" t="s">
        <v>60</v>
      </c>
      <c r="T744" s="39" t="str">
        <f t="shared" si="561"/>
        <v>0.00</v>
      </c>
      <c r="U744" s="39">
        <f t="shared" si="592"/>
        <v>-0.5</v>
      </c>
      <c r="V744" s="39">
        <f t="shared" si="587"/>
        <v>91.234400000000008</v>
      </c>
      <c r="W744" s="39">
        <f t="shared" si="588"/>
        <v>606</v>
      </c>
      <c r="X744" s="40">
        <f t="shared" si="589"/>
        <v>0.15055181518151817</v>
      </c>
      <c r="Y744" s="41">
        <f t="shared" si="590"/>
        <v>0.91234400000000004</v>
      </c>
      <c r="Z744" s="42">
        <f t="shared" si="591"/>
        <v>9123.44</v>
      </c>
      <c r="AA744" s="13" t="s">
        <v>58</v>
      </c>
      <c r="AT744" s="38">
        <v>41.4</v>
      </c>
      <c r="AU744" s="38">
        <v>31</v>
      </c>
      <c r="AV744" s="10">
        <f t="shared" si="582"/>
        <v>23.5</v>
      </c>
      <c r="AW744" s="10">
        <f t="shared" si="583"/>
        <v>44.24</v>
      </c>
      <c r="AZ744" t="str">
        <f t="shared" si="568"/>
        <v>Yes</v>
      </c>
      <c r="BB744" s="38">
        <f t="shared" si="584"/>
        <v>-0.5</v>
      </c>
      <c r="BC744" s="38">
        <f t="shared" si="548"/>
        <v>-3.5</v>
      </c>
      <c r="BD744" s="38">
        <f t="shared" si="585"/>
        <v>-3.5</v>
      </c>
      <c r="BE744" s="38">
        <f t="shared" si="586"/>
        <v>-0.5</v>
      </c>
      <c r="BF744" s="13" cm="1">
        <f t="array" ref="BF744">SUMPRODUCT((1/COUNTIFS($A$3:$A744,$A$3:$A744,$H$3:$H744,$H$3:$H744,$I$3:$I744,$I$3:$I744)))</f>
        <v>208.99999999999889</v>
      </c>
      <c r="BG744" s="13">
        <v>59</v>
      </c>
      <c r="BH744" s="12"/>
    </row>
    <row r="745" spans="1:60" x14ac:dyDescent="0.2">
      <c r="A745" s="37">
        <v>46200</v>
      </c>
      <c r="B745" s="37"/>
      <c r="C745" s="38">
        <v>10.48</v>
      </c>
      <c r="D745" s="13" t="s">
        <v>55</v>
      </c>
      <c r="E745" s="13" t="s">
        <v>1156</v>
      </c>
      <c r="F745" s="13"/>
      <c r="H745" t="s">
        <v>138</v>
      </c>
      <c r="I745" s="13">
        <v>8</v>
      </c>
      <c r="J745" s="13">
        <v>13</v>
      </c>
      <c r="K745" s="46" t="s">
        <v>854</v>
      </c>
      <c r="L745" s="38">
        <v>1</v>
      </c>
      <c r="M745" s="38">
        <v>11</v>
      </c>
      <c r="N745" s="38">
        <v>11.67</v>
      </c>
      <c r="O745" s="13" t="s">
        <v>15</v>
      </c>
      <c r="Q745" s="13" t="s">
        <v>4</v>
      </c>
      <c r="R745" s="38">
        <v>10.8164</v>
      </c>
      <c r="S745" s="13">
        <v>4</v>
      </c>
      <c r="T745" s="39" t="str">
        <f t="shared" si="561"/>
        <v>0.00</v>
      </c>
      <c r="U745" s="39">
        <f t="shared" si="592"/>
        <v>-1</v>
      </c>
      <c r="V745" s="39">
        <f t="shared" si="587"/>
        <v>90.234400000000008</v>
      </c>
      <c r="W745" s="39">
        <f t="shared" si="588"/>
        <v>607</v>
      </c>
      <c r="X745" s="40">
        <f t="shared" si="589"/>
        <v>0.14865634266886327</v>
      </c>
      <c r="Y745" s="41">
        <f t="shared" si="590"/>
        <v>0.90234400000000003</v>
      </c>
      <c r="Z745" s="42">
        <f t="shared" si="591"/>
        <v>9023.44</v>
      </c>
      <c r="AA745" s="13" t="s">
        <v>58</v>
      </c>
      <c r="AT745" s="38">
        <v>9.5</v>
      </c>
      <c r="AU745" s="38">
        <v>9.5</v>
      </c>
      <c r="AV745" s="10">
        <f t="shared" si="582"/>
        <v>10.67</v>
      </c>
      <c r="AW745" s="10">
        <f t="shared" si="583"/>
        <v>10.8164</v>
      </c>
      <c r="AZ745" t="str">
        <f t="shared" si="568"/>
        <v>Yes</v>
      </c>
      <c r="BB745" s="38">
        <f t="shared" si="584"/>
        <v>-1</v>
      </c>
      <c r="BC745" s="38">
        <f t="shared" si="548"/>
        <v>-3.5</v>
      </c>
      <c r="BD745" s="38">
        <f t="shared" si="585"/>
        <v>-3.5</v>
      </c>
      <c r="BE745" s="38">
        <f t="shared" si="586"/>
        <v>-1</v>
      </c>
      <c r="BF745" s="13" cm="1">
        <f t="array" ref="BF745">SUMPRODUCT((1/COUNTIFS($A$3:$A745,$A$3:$A745,$H$3:$H745,$H$3:$H745,$I$3:$I745,$I$3:$I745)))</f>
        <v>208.99999999999886</v>
      </c>
      <c r="BG745" s="13">
        <v>59</v>
      </c>
      <c r="BH745" s="12"/>
    </row>
    <row r="746" spans="1:60" x14ac:dyDescent="0.2">
      <c r="A746" s="37">
        <v>46200</v>
      </c>
      <c r="B746" s="37"/>
      <c r="C746" s="38">
        <v>10.48</v>
      </c>
      <c r="D746" s="13" t="s">
        <v>55</v>
      </c>
      <c r="E746" s="13" t="s">
        <v>1156</v>
      </c>
      <c r="F746" s="13"/>
      <c r="H746" t="s">
        <v>138</v>
      </c>
      <c r="I746" s="13">
        <v>9</v>
      </c>
      <c r="J746" s="13">
        <v>7</v>
      </c>
      <c r="K746" t="s">
        <v>123</v>
      </c>
      <c r="L746" s="38">
        <v>1</v>
      </c>
      <c r="M746" s="38">
        <v>14</v>
      </c>
      <c r="N746" s="38">
        <v>17.5</v>
      </c>
      <c r="O746" s="13" t="s">
        <v>15</v>
      </c>
      <c r="Q746" s="13" t="s">
        <v>4</v>
      </c>
      <c r="R746" s="38">
        <v>16.18</v>
      </c>
      <c r="S746" s="13" t="s">
        <v>60</v>
      </c>
      <c r="T746" s="39" t="str">
        <f t="shared" si="561"/>
        <v>0.00</v>
      </c>
      <c r="U746" s="39">
        <f t="shared" ref="U746:U749" si="593">BE746</f>
        <v>-1</v>
      </c>
      <c r="V746" s="39">
        <f t="shared" si="587"/>
        <v>89.234400000000008</v>
      </c>
      <c r="W746" s="39">
        <f t="shared" si="588"/>
        <v>608</v>
      </c>
      <c r="X746" s="40">
        <f t="shared" si="589"/>
        <v>0.14676710526315792</v>
      </c>
      <c r="Y746" s="41">
        <f t="shared" si="590"/>
        <v>0.89234400000000003</v>
      </c>
      <c r="Z746" s="42">
        <f t="shared" si="591"/>
        <v>8923.44</v>
      </c>
      <c r="AA746" s="13" t="s">
        <v>58</v>
      </c>
      <c r="AT746" s="38">
        <v>17.399999999999999</v>
      </c>
      <c r="AU746" s="38">
        <v>14</v>
      </c>
      <c r="AV746" s="10">
        <f t="shared" si="582"/>
        <v>16.5</v>
      </c>
      <c r="AW746" s="10">
        <f t="shared" si="583"/>
        <v>16.18</v>
      </c>
      <c r="AZ746" t="str">
        <f t="shared" si="568"/>
        <v>Yes</v>
      </c>
      <c r="BB746" s="38">
        <f t="shared" si="584"/>
        <v>-1</v>
      </c>
      <c r="BC746" s="38">
        <f t="shared" si="548"/>
        <v>-3.5</v>
      </c>
      <c r="BD746" s="38">
        <f t="shared" si="585"/>
        <v>-3.5</v>
      </c>
      <c r="BE746" s="38">
        <f t="shared" si="586"/>
        <v>-1</v>
      </c>
      <c r="BF746" s="13" cm="1">
        <f t="array" ref="BF746">SUMPRODUCT((1/COUNTIFS($A$3:$A746,$A$3:$A746,$H$3:$H746,$H$3:$H746,$I$3:$I746,$I$3:$I746)))</f>
        <v>209.99999999999886</v>
      </c>
      <c r="BG746" s="13">
        <v>59</v>
      </c>
      <c r="BH746" s="12"/>
    </row>
    <row r="747" spans="1:60" x14ac:dyDescent="0.2">
      <c r="A747" s="37">
        <v>46200</v>
      </c>
      <c r="B747" s="37"/>
      <c r="C747" s="38">
        <v>10.48</v>
      </c>
      <c r="D747" s="13" t="s">
        <v>55</v>
      </c>
      <c r="E747" s="13" t="s">
        <v>1156</v>
      </c>
      <c r="F747" s="13"/>
      <c r="H747" t="s">
        <v>138</v>
      </c>
      <c r="I747" s="13">
        <v>9</v>
      </c>
      <c r="J747" s="13">
        <v>9</v>
      </c>
      <c r="K747" t="s">
        <v>546</v>
      </c>
      <c r="L747" s="38">
        <v>1</v>
      </c>
      <c r="M747" s="38">
        <v>9.8000000000000007</v>
      </c>
      <c r="N747" s="38">
        <v>10.56</v>
      </c>
      <c r="O747" s="13" t="s">
        <v>15</v>
      </c>
      <c r="Q747" s="13" t="s">
        <v>4</v>
      </c>
      <c r="R747" s="38">
        <v>9.7952000000000012</v>
      </c>
      <c r="S747" s="13" t="s">
        <v>60</v>
      </c>
      <c r="T747" s="39" t="str">
        <f t="shared" si="561"/>
        <v>0.00</v>
      </c>
      <c r="U747" s="39">
        <f t="shared" si="593"/>
        <v>-1</v>
      </c>
      <c r="V747" s="39">
        <f t="shared" si="587"/>
        <v>88.234400000000008</v>
      </c>
      <c r="W747" s="39">
        <f t="shared" si="588"/>
        <v>609</v>
      </c>
      <c r="X747" s="40">
        <f t="shared" si="589"/>
        <v>0.14488407224958949</v>
      </c>
      <c r="Y747" s="41">
        <f t="shared" si="590"/>
        <v>0.88234400000000013</v>
      </c>
      <c r="Z747" s="42">
        <f t="shared" si="591"/>
        <v>8823.44</v>
      </c>
      <c r="AA747" s="13" t="s">
        <v>58</v>
      </c>
      <c r="AT747" s="38">
        <v>9.6999999999999993</v>
      </c>
      <c r="AU747" s="38">
        <v>9.5</v>
      </c>
      <c r="AV747" s="10">
        <f t="shared" si="582"/>
        <v>9.56</v>
      </c>
      <c r="AW747" s="10">
        <f t="shared" si="583"/>
        <v>9.7952000000000012</v>
      </c>
      <c r="AZ747" t="str">
        <f t="shared" si="568"/>
        <v>Yes</v>
      </c>
      <c r="BB747" s="38">
        <f t="shared" si="584"/>
        <v>-1</v>
      </c>
      <c r="BC747" s="38">
        <f t="shared" si="548"/>
        <v>-3.5</v>
      </c>
      <c r="BD747" s="38">
        <f t="shared" si="585"/>
        <v>-3.5</v>
      </c>
      <c r="BE747" s="38">
        <f t="shared" si="586"/>
        <v>-1</v>
      </c>
      <c r="BF747" s="13" cm="1">
        <f t="array" ref="BF747">SUMPRODUCT((1/COUNTIFS($A$3:$A747,$A$3:$A747,$H$3:$H747,$H$3:$H747,$I$3:$I747,$I$3:$I747)))</f>
        <v>209.99999999999886</v>
      </c>
      <c r="BG747" s="13">
        <v>59</v>
      </c>
      <c r="BH747" s="12"/>
    </row>
    <row r="748" spans="1:60" x14ac:dyDescent="0.2">
      <c r="A748" s="37">
        <v>46200</v>
      </c>
      <c r="B748" s="37"/>
      <c r="C748" s="38">
        <v>10.48</v>
      </c>
      <c r="D748" s="13" t="s">
        <v>55</v>
      </c>
      <c r="E748" s="13" t="s">
        <v>1156</v>
      </c>
      <c r="F748" s="13"/>
      <c r="H748" t="s">
        <v>138</v>
      </c>
      <c r="I748" s="13">
        <v>9</v>
      </c>
      <c r="J748" s="13">
        <v>10</v>
      </c>
      <c r="K748" t="s">
        <v>143</v>
      </c>
      <c r="L748" s="38">
        <v>1</v>
      </c>
      <c r="M748" s="38">
        <v>24</v>
      </c>
      <c r="N748" s="38">
        <v>36.369999999999997</v>
      </c>
      <c r="O748" s="13" t="s">
        <v>15</v>
      </c>
      <c r="Q748" s="13" t="s">
        <v>4</v>
      </c>
      <c r="R748" s="38">
        <v>33.540399999999998</v>
      </c>
      <c r="S748" s="13" t="s">
        <v>60</v>
      </c>
      <c r="T748" s="39" t="str">
        <f t="shared" si="561"/>
        <v>0.00</v>
      </c>
      <c r="U748" s="39">
        <f t="shared" si="593"/>
        <v>-1</v>
      </c>
      <c r="V748" s="39">
        <f t="shared" si="587"/>
        <v>87.234400000000008</v>
      </c>
      <c r="W748" s="39">
        <f t="shared" si="588"/>
        <v>610</v>
      </c>
      <c r="X748" s="40">
        <f t="shared" si="589"/>
        <v>0.14300721311475412</v>
      </c>
      <c r="Y748" s="41">
        <f t="shared" si="590"/>
        <v>0.87234400000000012</v>
      </c>
      <c r="Z748" s="42">
        <f t="shared" si="591"/>
        <v>8723.44</v>
      </c>
      <c r="AA748" s="13" t="s">
        <v>58</v>
      </c>
      <c r="AT748" s="38">
        <v>34.5</v>
      </c>
      <c r="AU748" s="38">
        <v>31</v>
      </c>
      <c r="AV748" s="10">
        <f t="shared" si="582"/>
        <v>35.369999999999997</v>
      </c>
      <c r="AW748" s="10">
        <f t="shared" si="583"/>
        <v>33.540399999999998</v>
      </c>
      <c r="AZ748" t="str">
        <f t="shared" si="568"/>
        <v>Yes</v>
      </c>
      <c r="BB748" s="38">
        <f t="shared" si="584"/>
        <v>-1</v>
      </c>
      <c r="BC748" s="38">
        <f t="shared" si="548"/>
        <v>-3.5</v>
      </c>
      <c r="BD748" s="38">
        <f t="shared" si="585"/>
        <v>-3.5</v>
      </c>
      <c r="BE748" s="38">
        <f t="shared" si="586"/>
        <v>-1</v>
      </c>
      <c r="BF748" s="13" cm="1">
        <f t="array" ref="BF748">SUMPRODUCT((1/COUNTIFS($A$3:$A748,$A$3:$A748,$H$3:$H748,$H$3:$H748,$I$3:$I748,$I$3:$I748)))</f>
        <v>209.99999999999889</v>
      </c>
      <c r="BG748" s="13">
        <v>59</v>
      </c>
      <c r="BH748" s="12"/>
    </row>
    <row r="749" spans="1:60" x14ac:dyDescent="0.2">
      <c r="A749" s="37">
        <v>46200</v>
      </c>
      <c r="B749" s="37"/>
      <c r="C749" s="38">
        <v>10.48</v>
      </c>
      <c r="D749" s="13" t="s">
        <v>55</v>
      </c>
      <c r="E749" s="13" t="s">
        <v>1156</v>
      </c>
      <c r="F749" s="13"/>
      <c r="H749" t="s">
        <v>138</v>
      </c>
      <c r="I749" s="13">
        <v>9</v>
      </c>
      <c r="J749" s="13">
        <v>14</v>
      </c>
      <c r="K749" t="s">
        <v>938</v>
      </c>
      <c r="L749" s="38">
        <v>0.5</v>
      </c>
      <c r="M749" s="38">
        <v>8.8000000000000007</v>
      </c>
      <c r="N749" s="38">
        <v>10.88</v>
      </c>
      <c r="O749" s="13" t="s">
        <v>15</v>
      </c>
      <c r="Q749" s="13" t="s">
        <v>4</v>
      </c>
      <c r="R749" s="38">
        <v>10.089600000000001</v>
      </c>
      <c r="S749" s="13" t="s">
        <v>60</v>
      </c>
      <c r="T749" s="39" t="str">
        <f t="shared" si="561"/>
        <v>0.00</v>
      </c>
      <c r="U749" s="39">
        <f t="shared" si="593"/>
        <v>-0.5</v>
      </c>
      <c r="V749" s="39">
        <f t="shared" si="587"/>
        <v>86.734400000000008</v>
      </c>
      <c r="W749" s="39">
        <f t="shared" si="588"/>
        <v>610.5</v>
      </c>
      <c r="X749" s="40">
        <f t="shared" si="589"/>
        <v>0.14207108927108927</v>
      </c>
      <c r="Y749" s="41">
        <f t="shared" si="590"/>
        <v>0.86734400000000011</v>
      </c>
      <c r="Z749" s="42">
        <f t="shared" si="591"/>
        <v>8673.44</v>
      </c>
      <c r="AA749" s="13" t="s">
        <v>58</v>
      </c>
      <c r="AT749" s="38">
        <v>10.8</v>
      </c>
      <c r="AU749" s="38">
        <v>10</v>
      </c>
      <c r="AV749" s="10">
        <f t="shared" si="582"/>
        <v>4.9400000000000004</v>
      </c>
      <c r="AW749" s="10">
        <f t="shared" si="583"/>
        <v>10.089600000000001</v>
      </c>
      <c r="AZ749" t="str">
        <f t="shared" si="568"/>
        <v>Yes</v>
      </c>
      <c r="BB749" s="38">
        <f t="shared" si="584"/>
        <v>-0.5</v>
      </c>
      <c r="BC749" s="38">
        <f t="shared" si="548"/>
        <v>-3.5</v>
      </c>
      <c r="BD749" s="38">
        <f t="shared" si="585"/>
        <v>-3.5</v>
      </c>
      <c r="BE749" s="38">
        <f t="shared" si="586"/>
        <v>-0.5</v>
      </c>
      <c r="BF749" s="13" cm="1">
        <f t="array" ref="BF749">SUMPRODUCT((1/COUNTIFS($A$3:$A749,$A$3:$A749,$H$3:$H749,$H$3:$H749,$I$3:$I749,$I$3:$I749)))</f>
        <v>209.99999999999886</v>
      </c>
      <c r="BG749" s="13">
        <v>59</v>
      </c>
      <c r="BH749" s="12"/>
    </row>
    <row r="750" spans="1:60" x14ac:dyDescent="0.2">
      <c r="A750" s="37">
        <v>46207</v>
      </c>
      <c r="B750" s="37"/>
      <c r="C750" s="38">
        <v>11.18</v>
      </c>
      <c r="D750" s="13" t="s">
        <v>55</v>
      </c>
      <c r="E750" s="13" t="s">
        <v>1156</v>
      </c>
      <c r="F750" s="13"/>
      <c r="H750" t="s">
        <v>56</v>
      </c>
      <c r="I750" s="13">
        <v>5</v>
      </c>
      <c r="J750" s="13">
        <v>1</v>
      </c>
      <c r="K750" t="s">
        <v>998</v>
      </c>
      <c r="L750" s="38">
        <v>0.5</v>
      </c>
      <c r="M750" s="38">
        <v>4.0999999999999996</v>
      </c>
      <c r="N750" s="38">
        <v>4.54</v>
      </c>
      <c r="O750" s="13" t="s">
        <v>15</v>
      </c>
      <c r="Q750" s="13" t="s">
        <v>4</v>
      </c>
      <c r="R750" s="38">
        <v>4.2568000000000001</v>
      </c>
      <c r="S750" s="13" t="s">
        <v>60</v>
      </c>
      <c r="T750" s="39" t="str">
        <f t="shared" si="561"/>
        <v>0.00</v>
      </c>
      <c r="U750" s="39">
        <f t="shared" ref="U750:U757" si="594">BE750</f>
        <v>-0.5</v>
      </c>
      <c r="V750" s="39">
        <f t="shared" si="587"/>
        <v>86.234400000000008</v>
      </c>
      <c r="W750" s="39">
        <f t="shared" si="588"/>
        <v>611</v>
      </c>
      <c r="X750" s="40">
        <f t="shared" si="589"/>
        <v>0.1411364975450082</v>
      </c>
      <c r="Y750" s="41">
        <f t="shared" si="590"/>
        <v>0.86234400000000011</v>
      </c>
      <c r="Z750" s="42">
        <f t="shared" si="591"/>
        <v>8623.44</v>
      </c>
      <c r="AA750" s="13" t="s">
        <v>58</v>
      </c>
      <c r="AT750" s="87">
        <v>4</v>
      </c>
      <c r="AU750" s="87">
        <v>4</v>
      </c>
      <c r="AV750" s="10">
        <f t="shared" ref="AV750:AV757" si="595">((N750*(L750))-(L750))</f>
        <v>1.77</v>
      </c>
      <c r="AW750" s="10">
        <f t="shared" ref="AW750:AW757" si="596">0.92*(N750-1)+1</f>
        <v>4.2568000000000001</v>
      </c>
      <c r="AZ750" t="str">
        <f t="shared" si="568"/>
        <v>Yes</v>
      </c>
      <c r="BB750" s="38">
        <f t="shared" ref="BB750:BB757" si="597">IF(AA750="W",
   L750*(N750-1),
   -L750
)</f>
        <v>-0.5</v>
      </c>
      <c r="BC750" s="38">
        <f t="shared" si="548"/>
        <v>-3</v>
      </c>
      <c r="BD750" s="38">
        <f t="shared" ref="BD750:BD757" si="598">IF(BC750&gt;0, BC750*0.92, BC750)</f>
        <v>-3</v>
      </c>
      <c r="BE750" s="38">
        <f t="shared" ref="BE750:BE757" si="599">IF(
  BC750&gt;0,
  IF(
    AA750="W",
    BB750 - (BC750 - BD750),
    BB750
  ),
  BB750
)</f>
        <v>-0.5</v>
      </c>
      <c r="BF750" s="13" cm="1">
        <f t="array" ref="BF750">SUMPRODUCT((1/COUNTIFS($A$3:$A750,$A$3:$A750,$H$3:$H750,$H$3:$H750,$I$3:$I750,$I$3:$I750)))</f>
        <v>210.99999999999886</v>
      </c>
      <c r="BG750" s="13">
        <v>59</v>
      </c>
      <c r="BH750" s="12"/>
    </row>
    <row r="751" spans="1:60" x14ac:dyDescent="0.2">
      <c r="A751" s="37">
        <v>46207</v>
      </c>
      <c r="B751" s="37"/>
      <c r="C751" s="38">
        <v>11.18</v>
      </c>
      <c r="D751" s="13" t="s">
        <v>55</v>
      </c>
      <c r="E751" s="13" t="s">
        <v>1156</v>
      </c>
      <c r="F751" s="13"/>
      <c r="H751" t="s">
        <v>56</v>
      </c>
      <c r="I751" s="13">
        <v>5</v>
      </c>
      <c r="J751" s="13">
        <v>4</v>
      </c>
      <c r="K751" s="44" t="s">
        <v>1020</v>
      </c>
      <c r="L751" s="38">
        <v>1</v>
      </c>
      <c r="M751" s="38">
        <v>16.5</v>
      </c>
      <c r="N751" s="38">
        <v>20.010000000000002</v>
      </c>
      <c r="O751" s="13" t="s">
        <v>15</v>
      </c>
      <c r="Q751" s="13" t="s">
        <v>4</v>
      </c>
      <c r="R751" s="38">
        <v>18.489200000000004</v>
      </c>
      <c r="S751" s="13">
        <v>2</v>
      </c>
      <c r="T751" s="39" t="str">
        <f t="shared" si="561"/>
        <v>0.00</v>
      </c>
      <c r="U751" s="39">
        <f t="shared" si="594"/>
        <v>-1</v>
      </c>
      <c r="V751" s="39">
        <f t="shared" si="587"/>
        <v>85.234400000000008</v>
      </c>
      <c r="W751" s="39">
        <f t="shared" si="588"/>
        <v>612</v>
      </c>
      <c r="X751" s="40">
        <f t="shared" si="589"/>
        <v>0.13927189542483662</v>
      </c>
      <c r="Y751" s="41">
        <f t="shared" si="590"/>
        <v>0.8523440000000001</v>
      </c>
      <c r="Z751" s="42">
        <f t="shared" si="591"/>
        <v>8523.44</v>
      </c>
      <c r="AA751" s="13" t="s">
        <v>58</v>
      </c>
      <c r="AT751" s="87">
        <v>17.5</v>
      </c>
      <c r="AU751" s="87">
        <v>17</v>
      </c>
      <c r="AV751" s="10">
        <f t="shared" si="595"/>
        <v>19.010000000000002</v>
      </c>
      <c r="AW751" s="10">
        <f t="shared" si="596"/>
        <v>18.489200000000004</v>
      </c>
      <c r="AZ751" t="str">
        <f t="shared" si="568"/>
        <v>Yes</v>
      </c>
      <c r="BB751" s="38">
        <f t="shared" si="597"/>
        <v>-1</v>
      </c>
      <c r="BC751" s="38">
        <f t="shared" si="548"/>
        <v>-3</v>
      </c>
      <c r="BD751" s="38">
        <f t="shared" si="598"/>
        <v>-3</v>
      </c>
      <c r="BE751" s="38">
        <f t="shared" si="599"/>
        <v>-1</v>
      </c>
      <c r="BF751" s="13" cm="1">
        <f t="array" ref="BF751">SUMPRODUCT((1/COUNTIFS($A$3:$A751,$A$3:$A751,$H$3:$H751,$H$3:$H751,$I$3:$I751,$I$3:$I751)))</f>
        <v>210.99999999999886</v>
      </c>
      <c r="BG751" s="13">
        <v>59</v>
      </c>
      <c r="BH751" s="12"/>
    </row>
    <row r="752" spans="1:60" x14ac:dyDescent="0.2">
      <c r="A752" s="37">
        <v>46207</v>
      </c>
      <c r="B752" s="37"/>
      <c r="C752" s="38">
        <v>11.18</v>
      </c>
      <c r="D752" s="13" t="s">
        <v>55</v>
      </c>
      <c r="E752" s="13" t="s">
        <v>1156</v>
      </c>
      <c r="F752" s="13"/>
      <c r="H752" t="s">
        <v>56</v>
      </c>
      <c r="I752" s="13">
        <v>5</v>
      </c>
      <c r="J752" s="13">
        <v>5</v>
      </c>
      <c r="K752" t="s">
        <v>90</v>
      </c>
      <c r="L752" s="38">
        <v>1</v>
      </c>
      <c r="M752" s="38">
        <v>12.5</v>
      </c>
      <c r="N752" s="38">
        <v>12.5</v>
      </c>
      <c r="O752" s="13" t="s">
        <v>15</v>
      </c>
      <c r="Q752" s="13" t="s">
        <v>4</v>
      </c>
      <c r="R752" s="38">
        <v>11.58</v>
      </c>
      <c r="S752" s="13" t="s">
        <v>60</v>
      </c>
      <c r="T752" s="39" t="str">
        <f t="shared" si="561"/>
        <v>0.00</v>
      </c>
      <c r="U752" s="39">
        <f t="shared" si="594"/>
        <v>-1</v>
      </c>
      <c r="V752" s="39">
        <f t="shared" si="587"/>
        <v>84.234400000000008</v>
      </c>
      <c r="W752" s="39">
        <f t="shared" si="588"/>
        <v>613</v>
      </c>
      <c r="X752" s="40">
        <f t="shared" si="589"/>
        <v>0.13741337683523655</v>
      </c>
      <c r="Y752" s="41">
        <f t="shared" si="590"/>
        <v>0.84234400000000009</v>
      </c>
      <c r="Z752" s="42">
        <f t="shared" si="591"/>
        <v>8423.44</v>
      </c>
      <c r="AA752" s="13" t="s">
        <v>58</v>
      </c>
      <c r="AT752" s="87">
        <v>11.2</v>
      </c>
      <c r="AU752" s="87">
        <v>10</v>
      </c>
      <c r="AV752" s="10">
        <f t="shared" si="595"/>
        <v>11.5</v>
      </c>
      <c r="AW752" s="10">
        <f t="shared" si="596"/>
        <v>11.58</v>
      </c>
      <c r="AZ752" t="str">
        <f t="shared" si="568"/>
        <v>Yes</v>
      </c>
      <c r="BB752" s="38">
        <f t="shared" si="597"/>
        <v>-1</v>
      </c>
      <c r="BC752" s="38">
        <f t="shared" si="548"/>
        <v>-3</v>
      </c>
      <c r="BD752" s="38">
        <f t="shared" si="598"/>
        <v>-3</v>
      </c>
      <c r="BE752" s="38">
        <f t="shared" si="599"/>
        <v>-1</v>
      </c>
      <c r="BF752" s="13" cm="1">
        <f t="array" ref="BF752">SUMPRODUCT((1/COUNTIFS($A$3:$A752,$A$3:$A752,$H$3:$H752,$H$3:$H752,$I$3:$I752,$I$3:$I752)))</f>
        <v>210.99999999999889</v>
      </c>
      <c r="BG752" s="13">
        <v>59</v>
      </c>
      <c r="BH752" s="12"/>
    </row>
    <row r="753" spans="1:60" x14ac:dyDescent="0.2">
      <c r="A753" s="37">
        <v>46207</v>
      </c>
      <c r="B753" s="37"/>
      <c r="C753" s="38">
        <v>11.18</v>
      </c>
      <c r="D753" s="13" t="s">
        <v>55</v>
      </c>
      <c r="E753" s="13" t="s">
        <v>1156</v>
      </c>
      <c r="F753" s="13"/>
      <c r="H753" t="s">
        <v>56</v>
      </c>
      <c r="I753" s="13">
        <v>5</v>
      </c>
      <c r="J753" s="13">
        <v>6</v>
      </c>
      <c r="K753" t="s">
        <v>999</v>
      </c>
      <c r="L753" s="38">
        <v>0.5</v>
      </c>
      <c r="M753" s="38">
        <v>11</v>
      </c>
      <c r="N753" s="38">
        <v>11</v>
      </c>
      <c r="O753" s="13" t="s">
        <v>15</v>
      </c>
      <c r="Q753" s="13" t="s">
        <v>4</v>
      </c>
      <c r="R753" s="38">
        <v>10.200000000000001</v>
      </c>
      <c r="S753" s="13" t="s">
        <v>60</v>
      </c>
      <c r="T753" s="39" t="str">
        <f t="shared" si="561"/>
        <v>0.00</v>
      </c>
      <c r="U753" s="39">
        <f t="shared" si="594"/>
        <v>-0.5</v>
      </c>
      <c r="V753" s="39">
        <f t="shared" si="587"/>
        <v>83.734400000000008</v>
      </c>
      <c r="W753" s="39">
        <f t="shared" si="588"/>
        <v>613.5</v>
      </c>
      <c r="X753" s="40">
        <f t="shared" si="589"/>
        <v>0.13648638956805217</v>
      </c>
      <c r="Y753" s="41">
        <f t="shared" si="590"/>
        <v>0.83734400000000009</v>
      </c>
      <c r="Z753" s="42">
        <f t="shared" si="591"/>
        <v>8373.44</v>
      </c>
      <c r="AA753" s="13" t="s">
        <v>58</v>
      </c>
      <c r="AT753" s="87">
        <v>10.9</v>
      </c>
      <c r="AU753" s="87">
        <v>9.5</v>
      </c>
      <c r="AV753" s="10">
        <f t="shared" si="595"/>
        <v>5</v>
      </c>
      <c r="AW753" s="10">
        <f t="shared" si="596"/>
        <v>10.200000000000001</v>
      </c>
      <c r="AZ753" t="str">
        <f t="shared" si="568"/>
        <v>Yes</v>
      </c>
      <c r="BB753" s="38">
        <f t="shared" si="597"/>
        <v>-0.5</v>
      </c>
      <c r="BC753" s="38">
        <f t="shared" si="548"/>
        <v>-3</v>
      </c>
      <c r="BD753" s="38">
        <f t="shared" si="598"/>
        <v>-3</v>
      </c>
      <c r="BE753" s="38">
        <f t="shared" si="599"/>
        <v>-0.5</v>
      </c>
      <c r="BF753" s="13" cm="1">
        <f t="array" ref="BF753">SUMPRODUCT((1/COUNTIFS($A$3:$A753,$A$3:$A753,$H$3:$H753,$H$3:$H753,$I$3:$I753,$I$3:$I753)))</f>
        <v>210.99999999999886</v>
      </c>
      <c r="BG753" s="13">
        <v>59</v>
      </c>
      <c r="BH753" s="12"/>
    </row>
    <row r="754" spans="1:60" x14ac:dyDescent="0.2">
      <c r="A754" s="37">
        <v>46207</v>
      </c>
      <c r="B754" s="37"/>
      <c r="C754" s="38">
        <v>11.2</v>
      </c>
      <c r="D754" s="13" t="s">
        <v>55</v>
      </c>
      <c r="E754" s="13" t="s">
        <v>1156</v>
      </c>
      <c r="F754" s="13"/>
      <c r="H754" t="s">
        <v>56</v>
      </c>
      <c r="I754" s="13">
        <v>6</v>
      </c>
      <c r="J754" s="13">
        <v>1</v>
      </c>
      <c r="K754" s="44" t="s">
        <v>130</v>
      </c>
      <c r="L754" s="38">
        <v>0.5</v>
      </c>
      <c r="M754" s="38">
        <v>8.2267600000000005</v>
      </c>
      <c r="N754" s="38">
        <v>8.6</v>
      </c>
      <c r="O754" s="13" t="s">
        <v>15</v>
      </c>
      <c r="Q754" s="13" t="s">
        <v>4</v>
      </c>
      <c r="R754" s="38">
        <v>7.992</v>
      </c>
      <c r="S754" s="13">
        <v>2</v>
      </c>
      <c r="T754" s="39" t="str">
        <f t="shared" si="561"/>
        <v>0.00</v>
      </c>
      <c r="U754" s="39">
        <f t="shared" si="594"/>
        <v>-0.5</v>
      </c>
      <c r="V754" s="39">
        <f t="shared" si="587"/>
        <v>83.234400000000008</v>
      </c>
      <c r="W754" s="39">
        <f t="shared" si="588"/>
        <v>614</v>
      </c>
      <c r="X754" s="40">
        <f t="shared" si="589"/>
        <v>0.13556091205211729</v>
      </c>
      <c r="Y754" s="41">
        <f t="shared" si="590"/>
        <v>0.83234400000000008</v>
      </c>
      <c r="Z754" s="42">
        <f t="shared" si="591"/>
        <v>8323.44</v>
      </c>
      <c r="AA754" s="13" t="s">
        <v>58</v>
      </c>
      <c r="AT754" s="87">
        <v>8.5</v>
      </c>
      <c r="AU754" s="87">
        <v>8.5</v>
      </c>
      <c r="AV754" s="10">
        <f t="shared" si="595"/>
        <v>3.8</v>
      </c>
      <c r="AW754" s="10">
        <f t="shared" si="596"/>
        <v>7.992</v>
      </c>
      <c r="AZ754" t="str">
        <f t="shared" si="568"/>
        <v>Yes</v>
      </c>
      <c r="BA754">
        <v>4.3400000000000001E-2</v>
      </c>
      <c r="BB754" s="38">
        <f t="shared" si="597"/>
        <v>-0.5</v>
      </c>
      <c r="BC754" s="38">
        <f t="shared" si="548"/>
        <v>9.11</v>
      </c>
      <c r="BD754" s="38">
        <f t="shared" si="598"/>
        <v>8.3811999999999998</v>
      </c>
      <c r="BE754" s="38">
        <f t="shared" si="599"/>
        <v>-0.5</v>
      </c>
      <c r="BF754" s="13" cm="1">
        <f t="array" ref="BF754">SUMPRODUCT((1/COUNTIFS($A$3:$A754,$A$3:$A754,$H$3:$H754,$H$3:$H754,$I$3:$I754,$I$3:$I754)))</f>
        <v>211.99999999999886</v>
      </c>
      <c r="BG754" s="13">
        <v>59</v>
      </c>
      <c r="BH754" s="12"/>
    </row>
    <row r="755" spans="1:60" x14ac:dyDescent="0.2">
      <c r="A755" s="37">
        <v>46207</v>
      </c>
      <c r="B755" s="37"/>
      <c r="C755" s="38">
        <v>11.2</v>
      </c>
      <c r="D755" s="13" t="s">
        <v>55</v>
      </c>
      <c r="E755" s="13" t="s">
        <v>1156</v>
      </c>
      <c r="F755" s="13"/>
      <c r="H755" t="s">
        <v>56</v>
      </c>
      <c r="I755" s="13">
        <v>6</v>
      </c>
      <c r="J755" s="13">
        <v>2</v>
      </c>
      <c r="K755" t="s">
        <v>590</v>
      </c>
      <c r="L755" s="38">
        <v>0.5</v>
      </c>
      <c r="M755" s="38">
        <v>4.6873400000000007</v>
      </c>
      <c r="N755" s="38">
        <v>5.62</v>
      </c>
      <c r="O755" s="13" t="s">
        <v>15</v>
      </c>
      <c r="Q755" s="13" t="s">
        <v>4</v>
      </c>
      <c r="R755" s="38">
        <v>5.2504</v>
      </c>
      <c r="S755" s="13" t="s">
        <v>60</v>
      </c>
      <c r="T755" s="39" t="str">
        <f t="shared" si="561"/>
        <v>0.00</v>
      </c>
      <c r="U755" s="39">
        <f t="shared" si="594"/>
        <v>-0.5</v>
      </c>
      <c r="V755" s="39">
        <f t="shared" si="587"/>
        <v>82.734400000000008</v>
      </c>
      <c r="W755" s="39">
        <f t="shared" si="588"/>
        <v>614.5</v>
      </c>
      <c r="X755" s="40">
        <f t="shared" si="589"/>
        <v>0.13463694060211556</v>
      </c>
      <c r="Y755" s="41">
        <f t="shared" si="590"/>
        <v>0.82734400000000008</v>
      </c>
      <c r="Z755" s="42">
        <f t="shared" si="591"/>
        <v>8273.44</v>
      </c>
      <c r="AA755" s="13" t="s">
        <v>58</v>
      </c>
      <c r="AT755" s="87">
        <v>4.5</v>
      </c>
      <c r="AU755" s="87">
        <v>4.4000000000000004</v>
      </c>
      <c r="AV755" s="10">
        <f t="shared" si="595"/>
        <v>2.31</v>
      </c>
      <c r="AW755" s="10">
        <f t="shared" si="596"/>
        <v>5.2504</v>
      </c>
      <c r="AZ755" t="str">
        <f t="shared" si="568"/>
        <v>Yes</v>
      </c>
      <c r="BA755">
        <v>4.3400000000000001E-2</v>
      </c>
      <c r="BB755" s="38">
        <f t="shared" si="597"/>
        <v>-0.5</v>
      </c>
      <c r="BC755" s="38">
        <f t="shared" si="548"/>
        <v>9.11</v>
      </c>
      <c r="BD755" s="38">
        <f t="shared" si="598"/>
        <v>8.3811999999999998</v>
      </c>
      <c r="BE755" s="38">
        <f t="shared" si="599"/>
        <v>-0.5</v>
      </c>
      <c r="BF755" s="13" cm="1">
        <f t="array" ref="BF755">SUMPRODUCT((1/COUNTIFS($A$3:$A755,$A$3:$A755,$H$3:$H755,$H$3:$H755,$I$3:$I755,$I$3:$I755)))</f>
        <v>211.99999999999886</v>
      </c>
      <c r="BG755" s="13">
        <v>59</v>
      </c>
      <c r="BH755" s="12"/>
    </row>
    <row r="756" spans="1:60" x14ac:dyDescent="0.2">
      <c r="A756" s="37">
        <v>46207</v>
      </c>
      <c r="B756" s="37"/>
      <c r="C756" s="38">
        <v>11.2</v>
      </c>
      <c r="D756" s="13" t="s">
        <v>55</v>
      </c>
      <c r="E756" s="13" t="s">
        <v>1156</v>
      </c>
      <c r="F756" s="13"/>
      <c r="H756" t="s">
        <v>56</v>
      </c>
      <c r="I756" s="13">
        <v>6</v>
      </c>
      <c r="J756" s="13">
        <v>6</v>
      </c>
      <c r="K756" t="s">
        <v>785</v>
      </c>
      <c r="L756" s="38">
        <v>1</v>
      </c>
      <c r="M756" s="38">
        <v>9.3746800000000015</v>
      </c>
      <c r="N756" s="38">
        <v>12.42</v>
      </c>
      <c r="O756" s="13" t="s">
        <v>15</v>
      </c>
      <c r="Q756" s="13" t="s">
        <v>4</v>
      </c>
      <c r="R756" s="38">
        <v>11.506400000000001</v>
      </c>
      <c r="S756" s="13" t="s">
        <v>60</v>
      </c>
      <c r="T756" s="39" t="str">
        <f t="shared" si="561"/>
        <v>0.00</v>
      </c>
      <c r="U756" s="39">
        <f t="shared" si="594"/>
        <v>-1</v>
      </c>
      <c r="V756" s="39">
        <f t="shared" si="587"/>
        <v>81.734400000000008</v>
      </c>
      <c r="W756" s="39">
        <f t="shared" si="588"/>
        <v>615.5</v>
      </c>
      <c r="X756" s="40">
        <f t="shared" si="589"/>
        <v>0.13279350121852154</v>
      </c>
      <c r="Y756" s="41">
        <f t="shared" si="590"/>
        <v>0.81734400000000007</v>
      </c>
      <c r="Z756" s="42">
        <f t="shared" si="591"/>
        <v>8173.4400000000005</v>
      </c>
      <c r="AA756" s="13" t="s">
        <v>58</v>
      </c>
      <c r="AT756" s="87">
        <v>10.7</v>
      </c>
      <c r="AU756" s="87">
        <v>11</v>
      </c>
      <c r="AV756" s="10">
        <f t="shared" si="595"/>
        <v>11.42</v>
      </c>
      <c r="AW756" s="10">
        <f t="shared" si="596"/>
        <v>11.506400000000001</v>
      </c>
      <c r="AZ756" t="str">
        <f t="shared" si="568"/>
        <v>Yes</v>
      </c>
      <c r="BA756">
        <v>4.3400000000000001E-2</v>
      </c>
      <c r="BB756" s="38">
        <f t="shared" si="597"/>
        <v>-1</v>
      </c>
      <c r="BC756" s="38">
        <f t="shared" si="548"/>
        <v>9.11</v>
      </c>
      <c r="BD756" s="38">
        <f t="shared" si="598"/>
        <v>8.3811999999999998</v>
      </c>
      <c r="BE756" s="38">
        <f t="shared" si="599"/>
        <v>-1</v>
      </c>
      <c r="BF756" s="13" cm="1">
        <f t="array" ref="BF756">SUMPRODUCT((1/COUNTIFS($A$3:$A756,$A$3:$A756,$H$3:$H756,$H$3:$H756,$I$3:$I756,$I$3:$I756)))</f>
        <v>211.99999999999889</v>
      </c>
      <c r="BG756" s="13">
        <v>59</v>
      </c>
      <c r="BH756" s="12"/>
    </row>
    <row r="757" spans="1:60" x14ac:dyDescent="0.2">
      <c r="A757" s="37">
        <v>46207</v>
      </c>
      <c r="B757" s="37"/>
      <c r="C757" s="38">
        <v>11.2</v>
      </c>
      <c r="D757" s="13" t="s">
        <v>55</v>
      </c>
      <c r="E757" s="13" t="s">
        <v>1156</v>
      </c>
      <c r="F757" s="13"/>
      <c r="H757" t="s">
        <v>56</v>
      </c>
      <c r="I757" s="13">
        <v>6</v>
      </c>
      <c r="J757" s="13">
        <v>10</v>
      </c>
      <c r="K757" s="43" t="s">
        <v>986</v>
      </c>
      <c r="L757" s="38">
        <v>1</v>
      </c>
      <c r="M757" s="38">
        <v>9.5660000000000007</v>
      </c>
      <c r="N757" s="38">
        <v>12.11</v>
      </c>
      <c r="O757" s="13" t="s">
        <v>15</v>
      </c>
      <c r="Q757" s="13" t="s">
        <v>4</v>
      </c>
      <c r="R757" s="38">
        <v>11.2212</v>
      </c>
      <c r="S757" s="13">
        <v>1</v>
      </c>
      <c r="T757" s="39">
        <f t="shared" si="561"/>
        <v>11.22</v>
      </c>
      <c r="U757" s="39">
        <f t="shared" si="594"/>
        <v>10.3812</v>
      </c>
      <c r="V757" s="39">
        <f t="shared" si="587"/>
        <v>92.115600000000001</v>
      </c>
      <c r="W757" s="39">
        <f t="shared" si="588"/>
        <v>616.5</v>
      </c>
      <c r="X757" s="40">
        <f t="shared" si="589"/>
        <v>0.14941703163017031</v>
      </c>
      <c r="Y757" s="41">
        <f t="shared" si="590"/>
        <v>0.92115599999999997</v>
      </c>
      <c r="Z757" s="42">
        <f t="shared" si="591"/>
        <v>9211.56</v>
      </c>
      <c r="AA757" s="13" t="s">
        <v>72</v>
      </c>
      <c r="AT757" s="87">
        <v>10</v>
      </c>
      <c r="AU757" s="87">
        <v>10</v>
      </c>
      <c r="AV757" s="10">
        <f t="shared" si="595"/>
        <v>11.11</v>
      </c>
      <c r="AW757" s="10">
        <f t="shared" si="596"/>
        <v>11.2212</v>
      </c>
      <c r="AZ757" t="str">
        <f t="shared" si="568"/>
        <v>Yes</v>
      </c>
      <c r="BA757">
        <v>4.3400000000000001E-2</v>
      </c>
      <c r="BB757" s="38">
        <f t="shared" si="597"/>
        <v>11.11</v>
      </c>
      <c r="BC757" s="38">
        <f t="shared" si="548"/>
        <v>9.11</v>
      </c>
      <c r="BD757" s="38">
        <f t="shared" si="598"/>
        <v>8.3811999999999998</v>
      </c>
      <c r="BE757" s="38">
        <f t="shared" si="599"/>
        <v>10.3812</v>
      </c>
      <c r="BF757" s="13" cm="1">
        <f t="array" ref="BF757">SUMPRODUCT((1/COUNTIFS($A$3:$A757,$A$3:$A757,$H$3:$H757,$H$3:$H757,$I$3:$I757,$I$3:$I757)))</f>
        <v>211.99999999999886</v>
      </c>
      <c r="BG757" s="13">
        <v>60</v>
      </c>
      <c r="BH757" s="12"/>
    </row>
    <row r="758" spans="1:60" x14ac:dyDescent="0.2">
      <c r="A758" s="37">
        <v>46207</v>
      </c>
      <c r="B758" s="37"/>
      <c r="C758" s="38">
        <v>11.21</v>
      </c>
      <c r="D758" s="13" t="s">
        <v>55</v>
      </c>
      <c r="E758" s="13" t="s">
        <v>1156</v>
      </c>
      <c r="F758" s="13"/>
      <c r="H758" t="s">
        <v>56</v>
      </c>
      <c r="I758" s="13">
        <v>7</v>
      </c>
      <c r="J758" s="13">
        <v>1</v>
      </c>
      <c r="K758" t="s">
        <v>397</v>
      </c>
      <c r="L758" s="38">
        <v>0.5</v>
      </c>
      <c r="M758" s="38">
        <v>8.4</v>
      </c>
      <c r="N758" s="38">
        <v>9.82</v>
      </c>
      <c r="O758" s="13" t="s">
        <v>15</v>
      </c>
      <c r="Q758" s="13" t="s">
        <v>4</v>
      </c>
      <c r="R758" s="38">
        <v>9.1143999999999998</v>
      </c>
      <c r="S758" s="13" t="s">
        <v>60</v>
      </c>
      <c r="T758" s="39" t="str">
        <f t="shared" si="561"/>
        <v>0.00</v>
      </c>
      <c r="U758" s="39">
        <f t="shared" ref="U758:U764" si="600">BE758</f>
        <v>-0.5</v>
      </c>
      <c r="V758" s="39">
        <f t="shared" si="587"/>
        <v>91.615600000000001</v>
      </c>
      <c r="W758" s="39">
        <f t="shared" si="588"/>
        <v>617</v>
      </c>
      <c r="X758" s="40">
        <f t="shared" si="589"/>
        <v>0.14848557536466775</v>
      </c>
      <c r="Y758" s="41">
        <f t="shared" si="590"/>
        <v>0.91615599999999997</v>
      </c>
      <c r="Z758" s="42">
        <f t="shared" si="591"/>
        <v>9161.56</v>
      </c>
      <c r="AA758" s="13" t="s">
        <v>58</v>
      </c>
      <c r="AT758" s="87">
        <v>8</v>
      </c>
      <c r="AU758" s="87">
        <v>8.5</v>
      </c>
      <c r="AV758" s="10">
        <f t="shared" ref="AV758:AV764" si="601">((N758*(L758))-(L758))</f>
        <v>4.41</v>
      </c>
      <c r="AW758" s="10">
        <f t="shared" ref="AW758:AW764" si="602">0.92*(N758-1)+1</f>
        <v>9.1143999999999998</v>
      </c>
      <c r="AZ758" t="str">
        <f t="shared" si="568"/>
        <v>Yes</v>
      </c>
      <c r="BB758" s="38">
        <f t="shared" ref="BB758:BB764" si="603">IF(AA758="W",
   L758*(N758-1),
   -L758
)</f>
        <v>-0.5</v>
      </c>
      <c r="BC758" s="38">
        <f t="shared" si="548"/>
        <v>-5</v>
      </c>
      <c r="BD758" s="38">
        <f t="shared" ref="BD758:BD764" si="604">IF(BC758&gt;0, BC758*0.92, BC758)</f>
        <v>-5</v>
      </c>
      <c r="BE758" s="38">
        <f t="shared" ref="BE758:BE764" si="605">IF(
  BC758&gt;0,
  IF(
    AA758="W",
    BB758 - (BC758 - BD758),
    BB758
  ),
  BB758
)</f>
        <v>-0.5</v>
      </c>
      <c r="BF758" s="13" cm="1">
        <f t="array" ref="BF758">SUMPRODUCT((1/COUNTIFS($A$3:$A758,$A$3:$A758,$H$3:$H758,$H$3:$H758,$I$3:$I758,$I$3:$I758)))</f>
        <v>212.99999999999886</v>
      </c>
      <c r="BG758" s="13">
        <v>60</v>
      </c>
      <c r="BH758" s="12"/>
    </row>
    <row r="759" spans="1:60" x14ac:dyDescent="0.2">
      <c r="A759" s="37">
        <v>46207</v>
      </c>
      <c r="B759" s="37"/>
      <c r="C759" s="38">
        <v>11.21</v>
      </c>
      <c r="D759" s="13" t="s">
        <v>55</v>
      </c>
      <c r="E759" s="13" t="s">
        <v>1156</v>
      </c>
      <c r="F759" s="13"/>
      <c r="H759" t="s">
        <v>56</v>
      </c>
      <c r="I759" s="13">
        <v>7</v>
      </c>
      <c r="J759" s="13">
        <v>3</v>
      </c>
      <c r="K759" t="s">
        <v>567</v>
      </c>
      <c r="L759" s="38">
        <v>0.5</v>
      </c>
      <c r="M759" s="38">
        <v>3</v>
      </c>
      <c r="N759" s="38">
        <v>3</v>
      </c>
      <c r="O759" s="13" t="s">
        <v>15</v>
      </c>
      <c r="Q759" s="13" t="s">
        <v>4</v>
      </c>
      <c r="R759" s="38">
        <v>2.84</v>
      </c>
      <c r="S759" s="13" t="s">
        <v>60</v>
      </c>
      <c r="T759" s="39" t="str">
        <f t="shared" si="561"/>
        <v>0.00</v>
      </c>
      <c r="U759" s="39">
        <f t="shared" si="600"/>
        <v>-0.5</v>
      </c>
      <c r="V759" s="39">
        <f t="shared" si="587"/>
        <v>91.115600000000001</v>
      </c>
      <c r="W759" s="39">
        <f t="shared" si="588"/>
        <v>617.5</v>
      </c>
      <c r="X759" s="40">
        <f t="shared" si="589"/>
        <v>0.14755562753036439</v>
      </c>
      <c r="Y759" s="41">
        <f t="shared" si="590"/>
        <v>0.91115599999999997</v>
      </c>
      <c r="Z759" s="42">
        <f t="shared" si="591"/>
        <v>9111.56</v>
      </c>
      <c r="AA759" s="13" t="s">
        <v>58</v>
      </c>
      <c r="AT759" s="87">
        <v>3</v>
      </c>
      <c r="AU759" s="87">
        <v>2.9</v>
      </c>
      <c r="AV759" s="10">
        <f t="shared" si="601"/>
        <v>1</v>
      </c>
      <c r="AW759" s="10">
        <f t="shared" si="602"/>
        <v>2.84</v>
      </c>
      <c r="AZ759" t="str">
        <f t="shared" si="568"/>
        <v>Yes</v>
      </c>
      <c r="BB759" s="38">
        <f t="shared" si="603"/>
        <v>-0.5</v>
      </c>
      <c r="BC759" s="38">
        <f t="shared" si="548"/>
        <v>-5</v>
      </c>
      <c r="BD759" s="38">
        <f t="shared" si="604"/>
        <v>-5</v>
      </c>
      <c r="BE759" s="38">
        <f t="shared" si="605"/>
        <v>-0.5</v>
      </c>
      <c r="BF759" s="13" cm="1">
        <f t="array" ref="BF759">SUMPRODUCT((1/COUNTIFS($A$3:$A759,$A$3:$A759,$H$3:$H759,$H$3:$H759,$I$3:$I759,$I$3:$I759)))</f>
        <v>212.99999999999886</v>
      </c>
      <c r="BG759" s="13">
        <v>60</v>
      </c>
      <c r="BH759" s="12"/>
    </row>
    <row r="760" spans="1:60" x14ac:dyDescent="0.2">
      <c r="A760" s="37">
        <v>46207</v>
      </c>
      <c r="B760" s="37"/>
      <c r="C760" s="38">
        <v>11.21</v>
      </c>
      <c r="D760" s="13" t="s">
        <v>55</v>
      </c>
      <c r="E760" s="13" t="s">
        <v>1156</v>
      </c>
      <c r="F760" s="13"/>
      <c r="H760" t="s">
        <v>56</v>
      </c>
      <c r="I760" s="13">
        <v>7</v>
      </c>
      <c r="J760" s="13">
        <v>5</v>
      </c>
      <c r="K760" s="44" t="s">
        <v>1002</v>
      </c>
      <c r="L760" s="38">
        <v>1</v>
      </c>
      <c r="M760" s="38">
        <v>30</v>
      </c>
      <c r="N760" s="38">
        <v>42.41</v>
      </c>
      <c r="O760" s="13" t="s">
        <v>15</v>
      </c>
      <c r="Q760" s="13" t="s">
        <v>4</v>
      </c>
      <c r="R760" s="38">
        <v>39.097200000000001</v>
      </c>
      <c r="S760" s="13">
        <v>2</v>
      </c>
      <c r="T760" s="39" t="str">
        <f t="shared" si="561"/>
        <v>0.00</v>
      </c>
      <c r="U760" s="39">
        <f t="shared" si="600"/>
        <v>-1</v>
      </c>
      <c r="V760" s="39">
        <f t="shared" si="587"/>
        <v>90.115600000000001</v>
      </c>
      <c r="W760" s="39">
        <f t="shared" si="588"/>
        <v>618.5</v>
      </c>
      <c r="X760" s="40">
        <f t="shared" si="589"/>
        <v>0.14570024252223121</v>
      </c>
      <c r="Y760" s="41">
        <f t="shared" si="590"/>
        <v>0.90115599999999996</v>
      </c>
      <c r="Z760" s="42">
        <f t="shared" si="591"/>
        <v>9011.56</v>
      </c>
      <c r="AA760" s="13" t="s">
        <v>58</v>
      </c>
      <c r="AT760" s="87">
        <v>36.4</v>
      </c>
      <c r="AU760" s="87">
        <v>31</v>
      </c>
      <c r="AV760" s="10">
        <f t="shared" si="601"/>
        <v>41.41</v>
      </c>
      <c r="AW760" s="10">
        <f t="shared" si="602"/>
        <v>39.097200000000001</v>
      </c>
      <c r="AZ760" t="str">
        <f t="shared" si="568"/>
        <v>Yes</v>
      </c>
      <c r="BB760" s="38">
        <f t="shared" si="603"/>
        <v>-1</v>
      </c>
      <c r="BC760" s="38">
        <f t="shared" si="548"/>
        <v>-5</v>
      </c>
      <c r="BD760" s="38">
        <f t="shared" si="604"/>
        <v>-5</v>
      </c>
      <c r="BE760" s="38">
        <f t="shared" si="605"/>
        <v>-1</v>
      </c>
      <c r="BF760" s="13" cm="1">
        <f t="array" ref="BF760">SUMPRODUCT((1/COUNTIFS($A$3:$A760,$A$3:$A760,$H$3:$H760,$H$3:$H760,$I$3:$I760,$I$3:$I760)))</f>
        <v>212.99999999999889</v>
      </c>
      <c r="BG760" s="13">
        <v>60</v>
      </c>
      <c r="BH760" s="12"/>
    </row>
    <row r="761" spans="1:60" x14ac:dyDescent="0.2">
      <c r="A761" s="37">
        <v>46207</v>
      </c>
      <c r="B761" s="37"/>
      <c r="C761" s="38">
        <v>11.21</v>
      </c>
      <c r="D761" s="13" t="s">
        <v>55</v>
      </c>
      <c r="E761" s="13" t="s">
        <v>1156</v>
      </c>
      <c r="F761" s="13"/>
      <c r="H761" t="s">
        <v>56</v>
      </c>
      <c r="I761" s="13">
        <v>7</v>
      </c>
      <c r="J761" s="13">
        <v>6</v>
      </c>
      <c r="K761" t="s">
        <v>183</v>
      </c>
      <c r="L761" s="38">
        <v>1</v>
      </c>
      <c r="M761" s="38">
        <v>8.6</v>
      </c>
      <c r="N761" s="38">
        <v>8.7100000000000009</v>
      </c>
      <c r="O761" s="13" t="s">
        <v>15</v>
      </c>
      <c r="Q761" s="13" t="s">
        <v>4</v>
      </c>
      <c r="R761" s="38">
        <v>8.0932000000000013</v>
      </c>
      <c r="S761" s="13" t="s">
        <v>60</v>
      </c>
      <c r="T761" s="39" t="str">
        <f t="shared" si="561"/>
        <v>0.00</v>
      </c>
      <c r="U761" s="39">
        <f t="shared" si="600"/>
        <v>-1</v>
      </c>
      <c r="V761" s="39">
        <f t="shared" si="587"/>
        <v>89.115600000000001</v>
      </c>
      <c r="W761" s="39">
        <f t="shared" si="588"/>
        <v>619.5</v>
      </c>
      <c r="X761" s="40">
        <f t="shared" si="589"/>
        <v>0.14385084745762711</v>
      </c>
      <c r="Y761" s="41">
        <f t="shared" si="590"/>
        <v>0.89115600000000006</v>
      </c>
      <c r="Z761" s="42">
        <f t="shared" si="591"/>
        <v>8911.56</v>
      </c>
      <c r="AA761" s="13" t="s">
        <v>58</v>
      </c>
      <c r="AT761" s="87">
        <v>7.5</v>
      </c>
      <c r="AU761" s="87">
        <v>7.5</v>
      </c>
      <c r="AV761" s="10">
        <f t="shared" si="601"/>
        <v>7.7100000000000009</v>
      </c>
      <c r="AW761" s="10">
        <f t="shared" si="602"/>
        <v>8.0932000000000013</v>
      </c>
      <c r="AZ761" t="str">
        <f t="shared" si="568"/>
        <v>Yes</v>
      </c>
      <c r="BB761" s="38">
        <f t="shared" si="603"/>
        <v>-1</v>
      </c>
      <c r="BC761" s="38">
        <f t="shared" si="548"/>
        <v>-5</v>
      </c>
      <c r="BD761" s="38">
        <f t="shared" si="604"/>
        <v>-5</v>
      </c>
      <c r="BE761" s="38">
        <f t="shared" si="605"/>
        <v>-1</v>
      </c>
      <c r="BF761" s="13" cm="1">
        <f t="array" ref="BF761">SUMPRODUCT((1/COUNTIFS($A$3:$A761,$A$3:$A761,$H$3:$H761,$H$3:$H761,$I$3:$I761,$I$3:$I761)))</f>
        <v>212.99999999999886</v>
      </c>
      <c r="BG761" s="13">
        <v>60</v>
      </c>
      <c r="BH761" s="12"/>
    </row>
    <row r="762" spans="1:60" x14ac:dyDescent="0.2">
      <c r="A762" s="37">
        <v>46207</v>
      </c>
      <c r="B762" s="37"/>
      <c r="C762" s="38">
        <v>11.21</v>
      </c>
      <c r="D762" s="13" t="s">
        <v>55</v>
      </c>
      <c r="E762" s="13" t="s">
        <v>1156</v>
      </c>
      <c r="F762" s="13"/>
      <c r="H762" t="s">
        <v>56</v>
      </c>
      <c r="I762" s="13">
        <v>7</v>
      </c>
      <c r="J762" s="13">
        <v>9</v>
      </c>
      <c r="K762" t="s">
        <v>1025</v>
      </c>
      <c r="L762" s="38">
        <v>0.5</v>
      </c>
      <c r="M762" s="38">
        <v>16.5</v>
      </c>
      <c r="N762" s="38">
        <v>33.450000000000003</v>
      </c>
      <c r="O762" s="13" t="s">
        <v>15</v>
      </c>
      <c r="Q762" s="13" t="s">
        <v>4</v>
      </c>
      <c r="R762" s="38">
        <v>30.854000000000003</v>
      </c>
      <c r="S762" s="13" t="s">
        <v>60</v>
      </c>
      <c r="T762" s="39" t="str">
        <f t="shared" si="561"/>
        <v>0.00</v>
      </c>
      <c r="U762" s="39">
        <f t="shared" si="600"/>
        <v>-0.5</v>
      </c>
      <c r="V762" s="39">
        <f t="shared" si="587"/>
        <v>88.615600000000001</v>
      </c>
      <c r="W762" s="39">
        <f t="shared" si="588"/>
        <v>620</v>
      </c>
      <c r="X762" s="40">
        <f t="shared" si="589"/>
        <v>0.14292838709677419</v>
      </c>
      <c r="Y762" s="41">
        <f t="shared" si="590"/>
        <v>0.88615600000000005</v>
      </c>
      <c r="Z762" s="42">
        <f t="shared" si="591"/>
        <v>8861.56</v>
      </c>
      <c r="AA762" s="13" t="s">
        <v>58</v>
      </c>
      <c r="AT762" s="87">
        <v>21.1</v>
      </c>
      <c r="AU762" s="87">
        <v>21</v>
      </c>
      <c r="AV762" s="10">
        <f t="shared" si="601"/>
        <v>16.225000000000001</v>
      </c>
      <c r="AW762" s="10">
        <f t="shared" si="602"/>
        <v>30.854000000000003</v>
      </c>
      <c r="AZ762" t="str">
        <f t="shared" si="568"/>
        <v>Yes</v>
      </c>
      <c r="BB762" s="38">
        <f t="shared" si="603"/>
        <v>-0.5</v>
      </c>
      <c r="BC762" s="38">
        <f t="shared" si="548"/>
        <v>-5</v>
      </c>
      <c r="BD762" s="38">
        <f t="shared" si="604"/>
        <v>-5</v>
      </c>
      <c r="BE762" s="38">
        <f t="shared" si="605"/>
        <v>-0.5</v>
      </c>
      <c r="BF762" s="13" cm="1">
        <f t="array" ref="BF762">SUMPRODUCT((1/COUNTIFS($A$3:$A762,$A$3:$A762,$H$3:$H762,$H$3:$H762,$I$3:$I762,$I$3:$I762)))</f>
        <v>212.99999999999881</v>
      </c>
      <c r="BG762" s="13">
        <v>60</v>
      </c>
      <c r="BH762" s="12"/>
    </row>
    <row r="763" spans="1:60" x14ac:dyDescent="0.2">
      <c r="A763" s="37">
        <v>46207</v>
      </c>
      <c r="B763" s="37"/>
      <c r="C763" s="38">
        <v>11.21</v>
      </c>
      <c r="D763" s="13" t="s">
        <v>55</v>
      </c>
      <c r="E763" s="13" t="s">
        <v>1156</v>
      </c>
      <c r="F763" s="13"/>
      <c r="H763" t="s">
        <v>56</v>
      </c>
      <c r="I763" s="13">
        <v>7</v>
      </c>
      <c r="J763" s="13">
        <v>11</v>
      </c>
      <c r="K763" t="s">
        <v>836</v>
      </c>
      <c r="L763" s="38">
        <v>1</v>
      </c>
      <c r="M763" s="38">
        <v>36</v>
      </c>
      <c r="N763" s="38">
        <v>47.25</v>
      </c>
      <c r="O763" s="13" t="s">
        <v>15</v>
      </c>
      <c r="Q763" s="13" t="s">
        <v>4</v>
      </c>
      <c r="R763" s="38">
        <v>43.550000000000004</v>
      </c>
      <c r="S763" s="13" t="s">
        <v>60</v>
      </c>
      <c r="T763" s="39" t="str">
        <f t="shared" si="561"/>
        <v>0.00</v>
      </c>
      <c r="U763" s="39">
        <f t="shared" si="600"/>
        <v>-1</v>
      </c>
      <c r="V763" s="39">
        <f t="shared" si="587"/>
        <v>87.615600000000001</v>
      </c>
      <c r="W763" s="39">
        <f t="shared" si="588"/>
        <v>621</v>
      </c>
      <c r="X763" s="40">
        <f t="shared" si="589"/>
        <v>0.14108792270531401</v>
      </c>
      <c r="Y763" s="41">
        <f t="shared" si="590"/>
        <v>0.87615600000000005</v>
      </c>
      <c r="Z763" s="42">
        <f t="shared" si="591"/>
        <v>8761.56</v>
      </c>
      <c r="AA763" s="13" t="s">
        <v>58</v>
      </c>
      <c r="AT763" s="87">
        <v>40.6</v>
      </c>
      <c r="AU763" s="87">
        <v>31</v>
      </c>
      <c r="AV763" s="10">
        <f t="shared" si="601"/>
        <v>46.25</v>
      </c>
      <c r="AW763" s="10">
        <f t="shared" si="602"/>
        <v>43.550000000000004</v>
      </c>
      <c r="AZ763" t="str">
        <f t="shared" si="568"/>
        <v>Yes</v>
      </c>
      <c r="BB763" s="38">
        <f t="shared" si="603"/>
        <v>-1</v>
      </c>
      <c r="BC763" s="38">
        <f t="shared" si="548"/>
        <v>-5</v>
      </c>
      <c r="BD763" s="38">
        <f t="shared" si="604"/>
        <v>-5</v>
      </c>
      <c r="BE763" s="38">
        <f t="shared" si="605"/>
        <v>-1</v>
      </c>
      <c r="BF763" s="13" cm="1">
        <f t="array" ref="BF763">SUMPRODUCT((1/COUNTIFS($A$3:$A763,$A$3:$A763,$H$3:$H763,$H$3:$H763,$I$3:$I763,$I$3:$I763)))</f>
        <v>212.99999999999881</v>
      </c>
      <c r="BG763" s="13">
        <v>60</v>
      </c>
      <c r="BH763" s="12"/>
    </row>
    <row r="764" spans="1:60" x14ac:dyDescent="0.2">
      <c r="A764" s="37">
        <v>46207</v>
      </c>
      <c r="B764" s="37"/>
      <c r="C764" s="38">
        <v>11.21</v>
      </c>
      <c r="D764" s="13" t="s">
        <v>55</v>
      </c>
      <c r="E764" s="13" t="s">
        <v>1156</v>
      </c>
      <c r="F764" s="13"/>
      <c r="H764" t="s">
        <v>56</v>
      </c>
      <c r="I764" s="13">
        <v>7</v>
      </c>
      <c r="J764" s="13">
        <v>13</v>
      </c>
      <c r="K764" t="s">
        <v>935</v>
      </c>
      <c r="L764" s="38">
        <v>0.5</v>
      </c>
      <c r="M764" s="38">
        <v>18.5</v>
      </c>
      <c r="N764" s="38">
        <v>24</v>
      </c>
      <c r="O764" s="13" t="s">
        <v>15</v>
      </c>
      <c r="Q764" s="13" t="s">
        <v>4</v>
      </c>
      <c r="R764" s="38">
        <v>22.16</v>
      </c>
      <c r="S764" s="13" t="s">
        <v>60</v>
      </c>
      <c r="T764" s="39" t="str">
        <f t="shared" si="561"/>
        <v>0.00</v>
      </c>
      <c r="U764" s="39">
        <f t="shared" si="600"/>
        <v>-0.5</v>
      </c>
      <c r="V764" s="39">
        <f t="shared" si="587"/>
        <v>87.115600000000001</v>
      </c>
      <c r="W764" s="39">
        <f t="shared" si="588"/>
        <v>621.5</v>
      </c>
      <c r="X764" s="40">
        <f t="shared" si="589"/>
        <v>0.14016991150442479</v>
      </c>
      <c r="Y764" s="41">
        <f t="shared" si="590"/>
        <v>0.87115600000000004</v>
      </c>
      <c r="Z764" s="42">
        <f t="shared" si="591"/>
        <v>8711.56</v>
      </c>
      <c r="AA764" s="13" t="s">
        <v>58</v>
      </c>
      <c r="AT764" s="87">
        <v>18</v>
      </c>
      <c r="AU764" s="87">
        <v>18</v>
      </c>
      <c r="AV764" s="10">
        <f t="shared" si="601"/>
        <v>11.5</v>
      </c>
      <c r="AW764" s="10">
        <f t="shared" si="602"/>
        <v>22.16</v>
      </c>
      <c r="AZ764" t="str">
        <f t="shared" si="568"/>
        <v>Yes</v>
      </c>
      <c r="BB764" s="38">
        <f t="shared" si="603"/>
        <v>-0.5</v>
      </c>
      <c r="BC764" s="38">
        <f t="shared" si="548"/>
        <v>-5</v>
      </c>
      <c r="BD764" s="38">
        <f t="shared" si="604"/>
        <v>-5</v>
      </c>
      <c r="BE764" s="38">
        <f t="shared" si="605"/>
        <v>-0.5</v>
      </c>
      <c r="BF764" s="13" cm="1">
        <f t="array" ref="BF764">SUMPRODUCT((1/COUNTIFS($A$3:$A764,$A$3:$A764,$H$3:$H764,$H$3:$H764,$I$3:$I764,$I$3:$I764)))</f>
        <v>212.99999999999883</v>
      </c>
      <c r="BG764" s="13">
        <v>60</v>
      </c>
      <c r="BH764" s="12"/>
    </row>
    <row r="765" spans="1:60" x14ac:dyDescent="0.2">
      <c r="A765" s="37">
        <v>46214</v>
      </c>
      <c r="B765" s="37"/>
      <c r="C765" s="38">
        <v>11.2</v>
      </c>
      <c r="D765" s="13" t="s">
        <v>55</v>
      </c>
      <c r="E765" s="13" t="s">
        <v>1156</v>
      </c>
      <c r="F765" s="13"/>
      <c r="H765" t="s">
        <v>138</v>
      </c>
      <c r="I765" s="13">
        <v>2</v>
      </c>
      <c r="J765" s="13">
        <v>2</v>
      </c>
      <c r="K765" t="s">
        <v>438</v>
      </c>
      <c r="L765" s="38">
        <v>0.5</v>
      </c>
      <c r="M765" s="38">
        <v>4.3</v>
      </c>
      <c r="N765" s="38">
        <v>5.19</v>
      </c>
      <c r="O765" s="13" t="s">
        <v>15</v>
      </c>
      <c r="Q765" s="13" t="s">
        <v>4</v>
      </c>
      <c r="R765" s="38">
        <v>4.8548000000000009</v>
      </c>
      <c r="S765" s="13" t="s">
        <v>60</v>
      </c>
      <c r="T765" s="39" t="str">
        <f t="shared" si="561"/>
        <v>0.00</v>
      </c>
      <c r="U765" s="39">
        <f t="shared" ref="U765:U770" si="606">BE765</f>
        <v>-0.5</v>
      </c>
      <c r="V765" s="39">
        <f t="shared" si="587"/>
        <v>86.615600000000001</v>
      </c>
      <c r="W765" s="39">
        <f t="shared" si="588"/>
        <v>622</v>
      </c>
      <c r="X765" s="40">
        <f t="shared" si="589"/>
        <v>0.13925337620578779</v>
      </c>
      <c r="Y765" s="41">
        <f t="shared" si="590"/>
        <v>0.86615600000000004</v>
      </c>
      <c r="Z765" s="42">
        <f t="shared" si="591"/>
        <v>8661.56</v>
      </c>
      <c r="AA765" s="13" t="s">
        <v>58</v>
      </c>
      <c r="AT765" s="87">
        <v>4.4000000000000004</v>
      </c>
      <c r="AU765" s="87">
        <v>4.4000000000000004</v>
      </c>
      <c r="AV765" s="10">
        <f t="shared" ref="AV765:AV770" si="607">((N765*(L765))-(L765))</f>
        <v>2.0950000000000002</v>
      </c>
      <c r="AW765" s="10">
        <f t="shared" ref="AW765:AW770" si="608">0.92*(N765-1)+1</f>
        <v>4.8548000000000009</v>
      </c>
      <c r="AZ765" t="str">
        <f t="shared" si="568"/>
        <v>Yes</v>
      </c>
      <c r="BB765" s="38">
        <f t="shared" ref="BB765:BB770" si="609">IF(AA765="W",
   L765*(N765-1),
   -L765
)</f>
        <v>-0.5</v>
      </c>
      <c r="BC765" s="38">
        <f t="shared" si="548"/>
        <v>-1.4</v>
      </c>
      <c r="BD765" s="38">
        <f t="shared" ref="BD765:BD770" si="610">IF(BC765&gt;0, BC765*0.92, BC765)</f>
        <v>-1.4</v>
      </c>
      <c r="BE765" s="38">
        <f t="shared" ref="BE765:BE770" si="611">IF(
  BC765&gt;0,
  IF(
    AA765="W",
    BB765 - (BC765 - BD765),
    BB765
  ),
  BB765
)</f>
        <v>-0.5</v>
      </c>
      <c r="BF765" s="13" cm="1">
        <f t="array" ref="BF765">SUMPRODUCT((1/COUNTIFS($A$3:$A765,$A$3:$A765,$H$3:$H765,$H$3:$H765,$I$3:$I765,$I$3:$I765)))</f>
        <v>213.99999999999883</v>
      </c>
      <c r="BG765" s="13">
        <v>60</v>
      </c>
      <c r="BH765" s="12"/>
    </row>
    <row r="766" spans="1:60" x14ac:dyDescent="0.2">
      <c r="A766" s="37">
        <v>46214</v>
      </c>
      <c r="B766" s="37"/>
      <c r="C766" s="38">
        <v>11.2</v>
      </c>
      <c r="D766" s="13" t="s">
        <v>55</v>
      </c>
      <c r="E766" s="13" t="s">
        <v>1156</v>
      </c>
      <c r="F766" s="13"/>
      <c r="H766" t="s">
        <v>138</v>
      </c>
      <c r="I766" s="13">
        <v>2</v>
      </c>
      <c r="J766" s="13">
        <v>4</v>
      </c>
      <c r="K766" s="43" t="s">
        <v>795</v>
      </c>
      <c r="L766" s="38">
        <v>0.5</v>
      </c>
      <c r="M766" s="38">
        <v>6</v>
      </c>
      <c r="N766" s="38">
        <v>7.2</v>
      </c>
      <c r="O766" s="13" t="s">
        <v>15</v>
      </c>
      <c r="Q766" s="13" t="s">
        <v>4</v>
      </c>
      <c r="R766" s="38">
        <v>6.7040000000000006</v>
      </c>
      <c r="S766" s="13">
        <v>1</v>
      </c>
      <c r="T766" s="39">
        <f t="shared" si="561"/>
        <v>3.35</v>
      </c>
      <c r="U766" s="39">
        <f t="shared" si="606"/>
        <v>3.1</v>
      </c>
      <c r="V766" s="39">
        <f t="shared" si="587"/>
        <v>89.715599999999995</v>
      </c>
      <c r="W766" s="39">
        <f t="shared" si="588"/>
        <v>622.5</v>
      </c>
      <c r="X766" s="40">
        <f t="shared" si="589"/>
        <v>0.14412144578313252</v>
      </c>
      <c r="Y766" s="41">
        <f t="shared" si="590"/>
        <v>0.89715599999999995</v>
      </c>
      <c r="Z766" s="42">
        <f t="shared" si="591"/>
        <v>8971.56</v>
      </c>
      <c r="AA766" s="13" t="s">
        <v>72</v>
      </c>
      <c r="AT766" s="87">
        <v>6.5</v>
      </c>
      <c r="AU766" s="87">
        <v>6</v>
      </c>
      <c r="AV766" s="10">
        <f t="shared" si="607"/>
        <v>3.1</v>
      </c>
      <c r="AW766" s="10">
        <f t="shared" si="608"/>
        <v>6.7040000000000006</v>
      </c>
      <c r="AZ766" t="str">
        <f t="shared" si="568"/>
        <v>Yes</v>
      </c>
      <c r="BB766" s="38">
        <f t="shared" si="609"/>
        <v>3.1</v>
      </c>
      <c r="BC766" s="38">
        <f t="shared" si="548"/>
        <v>-1.4</v>
      </c>
      <c r="BD766" s="38">
        <f t="shared" si="610"/>
        <v>-1.4</v>
      </c>
      <c r="BE766" s="38">
        <f t="shared" si="611"/>
        <v>3.1</v>
      </c>
      <c r="BF766" s="13" cm="1">
        <f t="array" ref="BF766">SUMPRODUCT((1/COUNTIFS($A$3:$A766,$A$3:$A766,$H$3:$H766,$H$3:$H766,$I$3:$I766,$I$3:$I766)))</f>
        <v>213.99999999999883</v>
      </c>
      <c r="BG766" s="13">
        <v>61</v>
      </c>
      <c r="BH766" s="12"/>
    </row>
    <row r="767" spans="1:60" x14ac:dyDescent="0.2">
      <c r="A767" s="37">
        <v>46214</v>
      </c>
      <c r="B767" s="37"/>
      <c r="C767" s="38">
        <v>11.2</v>
      </c>
      <c r="D767" s="13" t="s">
        <v>55</v>
      </c>
      <c r="E767" s="13" t="s">
        <v>1156</v>
      </c>
      <c r="F767" s="13"/>
      <c r="H767" t="s">
        <v>138</v>
      </c>
      <c r="I767" s="13">
        <v>2</v>
      </c>
      <c r="J767" s="13">
        <v>9</v>
      </c>
      <c r="K767" t="s">
        <v>1026</v>
      </c>
      <c r="L767" s="38">
        <v>1</v>
      </c>
      <c r="M767" s="38">
        <v>23</v>
      </c>
      <c r="N767" s="38">
        <v>46.06</v>
      </c>
      <c r="O767" s="13" t="s">
        <v>15</v>
      </c>
      <c r="Q767" s="13" t="s">
        <v>4</v>
      </c>
      <c r="R767" s="38">
        <v>42.455200000000005</v>
      </c>
      <c r="S767" s="13" t="s">
        <v>60</v>
      </c>
      <c r="T767" s="39" t="str">
        <f t="shared" si="561"/>
        <v>0.00</v>
      </c>
      <c r="U767" s="39">
        <f t="shared" si="606"/>
        <v>-1</v>
      </c>
      <c r="V767" s="39">
        <f t="shared" si="587"/>
        <v>88.715599999999995</v>
      </c>
      <c r="W767" s="39">
        <f t="shared" si="588"/>
        <v>623.5</v>
      </c>
      <c r="X767" s="40">
        <f t="shared" si="589"/>
        <v>0.14228644747393746</v>
      </c>
      <c r="Y767" s="41">
        <f t="shared" si="590"/>
        <v>0.88715599999999994</v>
      </c>
      <c r="Z767" s="42">
        <f t="shared" si="591"/>
        <v>8871.56</v>
      </c>
      <c r="AA767" s="13" t="s">
        <v>58</v>
      </c>
      <c r="AT767" s="87">
        <v>38</v>
      </c>
      <c r="AU767" s="87">
        <v>31</v>
      </c>
      <c r="AV767" s="10">
        <f t="shared" si="607"/>
        <v>45.06</v>
      </c>
      <c r="AW767" s="10">
        <f t="shared" si="608"/>
        <v>42.455200000000005</v>
      </c>
      <c r="AZ767" t="str">
        <f t="shared" si="568"/>
        <v>Yes</v>
      </c>
      <c r="BB767" s="38">
        <f t="shared" si="609"/>
        <v>-1</v>
      </c>
      <c r="BC767" s="38">
        <f t="shared" si="548"/>
        <v>-1.4</v>
      </c>
      <c r="BD767" s="38">
        <f t="shared" si="610"/>
        <v>-1.4</v>
      </c>
      <c r="BE767" s="38">
        <f t="shared" si="611"/>
        <v>-1</v>
      </c>
      <c r="BF767" s="13" cm="1">
        <f t="array" ref="BF767">SUMPRODUCT((1/COUNTIFS($A$3:$A767,$A$3:$A767,$H$3:$H767,$H$3:$H767,$I$3:$I767,$I$3:$I767)))</f>
        <v>213.99999999999886</v>
      </c>
      <c r="BG767" s="13">
        <v>61</v>
      </c>
      <c r="BH767" s="12"/>
    </row>
    <row r="768" spans="1:60" x14ac:dyDescent="0.2">
      <c r="A768" s="37">
        <v>46214</v>
      </c>
      <c r="B768" s="37"/>
      <c r="C768" s="38">
        <v>11.2</v>
      </c>
      <c r="D768" s="13" t="s">
        <v>55</v>
      </c>
      <c r="E768" s="13" t="s">
        <v>1156</v>
      </c>
      <c r="F768" s="13"/>
      <c r="H768" t="s">
        <v>138</v>
      </c>
      <c r="I768" s="13">
        <v>2</v>
      </c>
      <c r="J768" s="13">
        <v>11</v>
      </c>
      <c r="K768" t="s">
        <v>1027</v>
      </c>
      <c r="L768" s="38">
        <v>1</v>
      </c>
      <c r="M768" s="38">
        <v>14.5</v>
      </c>
      <c r="N768" s="38">
        <v>16.5</v>
      </c>
      <c r="O768" s="13" t="s">
        <v>15</v>
      </c>
      <c r="Q768" s="13" t="s">
        <v>4</v>
      </c>
      <c r="R768" s="38">
        <v>15.26</v>
      </c>
      <c r="S768" s="13" t="s">
        <v>60</v>
      </c>
      <c r="T768" s="39" t="str">
        <f t="shared" si="561"/>
        <v>0.00</v>
      </c>
      <c r="U768" s="39">
        <f t="shared" si="606"/>
        <v>-1</v>
      </c>
      <c r="V768" s="39">
        <f t="shared" si="587"/>
        <v>87.715599999999995</v>
      </c>
      <c r="W768" s="39">
        <f t="shared" si="588"/>
        <v>624.5</v>
      </c>
      <c r="X768" s="40">
        <f t="shared" si="589"/>
        <v>0.14045732586068854</v>
      </c>
      <c r="Y768" s="41">
        <f t="shared" si="590"/>
        <v>0.87715599999999994</v>
      </c>
      <c r="Z768" s="42">
        <f t="shared" si="591"/>
        <v>8771.56</v>
      </c>
      <c r="AA768" s="13" t="s">
        <v>58</v>
      </c>
      <c r="AT768" s="87">
        <v>14.3</v>
      </c>
      <c r="AU768" s="87">
        <v>13</v>
      </c>
      <c r="AV768" s="10">
        <f t="shared" si="607"/>
        <v>15.5</v>
      </c>
      <c r="AW768" s="10">
        <f t="shared" si="608"/>
        <v>15.26</v>
      </c>
      <c r="AZ768" t="str">
        <f t="shared" si="568"/>
        <v>Yes</v>
      </c>
      <c r="BB768" s="38">
        <f t="shared" si="609"/>
        <v>-1</v>
      </c>
      <c r="BC768" s="38">
        <f t="shared" si="548"/>
        <v>-1.4</v>
      </c>
      <c r="BD768" s="38">
        <f t="shared" si="610"/>
        <v>-1.4</v>
      </c>
      <c r="BE768" s="38">
        <f t="shared" si="611"/>
        <v>-1</v>
      </c>
      <c r="BF768" s="13" cm="1">
        <f t="array" ref="BF768">SUMPRODUCT((1/COUNTIFS($A$3:$A768,$A$3:$A768,$H$3:$H768,$H$3:$H768,$I$3:$I768,$I$3:$I768)))</f>
        <v>213.99999999999883</v>
      </c>
      <c r="BG768" s="13">
        <v>61</v>
      </c>
      <c r="BH768" s="12"/>
    </row>
    <row r="769" spans="1:60" x14ac:dyDescent="0.2">
      <c r="A769" s="37">
        <v>46214</v>
      </c>
      <c r="B769" s="37"/>
      <c r="C769" s="38">
        <v>11.2</v>
      </c>
      <c r="D769" s="13" t="s">
        <v>55</v>
      </c>
      <c r="E769" s="13" t="s">
        <v>1156</v>
      </c>
      <c r="F769" s="13"/>
      <c r="H769" t="s">
        <v>138</v>
      </c>
      <c r="I769" s="13">
        <v>2</v>
      </c>
      <c r="J769" s="13">
        <v>12</v>
      </c>
      <c r="K769" s="45" t="s">
        <v>210</v>
      </c>
      <c r="L769" s="38">
        <v>1</v>
      </c>
      <c r="M769" s="38">
        <v>30</v>
      </c>
      <c r="N769" s="38">
        <v>30</v>
      </c>
      <c r="O769" s="13" t="s">
        <v>15</v>
      </c>
      <c r="Q769" s="13" t="s">
        <v>4</v>
      </c>
      <c r="R769" s="38">
        <v>27.68</v>
      </c>
      <c r="S769" s="13">
        <v>3</v>
      </c>
      <c r="T769" s="39" t="str">
        <f t="shared" si="561"/>
        <v>0.00</v>
      </c>
      <c r="U769" s="39">
        <f t="shared" si="606"/>
        <v>-1</v>
      </c>
      <c r="V769" s="39">
        <f t="shared" si="587"/>
        <v>86.715599999999995</v>
      </c>
      <c r="W769" s="39">
        <f t="shared" si="588"/>
        <v>625.5</v>
      </c>
      <c r="X769" s="40">
        <f t="shared" si="589"/>
        <v>0.13863405275779375</v>
      </c>
      <c r="Y769" s="41">
        <f t="shared" si="590"/>
        <v>0.86715599999999993</v>
      </c>
      <c r="Z769" s="42">
        <f t="shared" si="591"/>
        <v>8671.56</v>
      </c>
      <c r="AA769" s="13" t="s">
        <v>58</v>
      </c>
      <c r="AT769" s="87">
        <v>26.7</v>
      </c>
      <c r="AU769" s="87">
        <v>26</v>
      </c>
      <c r="AV769" s="10">
        <f t="shared" si="607"/>
        <v>29</v>
      </c>
      <c r="AW769" s="10">
        <f t="shared" si="608"/>
        <v>27.68</v>
      </c>
      <c r="AZ769" t="str">
        <f t="shared" si="568"/>
        <v>Yes</v>
      </c>
      <c r="BB769" s="38">
        <f t="shared" si="609"/>
        <v>-1</v>
      </c>
      <c r="BC769" s="38">
        <f t="shared" si="548"/>
        <v>-1.4</v>
      </c>
      <c r="BD769" s="38">
        <f t="shared" si="610"/>
        <v>-1.4</v>
      </c>
      <c r="BE769" s="38">
        <f t="shared" si="611"/>
        <v>-1</v>
      </c>
      <c r="BF769" s="13" cm="1">
        <f t="array" ref="BF769">SUMPRODUCT((1/COUNTIFS($A$3:$A769,$A$3:$A769,$H$3:$H769,$H$3:$H769,$I$3:$I769,$I$3:$I769)))</f>
        <v>213.99999999999878</v>
      </c>
      <c r="BG769" s="13">
        <v>61</v>
      </c>
      <c r="BH769" s="12"/>
    </row>
    <row r="770" spans="1:60" x14ac:dyDescent="0.2">
      <c r="A770" s="37">
        <v>46214</v>
      </c>
      <c r="B770" s="37"/>
      <c r="C770" s="38">
        <v>11.2</v>
      </c>
      <c r="D770" s="13" t="s">
        <v>55</v>
      </c>
      <c r="E770" s="13" t="s">
        <v>1156</v>
      </c>
      <c r="F770" s="13"/>
      <c r="H770" t="s">
        <v>138</v>
      </c>
      <c r="I770" s="13">
        <v>2</v>
      </c>
      <c r="J770" s="13">
        <v>15</v>
      </c>
      <c r="K770" s="46" t="s">
        <v>1029</v>
      </c>
      <c r="L770" s="38">
        <v>1</v>
      </c>
      <c r="M770" s="38">
        <v>46</v>
      </c>
      <c r="N770" s="38">
        <v>46</v>
      </c>
      <c r="O770" s="13" t="s">
        <v>15</v>
      </c>
      <c r="Q770" s="13" t="s">
        <v>4</v>
      </c>
      <c r="R770" s="38">
        <v>42.4</v>
      </c>
      <c r="S770" s="13">
        <v>4</v>
      </c>
      <c r="T770" s="39" t="str">
        <f t="shared" si="561"/>
        <v>0.00</v>
      </c>
      <c r="U770" s="39">
        <f t="shared" si="606"/>
        <v>-1</v>
      </c>
      <c r="V770" s="39">
        <f t="shared" si="587"/>
        <v>85.715599999999995</v>
      </c>
      <c r="W770" s="39">
        <f t="shared" si="588"/>
        <v>626.5</v>
      </c>
      <c r="X770" s="40">
        <f t="shared" si="589"/>
        <v>0.13681660015961691</v>
      </c>
      <c r="Y770" s="41">
        <f t="shared" si="590"/>
        <v>0.85715599999999992</v>
      </c>
      <c r="Z770" s="42">
        <f t="shared" si="591"/>
        <v>8571.56</v>
      </c>
      <c r="AA770" s="13" t="s">
        <v>58</v>
      </c>
      <c r="AT770" s="87">
        <v>45.2</v>
      </c>
      <c r="AU770" s="87">
        <v>31</v>
      </c>
      <c r="AV770" s="10">
        <f t="shared" si="607"/>
        <v>45</v>
      </c>
      <c r="AW770" s="10">
        <f t="shared" si="608"/>
        <v>42.4</v>
      </c>
      <c r="AZ770" t="str">
        <f t="shared" si="568"/>
        <v>Yes</v>
      </c>
      <c r="BB770" s="38">
        <f t="shared" si="609"/>
        <v>-1</v>
      </c>
      <c r="BC770" s="38">
        <f t="shared" si="548"/>
        <v>-1.4</v>
      </c>
      <c r="BD770" s="38">
        <f t="shared" si="610"/>
        <v>-1.4</v>
      </c>
      <c r="BE770" s="38">
        <f t="shared" si="611"/>
        <v>-1</v>
      </c>
      <c r="BF770" s="13" cm="1">
        <f t="array" ref="BF770">SUMPRODUCT((1/COUNTIFS($A$3:$A770,$A$3:$A770,$H$3:$H770,$H$3:$H770,$I$3:$I770,$I$3:$I770)))</f>
        <v>213.99999999999878</v>
      </c>
      <c r="BG770" s="13">
        <v>61</v>
      </c>
      <c r="BH770" s="12"/>
    </row>
    <row r="771" spans="1:60" x14ac:dyDescent="0.2">
      <c r="A771" s="37">
        <v>46214</v>
      </c>
      <c r="B771" s="37"/>
      <c r="C771" s="38">
        <v>11.21</v>
      </c>
      <c r="D771" s="13" t="s">
        <v>55</v>
      </c>
      <c r="E771" s="13" t="s">
        <v>1156</v>
      </c>
      <c r="F771" s="13"/>
      <c r="H771" t="s">
        <v>138</v>
      </c>
      <c r="I771" s="13">
        <v>5</v>
      </c>
      <c r="J771" s="13">
        <v>2</v>
      </c>
      <c r="K771" t="s">
        <v>511</v>
      </c>
      <c r="L771" s="38">
        <v>0.5</v>
      </c>
      <c r="M771" s="38">
        <v>8.1999999999999993</v>
      </c>
      <c r="N771" s="38">
        <v>8.6</v>
      </c>
      <c r="O771" s="13" t="s">
        <v>15</v>
      </c>
      <c r="Q771" s="13" t="s">
        <v>4</v>
      </c>
      <c r="R771" s="38">
        <v>7.992</v>
      </c>
      <c r="S771" s="13" t="s">
        <v>60</v>
      </c>
      <c r="T771" s="39" t="str">
        <f t="shared" si="561"/>
        <v>0.00</v>
      </c>
      <c r="U771" s="39">
        <f t="shared" ref="U771:U776" si="612">BE771</f>
        <v>-0.5</v>
      </c>
      <c r="V771" s="39">
        <f t="shared" si="587"/>
        <v>85.215599999999995</v>
      </c>
      <c r="W771" s="39">
        <f t="shared" si="588"/>
        <v>627</v>
      </c>
      <c r="X771" s="40">
        <f t="shared" si="589"/>
        <v>0.13591004784688995</v>
      </c>
      <c r="Y771" s="41">
        <f t="shared" si="590"/>
        <v>0.85215599999999991</v>
      </c>
      <c r="Z771" s="42">
        <f t="shared" si="591"/>
        <v>8521.56</v>
      </c>
      <c r="AA771" s="13" t="s">
        <v>58</v>
      </c>
      <c r="AT771" s="87">
        <v>7.8</v>
      </c>
      <c r="AU771" s="87">
        <v>7</v>
      </c>
      <c r="AV771" s="10">
        <f t="shared" ref="AV771:AV776" si="613">((N771*(L771))-(L771))</f>
        <v>3.8</v>
      </c>
      <c r="AW771" s="10">
        <f t="shared" ref="AW771:AW776" si="614">0.92*(N771-1)+1</f>
        <v>7.992</v>
      </c>
      <c r="AZ771" t="str">
        <f t="shared" si="568"/>
        <v>Yes</v>
      </c>
      <c r="BB771" s="38">
        <f t="shared" ref="BB771:BB776" si="615">IF(AA771="W",
   L771*(N771-1),
   -L771
)</f>
        <v>-0.5</v>
      </c>
      <c r="BC771" s="38">
        <f t="shared" ref="BC771:BC834" si="616">SUMIFS(
  $BB:$BB,
  $A:$A,$A771,
  $H:$H,$H771,
  $I:$I,$I771
)</f>
        <v>0.29999999999999982</v>
      </c>
      <c r="BD771" s="38">
        <f t="shared" ref="BD771:BD776" si="617">IF(BC771&gt;0, BC771*0.92, BC771)</f>
        <v>0.27599999999999986</v>
      </c>
      <c r="BE771" s="38">
        <f t="shared" ref="BE771:BE776" si="618">IF(
  BC771&gt;0,
  IF(
    AA771="W",
    BB771 - (BC771 - BD771),
    BB771
  ),
  BB771
)</f>
        <v>-0.5</v>
      </c>
      <c r="BF771" s="13" cm="1">
        <f t="array" ref="BF771">SUMPRODUCT((1/COUNTIFS($A$3:$A771,$A$3:$A771,$H$3:$H771,$H$3:$H771,$I$3:$I771,$I$3:$I771)))</f>
        <v>214.99999999999878</v>
      </c>
      <c r="BG771" s="13">
        <v>61</v>
      </c>
      <c r="BH771" s="12"/>
    </row>
    <row r="772" spans="1:60" x14ac:dyDescent="0.2">
      <c r="A772" s="37">
        <v>46214</v>
      </c>
      <c r="B772" s="37"/>
      <c r="C772" s="38">
        <v>11.21</v>
      </c>
      <c r="D772" s="13" t="s">
        <v>55</v>
      </c>
      <c r="E772" s="13" t="s">
        <v>1156</v>
      </c>
      <c r="F772" s="13"/>
      <c r="H772" t="s">
        <v>138</v>
      </c>
      <c r="I772" s="13">
        <v>5</v>
      </c>
      <c r="J772" s="13">
        <v>5</v>
      </c>
      <c r="K772" t="s">
        <v>983</v>
      </c>
      <c r="L772" s="38">
        <v>1</v>
      </c>
      <c r="M772" s="38">
        <v>44</v>
      </c>
      <c r="N772" s="38">
        <v>70</v>
      </c>
      <c r="O772" s="13" t="s">
        <v>15</v>
      </c>
      <c r="Q772" s="13" t="s">
        <v>4</v>
      </c>
      <c r="R772" s="38">
        <v>64.48</v>
      </c>
      <c r="S772" s="13" t="s">
        <v>60</v>
      </c>
      <c r="T772" s="39" t="str">
        <f t="shared" si="561"/>
        <v>0.00</v>
      </c>
      <c r="U772" s="39">
        <f t="shared" si="612"/>
        <v>-1</v>
      </c>
      <c r="V772" s="39">
        <f t="shared" si="587"/>
        <v>84.215599999999995</v>
      </c>
      <c r="W772" s="39">
        <f t="shared" si="588"/>
        <v>628</v>
      </c>
      <c r="X772" s="40">
        <f t="shared" si="589"/>
        <v>0.13410127388535031</v>
      </c>
      <c r="Y772" s="41">
        <f t="shared" si="590"/>
        <v>0.8421559999999999</v>
      </c>
      <c r="Z772" s="42">
        <f t="shared" si="591"/>
        <v>8421.56</v>
      </c>
      <c r="AA772" s="13" t="s">
        <v>58</v>
      </c>
      <c r="AT772" s="87">
        <v>58.7</v>
      </c>
      <c r="AU772" s="87">
        <v>51</v>
      </c>
      <c r="AV772" s="10">
        <f t="shared" si="613"/>
        <v>69</v>
      </c>
      <c r="AW772" s="10">
        <f t="shared" si="614"/>
        <v>64.48</v>
      </c>
      <c r="AZ772" t="str">
        <f t="shared" si="568"/>
        <v>Yes</v>
      </c>
      <c r="BB772" s="38">
        <f t="shared" si="615"/>
        <v>-1</v>
      </c>
      <c r="BC772" s="38">
        <f t="shared" si="616"/>
        <v>0.29999999999999982</v>
      </c>
      <c r="BD772" s="38">
        <f t="shared" si="617"/>
        <v>0.27599999999999986</v>
      </c>
      <c r="BE772" s="38">
        <f t="shared" si="618"/>
        <v>-1</v>
      </c>
      <c r="BF772" s="13" cm="1">
        <f t="array" ref="BF772">SUMPRODUCT((1/COUNTIFS($A$3:$A772,$A$3:$A772,$H$3:$H772,$H$3:$H772,$I$3:$I772,$I$3:$I772)))</f>
        <v>214.99999999999878</v>
      </c>
      <c r="BG772" s="13">
        <v>61</v>
      </c>
      <c r="BH772" s="12"/>
    </row>
    <row r="773" spans="1:60" x14ac:dyDescent="0.2">
      <c r="A773" s="37">
        <v>46214</v>
      </c>
      <c r="B773" s="37"/>
      <c r="C773" s="38">
        <v>11.21</v>
      </c>
      <c r="D773" s="13" t="s">
        <v>55</v>
      </c>
      <c r="E773" s="13" t="s">
        <v>1156</v>
      </c>
      <c r="F773" s="13"/>
      <c r="H773" t="s">
        <v>138</v>
      </c>
      <c r="I773" s="13">
        <v>5</v>
      </c>
      <c r="J773" s="13">
        <v>7</v>
      </c>
      <c r="K773" t="s">
        <v>1035</v>
      </c>
      <c r="L773" s="38">
        <v>1</v>
      </c>
      <c r="M773" s="38">
        <v>26</v>
      </c>
      <c r="N773" s="38">
        <v>36</v>
      </c>
      <c r="O773" s="13" t="s">
        <v>15</v>
      </c>
      <c r="Q773" s="13" t="s">
        <v>4</v>
      </c>
      <c r="R773" s="38">
        <v>33.200000000000003</v>
      </c>
      <c r="S773" s="13" t="s">
        <v>60</v>
      </c>
      <c r="T773" s="39" t="str">
        <f t="shared" si="561"/>
        <v>0.00</v>
      </c>
      <c r="U773" s="39">
        <f t="shared" si="612"/>
        <v>-1</v>
      </c>
      <c r="V773" s="39">
        <f t="shared" si="587"/>
        <v>83.215599999999995</v>
      </c>
      <c r="W773" s="39">
        <f t="shared" si="588"/>
        <v>629</v>
      </c>
      <c r="X773" s="40">
        <f t="shared" si="589"/>
        <v>0.13229825119236882</v>
      </c>
      <c r="Y773" s="41">
        <f t="shared" si="590"/>
        <v>0.8321559999999999</v>
      </c>
      <c r="Z773" s="42">
        <f t="shared" si="591"/>
        <v>8321.56</v>
      </c>
      <c r="AA773" s="13" t="s">
        <v>58</v>
      </c>
      <c r="AT773" s="87">
        <v>30.9</v>
      </c>
      <c r="AU773" s="87">
        <v>26</v>
      </c>
      <c r="AV773" s="10">
        <f t="shared" si="613"/>
        <v>35</v>
      </c>
      <c r="AW773" s="10">
        <f t="shared" si="614"/>
        <v>33.200000000000003</v>
      </c>
      <c r="AZ773" t="str">
        <f t="shared" si="568"/>
        <v>Yes</v>
      </c>
      <c r="BB773" s="38">
        <f t="shared" si="615"/>
        <v>-1</v>
      </c>
      <c r="BC773" s="38">
        <f t="shared" si="616"/>
        <v>0.29999999999999982</v>
      </c>
      <c r="BD773" s="38">
        <f t="shared" si="617"/>
        <v>0.27599999999999986</v>
      </c>
      <c r="BE773" s="38">
        <f t="shared" si="618"/>
        <v>-1</v>
      </c>
      <c r="BF773" s="13" cm="1">
        <f t="array" ref="BF773">SUMPRODUCT((1/COUNTIFS($A$3:$A773,$A$3:$A773,$H$3:$H773,$H$3:$H773,$I$3:$I773,$I$3:$I773)))</f>
        <v>214.99999999999881</v>
      </c>
      <c r="BG773" s="13">
        <v>61</v>
      </c>
      <c r="BH773" s="12"/>
    </row>
    <row r="774" spans="1:60" x14ac:dyDescent="0.2">
      <c r="A774" s="37">
        <v>46214</v>
      </c>
      <c r="B774" s="37"/>
      <c r="C774" s="38">
        <v>11.21</v>
      </c>
      <c r="D774" s="13" t="s">
        <v>55</v>
      </c>
      <c r="E774" s="13" t="s">
        <v>1156</v>
      </c>
      <c r="F774" s="13"/>
      <c r="H774" t="s">
        <v>138</v>
      </c>
      <c r="I774" s="13">
        <v>5</v>
      </c>
      <c r="J774" s="13">
        <v>9</v>
      </c>
      <c r="K774" s="43" t="s">
        <v>62</v>
      </c>
      <c r="L774" s="38">
        <v>0.5</v>
      </c>
      <c r="M774" s="38">
        <v>9.6</v>
      </c>
      <c r="N774" s="38">
        <v>9.6</v>
      </c>
      <c r="O774" s="13" t="s">
        <v>15</v>
      </c>
      <c r="Q774" s="13" t="s">
        <v>4</v>
      </c>
      <c r="R774" s="38">
        <v>8.911999999999999</v>
      </c>
      <c r="S774" s="13">
        <v>1</v>
      </c>
      <c r="T774" s="39">
        <f t="shared" si="561"/>
        <v>4.46</v>
      </c>
      <c r="U774" s="39">
        <f t="shared" si="612"/>
        <v>4.2759999999999998</v>
      </c>
      <c r="V774" s="39">
        <f t="shared" si="587"/>
        <v>87.491599999999991</v>
      </c>
      <c r="W774" s="39">
        <f t="shared" si="588"/>
        <v>629.5</v>
      </c>
      <c r="X774" s="40">
        <f t="shared" si="589"/>
        <v>0.13898586179507544</v>
      </c>
      <c r="Y774" s="41">
        <f t="shared" si="590"/>
        <v>0.87491599999999992</v>
      </c>
      <c r="Z774" s="42">
        <f t="shared" si="591"/>
        <v>8749.16</v>
      </c>
      <c r="AA774" s="13" t="s">
        <v>72</v>
      </c>
      <c r="AT774" s="87">
        <v>8</v>
      </c>
      <c r="AU774" s="87">
        <v>8</v>
      </c>
      <c r="AV774" s="10">
        <f t="shared" si="613"/>
        <v>4.3</v>
      </c>
      <c r="AW774" s="10">
        <f t="shared" si="614"/>
        <v>8.911999999999999</v>
      </c>
      <c r="AZ774" t="str">
        <f t="shared" si="568"/>
        <v>Yes</v>
      </c>
      <c r="BB774" s="38">
        <f t="shared" si="615"/>
        <v>4.3</v>
      </c>
      <c r="BC774" s="38">
        <f t="shared" si="616"/>
        <v>0.29999999999999982</v>
      </c>
      <c r="BD774" s="38">
        <f t="shared" si="617"/>
        <v>0.27599999999999986</v>
      </c>
      <c r="BE774" s="38">
        <f t="shared" si="618"/>
        <v>4.2759999999999998</v>
      </c>
      <c r="BF774" s="13" cm="1">
        <f t="array" ref="BF774">SUMPRODUCT((1/COUNTIFS($A$3:$A774,$A$3:$A774,$H$3:$H774,$H$3:$H774,$I$3:$I774,$I$3:$I774)))</f>
        <v>214.99999999999878</v>
      </c>
      <c r="BG774" s="13">
        <v>62</v>
      </c>
      <c r="BH774" s="12"/>
    </row>
    <row r="775" spans="1:60" x14ac:dyDescent="0.2">
      <c r="A775" s="37">
        <v>46214</v>
      </c>
      <c r="B775" s="37"/>
      <c r="C775" s="38">
        <v>11.21</v>
      </c>
      <c r="D775" s="13" t="s">
        <v>55</v>
      </c>
      <c r="E775" s="13" t="s">
        <v>1156</v>
      </c>
      <c r="F775" s="13"/>
      <c r="H775" t="s">
        <v>138</v>
      </c>
      <c r="I775" s="13">
        <v>5</v>
      </c>
      <c r="J775" s="13">
        <v>10</v>
      </c>
      <c r="K775" t="s">
        <v>1031</v>
      </c>
      <c r="L775" s="38">
        <v>0.5</v>
      </c>
      <c r="M775" s="38">
        <v>5.6</v>
      </c>
      <c r="N775" s="38">
        <v>6.19</v>
      </c>
      <c r="O775" s="13" t="s">
        <v>15</v>
      </c>
      <c r="Q775" s="13" t="s">
        <v>4</v>
      </c>
      <c r="R775" s="38">
        <v>5.7748000000000008</v>
      </c>
      <c r="S775" s="13" t="s">
        <v>60</v>
      </c>
      <c r="T775" s="39" t="str">
        <f t="shared" si="561"/>
        <v>0.00</v>
      </c>
      <c r="U775" s="39">
        <f t="shared" si="612"/>
        <v>-0.5</v>
      </c>
      <c r="V775" s="39">
        <f t="shared" si="587"/>
        <v>86.991599999999991</v>
      </c>
      <c r="W775" s="39">
        <f t="shared" si="588"/>
        <v>630</v>
      </c>
      <c r="X775" s="40">
        <f t="shared" si="589"/>
        <v>0.13808190476190474</v>
      </c>
      <c r="Y775" s="41">
        <f t="shared" si="590"/>
        <v>0.86991599999999991</v>
      </c>
      <c r="Z775" s="42">
        <f t="shared" si="591"/>
        <v>8699.16</v>
      </c>
      <c r="AA775" s="13" t="s">
        <v>58</v>
      </c>
      <c r="AT775" s="87">
        <v>5.7</v>
      </c>
      <c r="AU775" s="87">
        <v>4.8</v>
      </c>
      <c r="AV775" s="10">
        <f t="shared" si="613"/>
        <v>2.5950000000000002</v>
      </c>
      <c r="AW775" s="10">
        <f t="shared" si="614"/>
        <v>5.7748000000000008</v>
      </c>
      <c r="AZ775" t="str">
        <f t="shared" si="568"/>
        <v>Yes</v>
      </c>
      <c r="BB775" s="38">
        <f t="shared" si="615"/>
        <v>-0.5</v>
      </c>
      <c r="BC775" s="38">
        <f t="shared" si="616"/>
        <v>0.29999999999999982</v>
      </c>
      <c r="BD775" s="38">
        <f t="shared" si="617"/>
        <v>0.27599999999999986</v>
      </c>
      <c r="BE775" s="38">
        <f t="shared" si="618"/>
        <v>-0.5</v>
      </c>
      <c r="BF775" s="13" cm="1">
        <f t="array" ref="BF775">SUMPRODUCT((1/COUNTIFS($A$3:$A775,$A$3:$A775,$H$3:$H775,$H$3:$H775,$I$3:$I775,$I$3:$I775)))</f>
        <v>214.99999999999872</v>
      </c>
      <c r="BG775" s="13">
        <v>62</v>
      </c>
      <c r="BH775" s="12"/>
    </row>
    <row r="776" spans="1:60" x14ac:dyDescent="0.2">
      <c r="A776" s="37">
        <v>46214</v>
      </c>
      <c r="B776" s="37"/>
      <c r="C776" s="38">
        <v>11.21</v>
      </c>
      <c r="D776" s="13" t="s">
        <v>55</v>
      </c>
      <c r="E776" s="13" t="s">
        <v>1156</v>
      </c>
      <c r="F776" s="13"/>
      <c r="H776" t="s">
        <v>138</v>
      </c>
      <c r="I776" s="13">
        <v>5</v>
      </c>
      <c r="J776" s="13">
        <v>11</v>
      </c>
      <c r="K776" s="46" t="s">
        <v>1032</v>
      </c>
      <c r="L776" s="38">
        <v>1</v>
      </c>
      <c r="M776" s="38">
        <v>48</v>
      </c>
      <c r="N776" s="38">
        <v>48</v>
      </c>
      <c r="O776" s="13" t="s">
        <v>15</v>
      </c>
      <c r="Q776" s="13" t="s">
        <v>4</v>
      </c>
      <c r="R776" s="38">
        <v>44.24</v>
      </c>
      <c r="S776" s="13">
        <v>4</v>
      </c>
      <c r="T776" s="39" t="str">
        <f t="shared" si="561"/>
        <v>0.00</v>
      </c>
      <c r="U776" s="39">
        <f t="shared" si="612"/>
        <v>-1</v>
      </c>
      <c r="V776" s="39">
        <f t="shared" si="587"/>
        <v>85.991599999999991</v>
      </c>
      <c r="W776" s="39">
        <f t="shared" si="588"/>
        <v>631</v>
      </c>
      <c r="X776" s="40">
        <f t="shared" si="589"/>
        <v>0.13627828843106179</v>
      </c>
      <c r="Y776" s="41">
        <f t="shared" si="590"/>
        <v>0.8599159999999999</v>
      </c>
      <c r="Z776" s="42">
        <f t="shared" si="591"/>
        <v>8599.16</v>
      </c>
      <c r="AA776" s="13" t="s">
        <v>58</v>
      </c>
      <c r="AT776" s="87">
        <v>44.1</v>
      </c>
      <c r="AU776" s="87">
        <v>31</v>
      </c>
      <c r="AV776" s="10">
        <f t="shared" si="613"/>
        <v>47</v>
      </c>
      <c r="AW776" s="10">
        <f t="shared" si="614"/>
        <v>44.24</v>
      </c>
      <c r="AZ776" t="str">
        <f t="shared" si="568"/>
        <v>Yes</v>
      </c>
      <c r="BB776" s="38">
        <f t="shared" si="615"/>
        <v>-1</v>
      </c>
      <c r="BC776" s="38">
        <f t="shared" si="616"/>
        <v>0.29999999999999982</v>
      </c>
      <c r="BD776" s="38">
        <f t="shared" si="617"/>
        <v>0.27599999999999986</v>
      </c>
      <c r="BE776" s="38">
        <f t="shared" si="618"/>
        <v>-1</v>
      </c>
      <c r="BF776" s="13" cm="1">
        <f t="array" ref="BF776">SUMPRODUCT((1/COUNTIFS($A$3:$A776,$A$3:$A776,$H$3:$H776,$H$3:$H776,$I$3:$I776,$I$3:$I776)))</f>
        <v>214.99999999999872</v>
      </c>
      <c r="BG776" s="13">
        <v>62</v>
      </c>
      <c r="BH776" s="12"/>
    </row>
    <row r="777" spans="1:60" x14ac:dyDescent="0.2">
      <c r="A777" s="37">
        <v>46214</v>
      </c>
      <c r="B777" s="37"/>
      <c r="C777" s="38">
        <v>11.23</v>
      </c>
      <c r="D777" s="13" t="s">
        <v>55</v>
      </c>
      <c r="E777" s="13" t="s">
        <v>1156</v>
      </c>
      <c r="F777" s="13"/>
      <c r="H777" t="s">
        <v>138</v>
      </c>
      <c r="I777" s="13">
        <v>8</v>
      </c>
      <c r="J777" s="13">
        <v>4</v>
      </c>
      <c r="K777" t="s">
        <v>129</v>
      </c>
      <c r="L777" s="38">
        <v>1</v>
      </c>
      <c r="M777" s="38">
        <v>29</v>
      </c>
      <c r="N777" s="38">
        <v>33.68</v>
      </c>
      <c r="O777" s="13" t="s">
        <v>15</v>
      </c>
      <c r="Q777" s="13" t="s">
        <v>4</v>
      </c>
      <c r="R777" s="38">
        <v>31.0656</v>
      </c>
      <c r="S777" s="13" t="s">
        <v>60</v>
      </c>
      <c r="T777" s="39" t="str">
        <f t="shared" si="561"/>
        <v>0.00</v>
      </c>
      <c r="U777" s="39">
        <f t="shared" ref="U777:U780" si="619">BE777</f>
        <v>-1</v>
      </c>
      <c r="V777" s="39">
        <f t="shared" si="587"/>
        <v>84.991599999999991</v>
      </c>
      <c r="W777" s="39">
        <f t="shared" si="588"/>
        <v>632</v>
      </c>
      <c r="X777" s="40">
        <f t="shared" si="589"/>
        <v>0.13448037974683544</v>
      </c>
      <c r="Y777" s="41">
        <f t="shared" si="590"/>
        <v>0.84991599999999989</v>
      </c>
      <c r="Z777" s="42">
        <f t="shared" si="591"/>
        <v>8499.16</v>
      </c>
      <c r="AA777" s="13" t="s">
        <v>58</v>
      </c>
      <c r="AT777" s="87">
        <v>27.1</v>
      </c>
      <c r="AU777" s="87">
        <v>21</v>
      </c>
      <c r="AV777" s="10">
        <f t="shared" ref="AV777:AV780" si="620">((N777*(L777))-(L777))</f>
        <v>32.68</v>
      </c>
      <c r="AW777" s="10">
        <f t="shared" ref="AW777:AW780" si="621">0.92*(N777-1)+1</f>
        <v>31.0656</v>
      </c>
      <c r="AZ777" t="str">
        <f t="shared" si="568"/>
        <v>Yes</v>
      </c>
      <c r="BB777" s="38">
        <f t="shared" ref="BB777:BB780" si="622">IF(AA777="W",
   L777*(N777-1),
   -L777
)</f>
        <v>-1</v>
      </c>
      <c r="BC777" s="38">
        <f t="shared" si="616"/>
        <v>-4</v>
      </c>
      <c r="BD777" s="38">
        <f t="shared" ref="BD777:BD780" si="623">IF(BC777&gt;0, BC777*0.92, BC777)</f>
        <v>-4</v>
      </c>
      <c r="BE777" s="38">
        <f t="shared" ref="BE777:BE780" si="624">IF(
  BC777&gt;0,
  IF(
    AA777="W",
    BB777 - (BC777 - BD777),
    BB777
  ),
  BB777
)</f>
        <v>-1</v>
      </c>
      <c r="BF777" s="13" cm="1">
        <f t="array" ref="BF777">SUMPRODUCT((1/COUNTIFS($A$3:$A777,$A$3:$A777,$H$3:$H777,$H$3:$H777,$I$3:$I777,$I$3:$I777)))</f>
        <v>215.99999999999872</v>
      </c>
      <c r="BG777" s="13">
        <v>62</v>
      </c>
      <c r="BH777" s="12"/>
    </row>
    <row r="778" spans="1:60" x14ac:dyDescent="0.2">
      <c r="A778" s="37">
        <v>46214</v>
      </c>
      <c r="B778" s="37"/>
      <c r="C778" s="38">
        <v>11.23</v>
      </c>
      <c r="D778" s="13" t="s">
        <v>55</v>
      </c>
      <c r="E778" s="13" t="s">
        <v>1156</v>
      </c>
      <c r="F778" s="13"/>
      <c r="H778" t="s">
        <v>138</v>
      </c>
      <c r="I778" s="13">
        <v>8</v>
      </c>
      <c r="J778" s="13">
        <v>8</v>
      </c>
      <c r="K778" t="s">
        <v>1019</v>
      </c>
      <c r="L778" s="38">
        <v>1</v>
      </c>
      <c r="M778" s="38">
        <v>24</v>
      </c>
      <c r="N778" s="38">
        <v>24</v>
      </c>
      <c r="O778" s="13" t="s">
        <v>15</v>
      </c>
      <c r="Q778" s="13" t="s">
        <v>4</v>
      </c>
      <c r="R778" s="38">
        <v>22.16</v>
      </c>
      <c r="S778" s="13" t="s">
        <v>60</v>
      </c>
      <c r="T778" s="39" t="str">
        <f t="shared" si="561"/>
        <v>0.00</v>
      </c>
      <c r="U778" s="39">
        <f t="shared" si="619"/>
        <v>-1</v>
      </c>
      <c r="V778" s="39">
        <f t="shared" si="587"/>
        <v>83.991599999999991</v>
      </c>
      <c r="W778" s="39">
        <f t="shared" si="588"/>
        <v>633</v>
      </c>
      <c r="X778" s="40">
        <f t="shared" si="589"/>
        <v>0.13268815165876777</v>
      </c>
      <c r="Y778" s="41">
        <f t="shared" si="590"/>
        <v>0.83991599999999988</v>
      </c>
      <c r="Z778" s="42">
        <f t="shared" si="591"/>
        <v>8399.16</v>
      </c>
      <c r="AA778" s="13" t="s">
        <v>58</v>
      </c>
      <c r="AT778" s="87">
        <v>18</v>
      </c>
      <c r="AU778" s="87">
        <v>20</v>
      </c>
      <c r="AV778" s="10">
        <f t="shared" si="620"/>
        <v>23</v>
      </c>
      <c r="AW778" s="10">
        <f t="shared" si="621"/>
        <v>22.16</v>
      </c>
      <c r="AZ778" t="str">
        <f t="shared" si="568"/>
        <v>Yes</v>
      </c>
      <c r="BB778" s="38">
        <f t="shared" si="622"/>
        <v>-1</v>
      </c>
      <c r="BC778" s="38">
        <f t="shared" si="616"/>
        <v>-4</v>
      </c>
      <c r="BD778" s="38">
        <f t="shared" si="623"/>
        <v>-4</v>
      </c>
      <c r="BE778" s="38">
        <f t="shared" si="624"/>
        <v>-1</v>
      </c>
      <c r="BF778" s="13" cm="1">
        <f t="array" ref="BF778">SUMPRODUCT((1/COUNTIFS($A$3:$A778,$A$3:$A778,$H$3:$H778,$H$3:$H778,$I$3:$I778,$I$3:$I778)))</f>
        <v>215.99999999999872</v>
      </c>
      <c r="BG778" s="13">
        <v>62</v>
      </c>
      <c r="BH778" s="12"/>
    </row>
    <row r="779" spans="1:60" x14ac:dyDescent="0.2">
      <c r="A779" s="37">
        <v>46214</v>
      </c>
      <c r="B779" s="37"/>
      <c r="C779" s="38">
        <v>11.23</v>
      </c>
      <c r="D779" s="13" t="s">
        <v>55</v>
      </c>
      <c r="E779" s="13" t="s">
        <v>1156</v>
      </c>
      <c r="F779" s="13"/>
      <c r="H779" t="s">
        <v>138</v>
      </c>
      <c r="I779" s="13">
        <v>8</v>
      </c>
      <c r="J779" s="13">
        <v>9</v>
      </c>
      <c r="K779" t="s">
        <v>87</v>
      </c>
      <c r="L779" s="38">
        <v>1</v>
      </c>
      <c r="M779" s="38">
        <v>14.5</v>
      </c>
      <c r="N779" s="38">
        <v>15.4</v>
      </c>
      <c r="O779" s="13" t="s">
        <v>15</v>
      </c>
      <c r="Q779" s="13" t="s">
        <v>4</v>
      </c>
      <c r="R779" s="38">
        <v>14.248000000000001</v>
      </c>
      <c r="S779" s="13" t="s">
        <v>60</v>
      </c>
      <c r="T779" s="39" t="str">
        <f t="shared" ref="T779:T843" si="625">IF(($AA779="W"),ROUND(($L779*$R779),2),"0.00")</f>
        <v>0.00</v>
      </c>
      <c r="U779" s="39">
        <f t="shared" si="619"/>
        <v>-1</v>
      </c>
      <c r="V779" s="39">
        <f t="shared" si="587"/>
        <v>82.991599999999991</v>
      </c>
      <c r="W779" s="39">
        <f t="shared" si="588"/>
        <v>634</v>
      </c>
      <c r="X779" s="40">
        <f t="shared" si="589"/>
        <v>0.13090157728706622</v>
      </c>
      <c r="Y779" s="41">
        <f t="shared" si="590"/>
        <v>0.82991599999999988</v>
      </c>
      <c r="Z779" s="42">
        <f t="shared" si="591"/>
        <v>8299.16</v>
      </c>
      <c r="AA779" s="13" t="s">
        <v>58</v>
      </c>
      <c r="AT779" s="87">
        <v>12</v>
      </c>
      <c r="AU779" s="87">
        <v>12</v>
      </c>
      <c r="AV779" s="10">
        <f t="shared" si="620"/>
        <v>14.4</v>
      </c>
      <c r="AW779" s="10">
        <f t="shared" si="621"/>
        <v>14.248000000000001</v>
      </c>
      <c r="AZ779" t="str">
        <f t="shared" si="568"/>
        <v>Yes</v>
      </c>
      <c r="BB779" s="38">
        <f t="shared" si="622"/>
        <v>-1</v>
      </c>
      <c r="BC779" s="38">
        <f t="shared" si="616"/>
        <v>-4</v>
      </c>
      <c r="BD779" s="38">
        <f t="shared" si="623"/>
        <v>-4</v>
      </c>
      <c r="BE779" s="38">
        <f t="shared" si="624"/>
        <v>-1</v>
      </c>
      <c r="BF779" s="13" cm="1">
        <f t="array" ref="BF779">SUMPRODUCT((1/COUNTIFS($A$3:$A779,$A$3:$A779,$H$3:$H779,$H$3:$H779,$I$3:$I779,$I$3:$I779)))</f>
        <v>215.99999999999875</v>
      </c>
      <c r="BG779" s="13">
        <v>62</v>
      </c>
      <c r="BH779" s="12"/>
    </row>
    <row r="780" spans="1:60" x14ac:dyDescent="0.2">
      <c r="A780" s="37">
        <v>46214</v>
      </c>
      <c r="B780" s="37"/>
      <c r="C780" s="38">
        <v>11.23</v>
      </c>
      <c r="D780" s="13" t="s">
        <v>55</v>
      </c>
      <c r="E780" s="13" t="s">
        <v>1156</v>
      </c>
      <c r="F780" s="13"/>
      <c r="H780" t="s">
        <v>138</v>
      </c>
      <c r="I780" s="13">
        <v>8</v>
      </c>
      <c r="J780" s="13">
        <v>12</v>
      </c>
      <c r="K780" t="s">
        <v>86</v>
      </c>
      <c r="L780" s="38">
        <v>1</v>
      </c>
      <c r="M780" s="38">
        <v>48</v>
      </c>
      <c r="N780" s="38">
        <v>55.77</v>
      </c>
      <c r="O780" s="13" t="s">
        <v>15</v>
      </c>
      <c r="Q780" s="13" t="s">
        <v>4</v>
      </c>
      <c r="R780" s="38">
        <v>51.388400000000004</v>
      </c>
      <c r="S780" s="13" t="s">
        <v>60</v>
      </c>
      <c r="T780" s="39" t="str">
        <f t="shared" si="625"/>
        <v>0.00</v>
      </c>
      <c r="U780" s="39">
        <f t="shared" si="619"/>
        <v>-1</v>
      </c>
      <c r="V780" s="39">
        <f t="shared" si="587"/>
        <v>81.991599999999991</v>
      </c>
      <c r="W780" s="39">
        <f t="shared" si="588"/>
        <v>635</v>
      </c>
      <c r="X780" s="40">
        <f t="shared" si="589"/>
        <v>0.12912062992125983</v>
      </c>
      <c r="Y780" s="41">
        <f t="shared" si="590"/>
        <v>0.81991599999999987</v>
      </c>
      <c r="Z780" s="42">
        <f t="shared" si="591"/>
        <v>8199.16</v>
      </c>
      <c r="AA780" s="13" t="s">
        <v>58</v>
      </c>
      <c r="AT780" s="87">
        <v>56.1</v>
      </c>
      <c r="AU780" s="87">
        <v>51</v>
      </c>
      <c r="AV780" s="10">
        <f t="shared" si="620"/>
        <v>54.77</v>
      </c>
      <c r="AW780" s="10">
        <f t="shared" si="621"/>
        <v>51.388400000000004</v>
      </c>
      <c r="AZ780" t="str">
        <f t="shared" si="568"/>
        <v>Yes</v>
      </c>
      <c r="BB780" s="38">
        <f t="shared" si="622"/>
        <v>-1</v>
      </c>
      <c r="BC780" s="38">
        <f t="shared" si="616"/>
        <v>-4</v>
      </c>
      <c r="BD780" s="38">
        <f t="shared" si="623"/>
        <v>-4</v>
      </c>
      <c r="BE780" s="38">
        <f t="shared" si="624"/>
        <v>-1</v>
      </c>
      <c r="BF780" s="13" cm="1">
        <f t="array" ref="BF780">SUMPRODUCT((1/COUNTIFS($A$3:$A780,$A$3:$A780,$H$3:$H780,$H$3:$H780,$I$3:$I780,$I$3:$I780)))</f>
        <v>215.99999999999872</v>
      </c>
      <c r="BG780" s="13">
        <v>62</v>
      </c>
      <c r="BH780" s="12"/>
    </row>
    <row r="781" spans="1:60" x14ac:dyDescent="0.2">
      <c r="A781" s="37">
        <v>46214</v>
      </c>
      <c r="B781" s="37"/>
      <c r="C781" s="38">
        <v>11.24</v>
      </c>
      <c r="D781" s="13" t="s">
        <v>55</v>
      </c>
      <c r="E781" s="13" t="s">
        <v>1156</v>
      </c>
      <c r="F781" s="13"/>
      <c r="H781" t="s">
        <v>138</v>
      </c>
      <c r="I781" s="13">
        <v>9</v>
      </c>
      <c r="J781" s="13">
        <v>1</v>
      </c>
      <c r="K781" t="s">
        <v>1033</v>
      </c>
      <c r="L781" s="38">
        <v>1</v>
      </c>
      <c r="M781" s="38">
        <v>14.5</v>
      </c>
      <c r="N781" s="38">
        <v>16.5</v>
      </c>
      <c r="O781" s="13" t="s">
        <v>15</v>
      </c>
      <c r="Q781" s="13" t="s">
        <v>4</v>
      </c>
      <c r="R781" s="38">
        <v>15.26</v>
      </c>
      <c r="S781" s="13" t="s">
        <v>60</v>
      </c>
      <c r="T781" s="39" t="str">
        <f t="shared" si="625"/>
        <v>0.00</v>
      </c>
      <c r="U781" s="39">
        <f t="shared" ref="U781:U784" si="626">BE781</f>
        <v>-1</v>
      </c>
      <c r="V781" s="39">
        <f t="shared" si="587"/>
        <v>80.991599999999991</v>
      </c>
      <c r="W781" s="39">
        <f t="shared" si="588"/>
        <v>636</v>
      </c>
      <c r="X781" s="40">
        <f t="shared" si="589"/>
        <v>0.12734528301886791</v>
      </c>
      <c r="Y781" s="41">
        <f t="shared" si="590"/>
        <v>0.80991599999999986</v>
      </c>
      <c r="Z781" s="42">
        <f t="shared" si="591"/>
        <v>8099.1599999999989</v>
      </c>
      <c r="AA781" s="13" t="s">
        <v>58</v>
      </c>
      <c r="AT781" s="87">
        <v>14.3</v>
      </c>
      <c r="AU781" s="87">
        <v>13</v>
      </c>
      <c r="AV781" s="10">
        <f t="shared" ref="AV781:AV784" si="627">((N781*(L781))-(L781))</f>
        <v>15.5</v>
      </c>
      <c r="AW781" s="10">
        <f t="shared" ref="AW781:AW784" si="628">0.92*(N781-1)+1</f>
        <v>15.26</v>
      </c>
      <c r="AZ781" t="str">
        <f t="shared" si="568"/>
        <v>Yes</v>
      </c>
      <c r="BB781" s="38">
        <f t="shared" ref="BB781:BB784" si="629">IF(AA781="W",
   L781*(N781-1),
   -L781
)</f>
        <v>-1</v>
      </c>
      <c r="BC781" s="38">
        <f t="shared" si="616"/>
        <v>-4</v>
      </c>
      <c r="BD781" s="38">
        <f t="shared" ref="BD781:BD784" si="630">IF(BC781&gt;0, BC781*0.92, BC781)</f>
        <v>-4</v>
      </c>
      <c r="BE781" s="38">
        <f t="shared" ref="BE781:BE784" si="631">IF(
  BC781&gt;0,
  IF(
    AA781="W",
    BB781 - (BC781 - BD781),
    BB781
  ),
  BB781
)</f>
        <v>-1</v>
      </c>
      <c r="BF781" s="13" cm="1">
        <f t="array" ref="BF781">SUMPRODUCT((1/COUNTIFS($A$3:$A781,$A$3:$A781,$H$3:$H781,$H$3:$H781,$I$3:$I781,$I$3:$I781)))</f>
        <v>216.99999999999872</v>
      </c>
      <c r="BG781" s="13">
        <v>62</v>
      </c>
      <c r="BH781" s="12"/>
    </row>
    <row r="782" spans="1:60" x14ac:dyDescent="0.2">
      <c r="A782" s="37">
        <v>46214</v>
      </c>
      <c r="B782" s="37"/>
      <c r="C782" s="38">
        <v>11.24</v>
      </c>
      <c r="D782" s="13" t="s">
        <v>55</v>
      </c>
      <c r="E782" s="13" t="s">
        <v>1156</v>
      </c>
      <c r="F782" s="13"/>
      <c r="H782" t="s">
        <v>138</v>
      </c>
      <c r="I782" s="13">
        <v>9</v>
      </c>
      <c r="J782" s="13">
        <v>6</v>
      </c>
      <c r="K782" t="s">
        <v>1034</v>
      </c>
      <c r="L782" s="38">
        <v>1</v>
      </c>
      <c r="M782" s="38">
        <v>46</v>
      </c>
      <c r="N782" s="38">
        <v>65.819999999999993</v>
      </c>
      <c r="O782" s="13" t="s">
        <v>15</v>
      </c>
      <c r="Q782" s="13" t="s">
        <v>4</v>
      </c>
      <c r="R782" s="38">
        <v>60.634399999999999</v>
      </c>
      <c r="S782" s="13" t="s">
        <v>60</v>
      </c>
      <c r="T782" s="39" t="str">
        <f t="shared" si="625"/>
        <v>0.00</v>
      </c>
      <c r="U782" s="39">
        <f t="shared" si="626"/>
        <v>-1</v>
      </c>
      <c r="V782" s="39">
        <f t="shared" si="587"/>
        <v>79.991599999999991</v>
      </c>
      <c r="W782" s="39">
        <f t="shared" si="588"/>
        <v>637</v>
      </c>
      <c r="X782" s="40">
        <f t="shared" si="589"/>
        <v>0.12557551020408161</v>
      </c>
      <c r="Y782" s="41">
        <f t="shared" si="590"/>
        <v>0.79991599999999996</v>
      </c>
      <c r="Z782" s="42">
        <f t="shared" si="591"/>
        <v>7999.1599999999989</v>
      </c>
      <c r="AA782" s="13" t="s">
        <v>58</v>
      </c>
      <c r="AT782" s="87">
        <v>56.1</v>
      </c>
      <c r="AU782" s="87">
        <v>51</v>
      </c>
      <c r="AV782" s="10">
        <f t="shared" si="627"/>
        <v>64.819999999999993</v>
      </c>
      <c r="AW782" s="10">
        <f t="shared" si="628"/>
        <v>60.634399999999999</v>
      </c>
      <c r="AZ782" t="str">
        <f t="shared" si="568"/>
        <v>Yes</v>
      </c>
      <c r="BB782" s="38">
        <f t="shared" si="629"/>
        <v>-1</v>
      </c>
      <c r="BC782" s="38">
        <f t="shared" si="616"/>
        <v>-4</v>
      </c>
      <c r="BD782" s="38">
        <f t="shared" si="630"/>
        <v>-4</v>
      </c>
      <c r="BE782" s="38">
        <f t="shared" si="631"/>
        <v>-1</v>
      </c>
      <c r="BF782" s="13" cm="1">
        <f t="array" ref="BF782">SUMPRODUCT((1/COUNTIFS($A$3:$A782,$A$3:$A782,$H$3:$H782,$H$3:$H782,$I$3:$I782,$I$3:$I782)))</f>
        <v>216.99999999999872</v>
      </c>
      <c r="BG782" s="13">
        <v>62</v>
      </c>
      <c r="BH782" s="12"/>
    </row>
    <row r="783" spans="1:60" x14ac:dyDescent="0.2">
      <c r="A783" s="37">
        <v>46214</v>
      </c>
      <c r="B783" s="37"/>
      <c r="C783" s="38">
        <v>11.24</v>
      </c>
      <c r="D783" s="13" t="s">
        <v>55</v>
      </c>
      <c r="E783" s="13" t="s">
        <v>1156</v>
      </c>
      <c r="F783" s="13"/>
      <c r="H783" t="s">
        <v>138</v>
      </c>
      <c r="I783" s="13">
        <v>9</v>
      </c>
      <c r="J783" s="13">
        <v>11</v>
      </c>
      <c r="K783" s="45" t="s">
        <v>1003</v>
      </c>
      <c r="L783" s="38">
        <v>1</v>
      </c>
      <c r="M783" s="38">
        <v>17.5</v>
      </c>
      <c r="N783" s="38">
        <v>17.579999999999998</v>
      </c>
      <c r="O783" s="13" t="s">
        <v>15</v>
      </c>
      <c r="Q783" s="13" t="s">
        <v>4</v>
      </c>
      <c r="R783" s="38">
        <v>16.253599999999999</v>
      </c>
      <c r="S783" s="13">
        <v>3</v>
      </c>
      <c r="T783" s="39" t="str">
        <f t="shared" si="625"/>
        <v>0.00</v>
      </c>
      <c r="U783" s="39">
        <f t="shared" si="626"/>
        <v>-1</v>
      </c>
      <c r="V783" s="39">
        <f t="shared" si="587"/>
        <v>78.991599999999991</v>
      </c>
      <c r="W783" s="39">
        <f t="shared" si="588"/>
        <v>638</v>
      </c>
      <c r="X783" s="40">
        <f t="shared" si="589"/>
        <v>0.12381128526645767</v>
      </c>
      <c r="Y783" s="41">
        <f t="shared" si="590"/>
        <v>0.78991599999999995</v>
      </c>
      <c r="Z783" s="42">
        <f t="shared" si="591"/>
        <v>7899.1599999999989</v>
      </c>
      <c r="AA783" s="13" t="s">
        <v>58</v>
      </c>
      <c r="AT783" s="87">
        <v>17.399999999999999</v>
      </c>
      <c r="AU783" s="87">
        <v>16</v>
      </c>
      <c r="AV783" s="10">
        <f t="shared" si="627"/>
        <v>16.579999999999998</v>
      </c>
      <c r="AW783" s="10">
        <f t="shared" si="628"/>
        <v>16.253599999999999</v>
      </c>
      <c r="AZ783" t="str">
        <f t="shared" si="568"/>
        <v>Yes</v>
      </c>
      <c r="BB783" s="38">
        <f t="shared" si="629"/>
        <v>-1</v>
      </c>
      <c r="BC783" s="38">
        <f t="shared" si="616"/>
        <v>-4</v>
      </c>
      <c r="BD783" s="38">
        <f t="shared" si="630"/>
        <v>-4</v>
      </c>
      <c r="BE783" s="38">
        <f t="shared" si="631"/>
        <v>-1</v>
      </c>
      <c r="BF783" s="13" cm="1">
        <f t="array" ref="BF783">SUMPRODUCT((1/COUNTIFS($A$3:$A783,$A$3:$A783,$H$3:$H783,$H$3:$H783,$I$3:$I783,$I$3:$I783)))</f>
        <v>216.99999999999875</v>
      </c>
      <c r="BG783" s="13">
        <v>62</v>
      </c>
      <c r="BH783" s="12"/>
    </row>
    <row r="784" spans="1:60" x14ac:dyDescent="0.2">
      <c r="A784" s="37">
        <v>46214</v>
      </c>
      <c r="B784" s="37"/>
      <c r="C784" s="38">
        <v>11.24</v>
      </c>
      <c r="D784" s="13" t="s">
        <v>55</v>
      </c>
      <c r="E784" s="13" t="s">
        <v>1156</v>
      </c>
      <c r="F784" s="13"/>
      <c r="H784" t="s">
        <v>138</v>
      </c>
      <c r="I784" s="13">
        <v>9</v>
      </c>
      <c r="J784" s="13">
        <v>13</v>
      </c>
      <c r="K784" t="s">
        <v>867</v>
      </c>
      <c r="L784" s="38">
        <v>1</v>
      </c>
      <c r="M784" s="38">
        <v>15.5</v>
      </c>
      <c r="N784" s="38">
        <v>16.13</v>
      </c>
      <c r="O784" s="13" t="s">
        <v>15</v>
      </c>
      <c r="Q784" s="13" t="s">
        <v>4</v>
      </c>
      <c r="R784" s="38">
        <v>14.919599999999999</v>
      </c>
      <c r="S784" s="13" t="s">
        <v>60</v>
      </c>
      <c r="T784" s="39" t="str">
        <f t="shared" si="625"/>
        <v>0.00</v>
      </c>
      <c r="U784" s="39">
        <f t="shared" si="626"/>
        <v>-1</v>
      </c>
      <c r="V784" s="39">
        <f t="shared" si="587"/>
        <v>77.991599999999991</v>
      </c>
      <c r="W784" s="39">
        <f t="shared" si="588"/>
        <v>639</v>
      </c>
      <c r="X784" s="40">
        <f t="shared" si="589"/>
        <v>0.1220525821596244</v>
      </c>
      <c r="Y784" s="41">
        <f t="shared" si="590"/>
        <v>0.77991599999999994</v>
      </c>
      <c r="Z784" s="42">
        <f t="shared" si="591"/>
        <v>7799.1599999999989</v>
      </c>
      <c r="AA784" s="13" t="s">
        <v>58</v>
      </c>
      <c r="AT784" s="87">
        <v>15.3</v>
      </c>
      <c r="AU784" s="87">
        <v>13</v>
      </c>
      <c r="AV784" s="10">
        <f t="shared" si="627"/>
        <v>15.129999999999999</v>
      </c>
      <c r="AW784" s="10">
        <f t="shared" si="628"/>
        <v>14.919599999999999</v>
      </c>
      <c r="AZ784" t="str">
        <f t="shared" si="568"/>
        <v>Yes</v>
      </c>
      <c r="BB784" s="38">
        <f t="shared" si="629"/>
        <v>-1</v>
      </c>
      <c r="BC784" s="38">
        <f t="shared" si="616"/>
        <v>-4</v>
      </c>
      <c r="BD784" s="38">
        <f t="shared" si="630"/>
        <v>-4</v>
      </c>
      <c r="BE784" s="38">
        <f t="shared" si="631"/>
        <v>-1</v>
      </c>
      <c r="BF784" s="13" cm="1">
        <f t="array" ref="BF784">SUMPRODUCT((1/COUNTIFS($A$3:$A784,$A$3:$A784,$H$3:$H784,$H$3:$H784,$I$3:$I784,$I$3:$I784)))</f>
        <v>216.99999999999872</v>
      </c>
      <c r="BG784" s="13">
        <v>62</v>
      </c>
      <c r="BH784" s="12"/>
    </row>
    <row r="785" spans="1:60" x14ac:dyDescent="0.2">
      <c r="A785" s="37">
        <v>46221</v>
      </c>
      <c r="B785" s="37"/>
      <c r="C785" s="38">
        <v>11.37</v>
      </c>
      <c r="D785" s="13" t="s">
        <v>55</v>
      </c>
      <c r="E785" s="13" t="s">
        <v>1156</v>
      </c>
      <c r="F785" s="13"/>
      <c r="H785" t="s">
        <v>56</v>
      </c>
      <c r="I785" s="13">
        <v>3</v>
      </c>
      <c r="J785" s="13">
        <v>1</v>
      </c>
      <c r="K785" t="s">
        <v>923</v>
      </c>
      <c r="L785" s="38">
        <v>1</v>
      </c>
      <c r="M785" s="38">
        <v>12.5</v>
      </c>
      <c r="N785" s="38">
        <v>18</v>
      </c>
      <c r="O785" s="13" t="s">
        <v>15</v>
      </c>
      <c r="Q785" s="13" t="s">
        <v>4</v>
      </c>
      <c r="R785" s="38">
        <v>16.64</v>
      </c>
      <c r="S785" s="13" t="s">
        <v>60</v>
      </c>
      <c r="T785" s="39" t="str">
        <f t="shared" si="625"/>
        <v>0.00</v>
      </c>
      <c r="U785" s="39">
        <f t="shared" ref="U785:U795" si="632">BE785</f>
        <v>-1</v>
      </c>
      <c r="V785" s="39">
        <f t="shared" si="587"/>
        <v>76.991599999999991</v>
      </c>
      <c r="W785" s="39">
        <f t="shared" si="588"/>
        <v>640</v>
      </c>
      <c r="X785" s="40">
        <f t="shared" si="589"/>
        <v>0.12029937499999999</v>
      </c>
      <c r="Y785" s="41">
        <f t="shared" si="590"/>
        <v>0.76991599999999993</v>
      </c>
      <c r="Z785" s="42">
        <f t="shared" si="591"/>
        <v>7699.1599999999989</v>
      </c>
      <c r="AA785" s="13" t="s">
        <v>58</v>
      </c>
      <c r="AT785" s="47">
        <v>15.8</v>
      </c>
      <c r="AU785" s="47">
        <v>14</v>
      </c>
      <c r="AV785" s="10">
        <f t="shared" ref="AV785:AV795" si="633">((N785*(L785))-(L785))</f>
        <v>17</v>
      </c>
      <c r="AW785" s="10">
        <f t="shared" ref="AW785:AW795" si="634">0.92*(N785-1)+1</f>
        <v>16.64</v>
      </c>
      <c r="AZ785" t="str">
        <f t="shared" si="568"/>
        <v>Yes</v>
      </c>
      <c r="BB785" s="38">
        <f t="shared" ref="BB785:BB795" si="635">IF(AA785="W",
   L785*(N785-1),
   -L785
)</f>
        <v>-1</v>
      </c>
      <c r="BC785" s="38">
        <f t="shared" si="616"/>
        <v>-2.5</v>
      </c>
      <c r="BD785" s="38">
        <f t="shared" ref="BD785:BD795" si="636">IF(BC785&gt;0, BC785*0.92, BC785)</f>
        <v>-2.5</v>
      </c>
      <c r="BE785" s="38">
        <f t="shared" ref="BE785:BE795" si="637">IF(
  BC785&gt;0,
  IF(
    AA785="W",
    BB785 - (BC785 - BD785),
    BB785
  ),
  BB785
)</f>
        <v>-1</v>
      </c>
      <c r="BF785" s="13" cm="1">
        <f t="array" ref="BF785">SUMPRODUCT((1/COUNTIFS($A$3:$A785,$A$3:$A785,$H$3:$H785,$H$3:$H785,$I$3:$I785,$I$3:$I785)))</f>
        <v>217.99999999999872</v>
      </c>
      <c r="BG785" s="13">
        <v>62</v>
      </c>
      <c r="BH785" s="12"/>
    </row>
    <row r="786" spans="1:60" x14ac:dyDescent="0.2">
      <c r="A786" s="37">
        <v>46221</v>
      </c>
      <c r="B786" s="37"/>
      <c r="C786" s="38">
        <v>11.37</v>
      </c>
      <c r="D786" s="13" t="s">
        <v>55</v>
      </c>
      <c r="E786" s="13" t="s">
        <v>1156</v>
      </c>
      <c r="F786" s="13"/>
      <c r="H786" t="s">
        <v>56</v>
      </c>
      <c r="I786" s="13">
        <v>3</v>
      </c>
      <c r="J786" s="13">
        <v>2</v>
      </c>
      <c r="K786" t="s">
        <v>1036</v>
      </c>
      <c r="L786" s="38">
        <v>1</v>
      </c>
      <c r="M786" s="38">
        <v>13</v>
      </c>
      <c r="N786" s="38">
        <v>17.39</v>
      </c>
      <c r="O786" s="13" t="s">
        <v>15</v>
      </c>
      <c r="Q786" s="13" t="s">
        <v>4</v>
      </c>
      <c r="R786" s="38">
        <v>16.078800000000001</v>
      </c>
      <c r="S786" s="13" t="s">
        <v>60</v>
      </c>
      <c r="T786" s="39" t="str">
        <f t="shared" si="625"/>
        <v>0.00</v>
      </c>
      <c r="U786" s="39">
        <f t="shared" si="632"/>
        <v>-1</v>
      </c>
      <c r="V786" s="39">
        <f t="shared" si="587"/>
        <v>75.991599999999991</v>
      </c>
      <c r="W786" s="39">
        <f t="shared" si="588"/>
        <v>641</v>
      </c>
      <c r="X786" s="40">
        <f t="shared" si="589"/>
        <v>0.1185516380655226</v>
      </c>
      <c r="Y786" s="41">
        <f t="shared" si="590"/>
        <v>0.75991599999999992</v>
      </c>
      <c r="Z786" s="42">
        <f t="shared" si="591"/>
        <v>7599.1599999999989</v>
      </c>
      <c r="AA786" s="13" t="s">
        <v>58</v>
      </c>
      <c r="AT786" s="47">
        <v>12.6</v>
      </c>
      <c r="AU786" s="47">
        <v>13</v>
      </c>
      <c r="AV786" s="10">
        <f t="shared" si="633"/>
        <v>16.39</v>
      </c>
      <c r="AW786" s="10">
        <f t="shared" si="634"/>
        <v>16.078800000000001</v>
      </c>
      <c r="AZ786" t="str">
        <f t="shared" ref="AZ786:AZ849" si="638">IF(N786&gt;=M786,"Yes","No")</f>
        <v>Yes</v>
      </c>
      <c r="BB786" s="38">
        <f t="shared" si="635"/>
        <v>-1</v>
      </c>
      <c r="BC786" s="38">
        <f t="shared" si="616"/>
        <v>-2.5</v>
      </c>
      <c r="BD786" s="38">
        <f t="shared" si="636"/>
        <v>-2.5</v>
      </c>
      <c r="BE786" s="38">
        <f t="shared" si="637"/>
        <v>-1</v>
      </c>
      <c r="BF786" s="13" cm="1">
        <f t="array" ref="BF786">SUMPRODUCT((1/COUNTIFS($A$3:$A786,$A$3:$A786,$H$3:$H786,$H$3:$H786,$I$3:$I786,$I$3:$I786)))</f>
        <v>217.99999999999872</v>
      </c>
      <c r="BG786" s="13">
        <v>62</v>
      </c>
      <c r="BH786" s="12"/>
    </row>
    <row r="787" spans="1:60" x14ac:dyDescent="0.2">
      <c r="A787" s="37">
        <v>46221</v>
      </c>
      <c r="B787" s="37"/>
      <c r="C787" s="38">
        <v>11.37</v>
      </c>
      <c r="D787" s="13" t="s">
        <v>55</v>
      </c>
      <c r="E787" s="13" t="s">
        <v>1156</v>
      </c>
      <c r="F787" s="13"/>
      <c r="H787" t="s">
        <v>56</v>
      </c>
      <c r="I787" s="13">
        <v>3</v>
      </c>
      <c r="J787" s="13">
        <v>7</v>
      </c>
      <c r="K787" t="s">
        <v>1037</v>
      </c>
      <c r="L787" s="38">
        <v>0.5</v>
      </c>
      <c r="M787" s="38">
        <v>7</v>
      </c>
      <c r="N787" s="38">
        <v>7.4</v>
      </c>
      <c r="O787" s="13" t="s">
        <v>15</v>
      </c>
      <c r="Q787" s="13" t="s">
        <v>4</v>
      </c>
      <c r="R787" s="38">
        <v>6.8880000000000008</v>
      </c>
      <c r="S787" s="13" t="s">
        <v>60</v>
      </c>
      <c r="T787" s="39" t="str">
        <f t="shared" si="625"/>
        <v>0.00</v>
      </c>
      <c r="U787" s="39">
        <f t="shared" si="632"/>
        <v>-0.5</v>
      </c>
      <c r="V787" s="39">
        <f t="shared" si="587"/>
        <v>75.491599999999991</v>
      </c>
      <c r="W787" s="39">
        <f t="shared" si="588"/>
        <v>641.5</v>
      </c>
      <c r="X787" s="40">
        <f t="shared" si="589"/>
        <v>0.11767981293842555</v>
      </c>
      <c r="Y787" s="41">
        <f t="shared" si="590"/>
        <v>0.75491599999999992</v>
      </c>
      <c r="Z787" s="42">
        <f t="shared" si="591"/>
        <v>7549.1599999999989</v>
      </c>
      <c r="AA787" s="13" t="s">
        <v>58</v>
      </c>
      <c r="AT787" s="47">
        <v>6.6</v>
      </c>
      <c r="AU787" s="47">
        <v>6</v>
      </c>
      <c r="AV787" s="10">
        <f t="shared" si="633"/>
        <v>3.2</v>
      </c>
      <c r="AW787" s="10">
        <f t="shared" si="634"/>
        <v>6.8880000000000008</v>
      </c>
      <c r="AZ787" t="str">
        <f t="shared" si="638"/>
        <v>Yes</v>
      </c>
      <c r="BB787" s="38">
        <f t="shared" si="635"/>
        <v>-0.5</v>
      </c>
      <c r="BC787" s="38">
        <f t="shared" si="616"/>
        <v>-2.5</v>
      </c>
      <c r="BD787" s="38">
        <f t="shared" si="636"/>
        <v>-2.5</v>
      </c>
      <c r="BE787" s="38">
        <f t="shared" si="637"/>
        <v>-0.5</v>
      </c>
      <c r="BF787" s="13" cm="1">
        <f t="array" ref="BF787">SUMPRODUCT((1/COUNTIFS($A$3:$A787,$A$3:$A787,$H$3:$H787,$H$3:$H787,$I$3:$I787,$I$3:$I787)))</f>
        <v>217.99999999999875</v>
      </c>
      <c r="BG787" s="13">
        <v>62</v>
      </c>
      <c r="BH787" s="12"/>
    </row>
    <row r="788" spans="1:60" x14ac:dyDescent="0.2">
      <c r="A788" s="37">
        <v>46221</v>
      </c>
      <c r="B788" s="37"/>
      <c r="C788" s="38">
        <v>11.38</v>
      </c>
      <c r="D788" s="13" t="s">
        <v>55</v>
      </c>
      <c r="E788" s="13" t="s">
        <v>1156</v>
      </c>
      <c r="F788" s="13"/>
      <c r="H788" t="s">
        <v>56</v>
      </c>
      <c r="I788" s="13">
        <v>4</v>
      </c>
      <c r="J788" s="13">
        <v>2</v>
      </c>
      <c r="K788" s="44" t="s">
        <v>1038</v>
      </c>
      <c r="L788" s="38">
        <v>1</v>
      </c>
      <c r="M788" s="38">
        <v>12</v>
      </c>
      <c r="N788" s="38">
        <v>12.88</v>
      </c>
      <c r="O788" s="13" t="s">
        <v>15</v>
      </c>
      <c r="Q788" s="13" t="s">
        <v>4</v>
      </c>
      <c r="R788" s="38">
        <v>11.929600000000001</v>
      </c>
      <c r="S788" s="13">
        <v>2</v>
      </c>
      <c r="T788" s="39" t="str">
        <f t="shared" si="625"/>
        <v>0.00</v>
      </c>
      <c r="U788" s="39">
        <f t="shared" si="632"/>
        <v>-1</v>
      </c>
      <c r="V788" s="39">
        <f t="shared" si="587"/>
        <v>74.491599999999991</v>
      </c>
      <c r="W788" s="39">
        <f t="shared" si="588"/>
        <v>642.5</v>
      </c>
      <c r="X788" s="40">
        <f t="shared" si="589"/>
        <v>0.115940233463035</v>
      </c>
      <c r="Y788" s="41">
        <f t="shared" si="590"/>
        <v>0.74491599999999991</v>
      </c>
      <c r="Z788" s="42">
        <f t="shared" si="591"/>
        <v>7449.1599999999989</v>
      </c>
      <c r="AA788" s="13" t="s">
        <v>58</v>
      </c>
      <c r="AT788" s="47">
        <v>11.9</v>
      </c>
      <c r="AU788" s="47">
        <v>11</v>
      </c>
      <c r="AV788" s="10">
        <f t="shared" si="633"/>
        <v>11.88</v>
      </c>
      <c r="AW788" s="10">
        <f t="shared" si="634"/>
        <v>11.929600000000001</v>
      </c>
      <c r="AZ788" t="str">
        <f t="shared" si="638"/>
        <v>Yes</v>
      </c>
      <c r="BB788" s="38">
        <f t="shared" si="635"/>
        <v>-1</v>
      </c>
      <c r="BC788" s="38">
        <f t="shared" si="616"/>
        <v>19.54</v>
      </c>
      <c r="BD788" s="38">
        <f t="shared" si="636"/>
        <v>17.976800000000001</v>
      </c>
      <c r="BE788" s="38">
        <f t="shared" si="637"/>
        <v>-1</v>
      </c>
      <c r="BF788" s="13" cm="1">
        <f t="array" ref="BF788">SUMPRODUCT((1/COUNTIFS($A$3:$A788,$A$3:$A788,$H$3:$H788,$H$3:$H788,$I$3:$I788,$I$3:$I788)))</f>
        <v>218.99999999999875</v>
      </c>
      <c r="BG788" s="13">
        <v>62</v>
      </c>
      <c r="BH788" s="12"/>
    </row>
    <row r="789" spans="1:60" x14ac:dyDescent="0.2">
      <c r="A789" s="37">
        <v>46221</v>
      </c>
      <c r="B789" s="37"/>
      <c r="C789" s="38">
        <v>11.38</v>
      </c>
      <c r="D789" s="13" t="s">
        <v>55</v>
      </c>
      <c r="E789" s="13" t="s">
        <v>1156</v>
      </c>
      <c r="F789" s="13"/>
      <c r="H789" t="s">
        <v>56</v>
      </c>
      <c r="I789" s="13">
        <v>4</v>
      </c>
      <c r="J789" s="13">
        <v>4</v>
      </c>
      <c r="K789" t="s">
        <v>171</v>
      </c>
      <c r="L789" s="38">
        <v>1</v>
      </c>
      <c r="M789" s="38">
        <v>36</v>
      </c>
      <c r="N789" s="38">
        <v>36</v>
      </c>
      <c r="O789" s="13" t="s">
        <v>15</v>
      </c>
      <c r="Q789" s="13" t="s">
        <v>4</v>
      </c>
      <c r="R789" s="38">
        <v>33.200000000000003</v>
      </c>
      <c r="S789" s="13" t="s">
        <v>60</v>
      </c>
      <c r="T789" s="39" t="str">
        <f t="shared" si="625"/>
        <v>0.00</v>
      </c>
      <c r="U789" s="39">
        <f t="shared" si="632"/>
        <v>-1</v>
      </c>
      <c r="V789" s="39">
        <f t="shared" si="587"/>
        <v>73.491599999999991</v>
      </c>
      <c r="W789" s="39">
        <f t="shared" si="588"/>
        <v>643.5</v>
      </c>
      <c r="X789" s="40">
        <f t="shared" si="589"/>
        <v>0.11420606060606059</v>
      </c>
      <c r="Y789" s="41">
        <f t="shared" si="590"/>
        <v>0.7349159999999999</v>
      </c>
      <c r="Z789" s="42">
        <f t="shared" si="591"/>
        <v>7349.1599999999989</v>
      </c>
      <c r="AA789" s="13" t="s">
        <v>58</v>
      </c>
      <c r="AT789" s="47">
        <v>31.8</v>
      </c>
      <c r="AU789" s="47">
        <v>31</v>
      </c>
      <c r="AV789" s="10">
        <f t="shared" si="633"/>
        <v>35</v>
      </c>
      <c r="AW789" s="10">
        <f t="shared" si="634"/>
        <v>33.200000000000003</v>
      </c>
      <c r="AZ789" t="str">
        <f t="shared" si="638"/>
        <v>Yes</v>
      </c>
      <c r="BB789" s="38">
        <f t="shared" si="635"/>
        <v>-1</v>
      </c>
      <c r="BC789" s="38">
        <f t="shared" si="616"/>
        <v>19.54</v>
      </c>
      <c r="BD789" s="38">
        <f t="shared" si="636"/>
        <v>17.976800000000001</v>
      </c>
      <c r="BE789" s="38">
        <f t="shared" si="637"/>
        <v>-1</v>
      </c>
      <c r="BF789" s="13" cm="1">
        <f t="array" ref="BF789">SUMPRODUCT((1/COUNTIFS($A$3:$A789,$A$3:$A789,$H$3:$H789,$H$3:$H789,$I$3:$I789,$I$3:$I789)))</f>
        <v>218.99999999999875</v>
      </c>
      <c r="BG789" s="13">
        <v>62</v>
      </c>
      <c r="BH789" s="12"/>
    </row>
    <row r="790" spans="1:60" x14ac:dyDescent="0.2">
      <c r="A790" s="37">
        <v>46221</v>
      </c>
      <c r="B790" s="37"/>
      <c r="C790" s="38">
        <v>11.38</v>
      </c>
      <c r="D790" s="13" t="s">
        <v>55</v>
      </c>
      <c r="E790" s="13" t="s">
        <v>1156</v>
      </c>
      <c r="F790" s="13"/>
      <c r="H790" t="s">
        <v>56</v>
      </c>
      <c r="I790" s="13">
        <v>4</v>
      </c>
      <c r="J790" s="13">
        <v>5</v>
      </c>
      <c r="K790" t="s">
        <v>1039</v>
      </c>
      <c r="L790" s="38">
        <v>1</v>
      </c>
      <c r="M790" s="38">
        <v>42</v>
      </c>
      <c r="N790" s="38">
        <v>51.26</v>
      </c>
      <c r="O790" s="13" t="s">
        <v>15</v>
      </c>
      <c r="Q790" s="13" t="s">
        <v>4</v>
      </c>
      <c r="R790" s="38">
        <v>47.239199999999997</v>
      </c>
      <c r="S790" s="13" t="s">
        <v>60</v>
      </c>
      <c r="T790" s="39" t="str">
        <f t="shared" si="625"/>
        <v>0.00</v>
      </c>
      <c r="U790" s="39">
        <f t="shared" si="632"/>
        <v>-1</v>
      </c>
      <c r="V790" s="39">
        <f t="shared" si="587"/>
        <v>72.491599999999991</v>
      </c>
      <c r="W790" s="39">
        <f t="shared" si="588"/>
        <v>644.5</v>
      </c>
      <c r="X790" s="40">
        <f t="shared" si="589"/>
        <v>0.11247726920093094</v>
      </c>
      <c r="Y790" s="41">
        <f t="shared" si="590"/>
        <v>0.72491599999999989</v>
      </c>
      <c r="Z790" s="42">
        <f t="shared" si="591"/>
        <v>7249.1599999999989</v>
      </c>
      <c r="AA790" s="13" t="s">
        <v>58</v>
      </c>
      <c r="AT790" s="47">
        <v>44.9</v>
      </c>
      <c r="AU790" s="47">
        <v>51</v>
      </c>
      <c r="AV790" s="10">
        <f t="shared" si="633"/>
        <v>50.26</v>
      </c>
      <c r="AW790" s="10">
        <f t="shared" si="634"/>
        <v>47.239199999999997</v>
      </c>
      <c r="AZ790" t="str">
        <f t="shared" si="638"/>
        <v>Yes</v>
      </c>
      <c r="BB790" s="38">
        <f t="shared" si="635"/>
        <v>-1</v>
      </c>
      <c r="BC790" s="38">
        <f t="shared" si="616"/>
        <v>19.54</v>
      </c>
      <c r="BD790" s="38">
        <f t="shared" si="636"/>
        <v>17.976800000000001</v>
      </c>
      <c r="BE790" s="38">
        <f t="shared" si="637"/>
        <v>-1</v>
      </c>
      <c r="BF790" s="13" cm="1">
        <f t="array" ref="BF790">SUMPRODUCT((1/COUNTIFS($A$3:$A790,$A$3:$A790,$H$3:$H790,$H$3:$H790,$I$3:$I790,$I$3:$I790)))</f>
        <v>218.99999999999878</v>
      </c>
      <c r="BG790" s="13">
        <v>62</v>
      </c>
      <c r="BH790" s="12"/>
    </row>
    <row r="791" spans="1:60" x14ac:dyDescent="0.2">
      <c r="A791" s="37">
        <v>46221</v>
      </c>
      <c r="B791" s="37"/>
      <c r="C791" s="38">
        <v>11.38</v>
      </c>
      <c r="D791" s="13" t="s">
        <v>55</v>
      </c>
      <c r="E791" s="13" t="s">
        <v>1156</v>
      </c>
      <c r="F791" s="13"/>
      <c r="H791" t="s">
        <v>56</v>
      </c>
      <c r="I791" s="13">
        <v>4</v>
      </c>
      <c r="J791" s="13">
        <v>9</v>
      </c>
      <c r="K791" t="s">
        <v>1042</v>
      </c>
      <c r="L791" s="38">
        <v>1</v>
      </c>
      <c r="M791" s="38">
        <v>13</v>
      </c>
      <c r="N791" s="38">
        <v>36</v>
      </c>
      <c r="O791" s="13" t="s">
        <v>15</v>
      </c>
      <c r="Q791" s="13" t="s">
        <v>4</v>
      </c>
      <c r="R791" s="38">
        <v>33.200000000000003</v>
      </c>
      <c r="S791" s="13" t="s">
        <v>60</v>
      </c>
      <c r="T791" s="39" t="str">
        <f t="shared" si="625"/>
        <v>0.00</v>
      </c>
      <c r="U791" s="39">
        <f t="shared" si="632"/>
        <v>-1</v>
      </c>
      <c r="V791" s="39">
        <f t="shared" si="587"/>
        <v>71.491599999999991</v>
      </c>
      <c r="W791" s="39">
        <f t="shared" si="588"/>
        <v>645.5</v>
      </c>
      <c r="X791" s="40">
        <f t="shared" si="589"/>
        <v>0.11075383423702555</v>
      </c>
      <c r="Y791" s="41">
        <f t="shared" si="590"/>
        <v>0.71491599999999988</v>
      </c>
      <c r="Z791" s="42">
        <f t="shared" si="591"/>
        <v>7149.1599999999989</v>
      </c>
      <c r="AA791" s="13" t="s">
        <v>58</v>
      </c>
      <c r="AT791" s="47">
        <v>9.4</v>
      </c>
      <c r="AU791" s="47">
        <v>12</v>
      </c>
      <c r="AV791" s="10">
        <f t="shared" si="633"/>
        <v>35</v>
      </c>
      <c r="AW791" s="10">
        <f t="shared" si="634"/>
        <v>33.200000000000003</v>
      </c>
      <c r="AZ791" t="str">
        <f t="shared" si="638"/>
        <v>Yes</v>
      </c>
      <c r="BB791" s="38">
        <f t="shared" si="635"/>
        <v>-1</v>
      </c>
      <c r="BC791" s="38">
        <f t="shared" si="616"/>
        <v>19.54</v>
      </c>
      <c r="BD791" s="38">
        <f t="shared" si="636"/>
        <v>17.976800000000001</v>
      </c>
      <c r="BE791" s="38">
        <f t="shared" si="637"/>
        <v>-1</v>
      </c>
      <c r="BF791" s="13" cm="1">
        <f t="array" ref="BF791">SUMPRODUCT((1/COUNTIFS($A$3:$A791,$A$3:$A791,$H$3:$H791,$H$3:$H791,$I$3:$I791,$I$3:$I791)))</f>
        <v>218.99999999999875</v>
      </c>
      <c r="BG791" s="13">
        <v>62</v>
      </c>
      <c r="BH791" s="12"/>
    </row>
    <row r="792" spans="1:60" x14ac:dyDescent="0.2">
      <c r="A792" s="37">
        <v>46221</v>
      </c>
      <c r="B792" s="37"/>
      <c r="C792" s="38">
        <v>11.38</v>
      </c>
      <c r="D792" s="13" t="s">
        <v>55</v>
      </c>
      <c r="E792" s="13" t="s">
        <v>1156</v>
      </c>
      <c r="F792" s="13"/>
      <c r="H792" t="s">
        <v>56</v>
      </c>
      <c r="I792" s="13">
        <v>4</v>
      </c>
      <c r="J792" s="13">
        <v>10</v>
      </c>
      <c r="K792" t="s">
        <v>1043</v>
      </c>
      <c r="L792" s="38">
        <v>1</v>
      </c>
      <c r="M792" s="38">
        <v>19.5</v>
      </c>
      <c r="N792" s="38">
        <v>34</v>
      </c>
      <c r="O792" s="13" t="s">
        <v>15</v>
      </c>
      <c r="Q792" s="13" t="s">
        <v>4</v>
      </c>
      <c r="R792" s="38">
        <v>31.360000000000003</v>
      </c>
      <c r="S792" s="13" t="s">
        <v>60</v>
      </c>
      <c r="T792" s="39" t="str">
        <f t="shared" si="625"/>
        <v>0.00</v>
      </c>
      <c r="U792" s="39">
        <f t="shared" si="632"/>
        <v>-1</v>
      </c>
      <c r="V792" s="39">
        <f t="shared" si="587"/>
        <v>70.491599999999991</v>
      </c>
      <c r="W792" s="39">
        <f t="shared" si="588"/>
        <v>646.5</v>
      </c>
      <c r="X792" s="40">
        <f t="shared" si="589"/>
        <v>0.10903573085846867</v>
      </c>
      <c r="Y792" s="41">
        <f t="shared" si="590"/>
        <v>0.70491599999999988</v>
      </c>
      <c r="Z792" s="42">
        <f t="shared" si="591"/>
        <v>7049.1599999999989</v>
      </c>
      <c r="AA792" s="13" t="s">
        <v>58</v>
      </c>
      <c r="AT792" s="47">
        <v>26</v>
      </c>
      <c r="AU792" s="47">
        <v>26</v>
      </c>
      <c r="AV792" s="10">
        <f t="shared" si="633"/>
        <v>33</v>
      </c>
      <c r="AW792" s="10">
        <f t="shared" si="634"/>
        <v>31.360000000000003</v>
      </c>
      <c r="AZ792" t="str">
        <f t="shared" si="638"/>
        <v>Yes</v>
      </c>
      <c r="BB792" s="38">
        <f t="shared" si="635"/>
        <v>-1</v>
      </c>
      <c r="BC792" s="38">
        <f t="shared" si="616"/>
        <v>19.54</v>
      </c>
      <c r="BD792" s="38">
        <f t="shared" si="636"/>
        <v>17.976800000000001</v>
      </c>
      <c r="BE792" s="38">
        <f t="shared" si="637"/>
        <v>-1</v>
      </c>
      <c r="BF792" s="13" cm="1">
        <f t="array" ref="BF792">SUMPRODUCT((1/COUNTIFS($A$3:$A792,$A$3:$A792,$H$3:$H792,$H$3:$H792,$I$3:$I792,$I$3:$I792)))</f>
        <v>218.99999999999869</v>
      </c>
      <c r="BG792" s="13">
        <v>62</v>
      </c>
      <c r="BH792" s="12"/>
    </row>
    <row r="793" spans="1:60" x14ac:dyDescent="0.2">
      <c r="A793" s="37">
        <v>46221</v>
      </c>
      <c r="B793" s="37"/>
      <c r="C793" s="38">
        <v>11.38</v>
      </c>
      <c r="D793" s="13" t="s">
        <v>55</v>
      </c>
      <c r="E793" s="13" t="s">
        <v>1156</v>
      </c>
      <c r="F793" s="13"/>
      <c r="H793" t="s">
        <v>56</v>
      </c>
      <c r="I793" s="13">
        <v>4</v>
      </c>
      <c r="J793" s="13">
        <v>11</v>
      </c>
      <c r="K793" s="43" t="s">
        <v>1044</v>
      </c>
      <c r="L793" s="38">
        <v>1</v>
      </c>
      <c r="M793" s="38">
        <v>27</v>
      </c>
      <c r="N793" s="38">
        <v>27.04</v>
      </c>
      <c r="O793" s="13" t="s">
        <v>15</v>
      </c>
      <c r="Q793" s="13" t="s">
        <v>4</v>
      </c>
      <c r="R793" s="38">
        <v>24.956800000000001</v>
      </c>
      <c r="S793" s="13">
        <v>1</v>
      </c>
      <c r="T793" s="39">
        <f t="shared" si="625"/>
        <v>24.96</v>
      </c>
      <c r="U793" s="39">
        <f t="shared" si="632"/>
        <v>24.476800000000001</v>
      </c>
      <c r="V793" s="39">
        <f t="shared" si="587"/>
        <v>94.968399999999988</v>
      </c>
      <c r="W793" s="39">
        <f t="shared" si="588"/>
        <v>647.5</v>
      </c>
      <c r="X793" s="40">
        <f t="shared" si="589"/>
        <v>0.14666934362934361</v>
      </c>
      <c r="Y793" s="41">
        <f t="shared" si="590"/>
        <v>0.94968399999999986</v>
      </c>
      <c r="Z793" s="42">
        <f t="shared" si="591"/>
        <v>9496.8399999999983</v>
      </c>
      <c r="AA793" s="13" t="s">
        <v>72</v>
      </c>
      <c r="AT793" s="47">
        <v>26.6</v>
      </c>
      <c r="AU793" s="47">
        <v>21</v>
      </c>
      <c r="AV793" s="10">
        <f t="shared" si="633"/>
        <v>26.04</v>
      </c>
      <c r="AW793" s="10">
        <f t="shared" si="634"/>
        <v>24.956800000000001</v>
      </c>
      <c r="AZ793" t="str">
        <f t="shared" si="638"/>
        <v>Yes</v>
      </c>
      <c r="BB793" s="38">
        <f t="shared" si="635"/>
        <v>26.04</v>
      </c>
      <c r="BC793" s="38">
        <f t="shared" si="616"/>
        <v>19.54</v>
      </c>
      <c r="BD793" s="38">
        <f t="shared" si="636"/>
        <v>17.976800000000001</v>
      </c>
      <c r="BE793" s="38">
        <f t="shared" si="637"/>
        <v>24.476800000000001</v>
      </c>
      <c r="BF793" s="13" cm="1">
        <f t="array" ref="BF793">SUMPRODUCT((1/COUNTIFS($A$3:$A793,$A$3:$A793,$H$3:$H793,$H$3:$H793,$I$3:$I793,$I$3:$I793)))</f>
        <v>218.99999999999869</v>
      </c>
      <c r="BG793" s="13"/>
      <c r="BH793" s="12"/>
    </row>
    <row r="794" spans="1:60" x14ac:dyDescent="0.2">
      <c r="A794" s="37">
        <v>46221</v>
      </c>
      <c r="B794" s="37"/>
      <c r="C794" s="38">
        <v>11.38</v>
      </c>
      <c r="D794" s="13" t="s">
        <v>55</v>
      </c>
      <c r="E794" s="13" t="s">
        <v>1156</v>
      </c>
      <c r="F794" s="13"/>
      <c r="H794" t="s">
        <v>56</v>
      </c>
      <c r="I794" s="13">
        <v>4</v>
      </c>
      <c r="J794" s="13">
        <v>13</v>
      </c>
      <c r="K794" t="s">
        <v>172</v>
      </c>
      <c r="L794" s="38">
        <v>1</v>
      </c>
      <c r="M794" s="38">
        <v>29</v>
      </c>
      <c r="N794" s="38">
        <v>29</v>
      </c>
      <c r="O794" s="13" t="s">
        <v>15</v>
      </c>
      <c r="Q794" s="13" t="s">
        <v>4</v>
      </c>
      <c r="R794" s="38">
        <v>26.76</v>
      </c>
      <c r="S794" s="13" t="s">
        <v>60</v>
      </c>
      <c r="T794" s="39" t="str">
        <f t="shared" si="625"/>
        <v>0.00</v>
      </c>
      <c r="U794" s="39">
        <f t="shared" si="632"/>
        <v>-1</v>
      </c>
      <c r="V794" s="39">
        <f t="shared" si="587"/>
        <v>93.968399999999988</v>
      </c>
      <c r="W794" s="39">
        <f t="shared" si="588"/>
        <v>648.5</v>
      </c>
      <c r="X794" s="40">
        <f t="shared" si="589"/>
        <v>0.14490115651503468</v>
      </c>
      <c r="Y794" s="41">
        <f t="shared" si="590"/>
        <v>0.93968399999999985</v>
      </c>
      <c r="Z794" s="42">
        <f t="shared" si="591"/>
        <v>9396.8399999999983</v>
      </c>
      <c r="AA794" s="13" t="s">
        <v>58</v>
      </c>
      <c r="AT794" s="47">
        <v>22.9</v>
      </c>
      <c r="AU794" s="47">
        <v>26</v>
      </c>
      <c r="AV794" s="10">
        <f t="shared" si="633"/>
        <v>28</v>
      </c>
      <c r="AW794" s="10">
        <f t="shared" si="634"/>
        <v>26.76</v>
      </c>
      <c r="AZ794" t="str">
        <f t="shared" si="638"/>
        <v>Yes</v>
      </c>
      <c r="BB794" s="38">
        <f t="shared" si="635"/>
        <v>-1</v>
      </c>
      <c r="BC794" s="38">
        <f t="shared" si="616"/>
        <v>19.54</v>
      </c>
      <c r="BD794" s="38">
        <f t="shared" si="636"/>
        <v>17.976800000000001</v>
      </c>
      <c r="BE794" s="38">
        <f t="shared" si="637"/>
        <v>-1</v>
      </c>
      <c r="BF794" s="13" cm="1">
        <f t="array" ref="BF794">SUMPRODUCT((1/COUNTIFS($A$3:$A794,$A$3:$A794,$H$3:$H794,$H$3:$H794,$I$3:$I794,$I$3:$I794)))</f>
        <v>218.99999999999872</v>
      </c>
      <c r="BG794" s="13"/>
      <c r="BH794" s="12"/>
    </row>
    <row r="795" spans="1:60" x14ac:dyDescent="0.2">
      <c r="A795" s="37">
        <v>46221</v>
      </c>
      <c r="B795" s="37"/>
      <c r="C795" s="38">
        <v>11.38</v>
      </c>
      <c r="D795" s="13" t="s">
        <v>55</v>
      </c>
      <c r="E795" s="13" t="s">
        <v>1156</v>
      </c>
      <c r="F795" s="13"/>
      <c r="H795" t="s">
        <v>56</v>
      </c>
      <c r="I795" s="13">
        <v>4</v>
      </c>
      <c r="J795" s="13">
        <v>14</v>
      </c>
      <c r="K795" t="s">
        <v>1045</v>
      </c>
      <c r="L795" s="38">
        <v>0.5</v>
      </c>
      <c r="M795" s="38">
        <v>3.75</v>
      </c>
      <c r="N795" s="38">
        <v>4.62</v>
      </c>
      <c r="O795" s="13" t="s">
        <v>15</v>
      </c>
      <c r="Q795" s="13" t="s">
        <v>4</v>
      </c>
      <c r="R795" s="38">
        <v>4.3304</v>
      </c>
      <c r="S795" s="13" t="s">
        <v>60</v>
      </c>
      <c r="T795" s="39" t="str">
        <f t="shared" si="625"/>
        <v>0.00</v>
      </c>
      <c r="U795" s="39">
        <f t="shared" si="632"/>
        <v>-0.5</v>
      </c>
      <c r="V795" s="39">
        <f t="shared" si="587"/>
        <v>93.468399999999988</v>
      </c>
      <c r="W795" s="39">
        <f t="shared" si="588"/>
        <v>649</v>
      </c>
      <c r="X795" s="40">
        <f t="shared" si="589"/>
        <v>0.14401910631741138</v>
      </c>
      <c r="Y795" s="41">
        <f t="shared" si="590"/>
        <v>0.93468399999999985</v>
      </c>
      <c r="Z795" s="42">
        <f t="shared" si="591"/>
        <v>9346.8399999999983</v>
      </c>
      <c r="AA795" s="13" t="s">
        <v>58</v>
      </c>
      <c r="AT795" s="47">
        <v>3.8</v>
      </c>
      <c r="AU795" s="47">
        <v>3.8</v>
      </c>
      <c r="AV795" s="10">
        <f t="shared" si="633"/>
        <v>1.81</v>
      </c>
      <c r="AW795" s="10">
        <f t="shared" si="634"/>
        <v>4.3304</v>
      </c>
      <c r="AZ795" t="str">
        <f t="shared" si="638"/>
        <v>Yes</v>
      </c>
      <c r="BB795" s="38">
        <f t="shared" si="635"/>
        <v>-0.5</v>
      </c>
      <c r="BC795" s="38">
        <f t="shared" si="616"/>
        <v>19.54</v>
      </c>
      <c r="BD795" s="38">
        <f t="shared" si="636"/>
        <v>17.976800000000001</v>
      </c>
      <c r="BE795" s="38">
        <f t="shared" si="637"/>
        <v>-0.5</v>
      </c>
      <c r="BF795" s="13" cm="1">
        <f t="array" ref="BF795">SUMPRODUCT((1/COUNTIFS($A$3:$A795,$A$3:$A795,$H$3:$H795,$H$3:$H795,$I$3:$I795,$I$3:$I795)))</f>
        <v>218.99999999999875</v>
      </c>
      <c r="BG795" s="13"/>
      <c r="BH795" s="12"/>
    </row>
    <row r="796" spans="1:60" x14ac:dyDescent="0.2">
      <c r="A796" s="37">
        <v>46221</v>
      </c>
      <c r="B796" s="37"/>
      <c r="C796" s="38">
        <v>11.4</v>
      </c>
      <c r="D796" s="13" t="s">
        <v>55</v>
      </c>
      <c r="E796" s="13" t="s">
        <v>1156</v>
      </c>
      <c r="F796" s="13"/>
      <c r="H796" t="s">
        <v>56</v>
      </c>
      <c r="I796" s="13">
        <v>5</v>
      </c>
      <c r="J796" s="13">
        <v>1</v>
      </c>
      <c r="K796" t="s">
        <v>1046</v>
      </c>
      <c r="L796" s="38">
        <v>1</v>
      </c>
      <c r="M796" s="38">
        <v>12</v>
      </c>
      <c r="N796" s="38">
        <v>13.81</v>
      </c>
      <c r="O796" s="13" t="s">
        <v>15</v>
      </c>
      <c r="Q796" s="13" t="s">
        <v>4</v>
      </c>
      <c r="R796" s="38">
        <v>12.785200000000001</v>
      </c>
      <c r="S796" s="13" t="s">
        <v>60</v>
      </c>
      <c r="T796" s="39" t="str">
        <f t="shared" si="625"/>
        <v>0.00</v>
      </c>
      <c r="U796" s="39">
        <f t="shared" ref="U796:U800" si="639">BE796</f>
        <v>-1</v>
      </c>
      <c r="V796" s="39">
        <f t="shared" si="587"/>
        <v>92.468399999999988</v>
      </c>
      <c r="W796" s="39">
        <f t="shared" si="588"/>
        <v>650</v>
      </c>
      <c r="X796" s="40">
        <f t="shared" si="589"/>
        <v>0.1422590769230769</v>
      </c>
      <c r="Y796" s="41">
        <f t="shared" si="590"/>
        <v>0.92468399999999984</v>
      </c>
      <c r="Z796" s="42">
        <f t="shared" si="591"/>
        <v>9246.8399999999983</v>
      </c>
      <c r="AA796" s="13" t="s">
        <v>58</v>
      </c>
      <c r="AT796" s="47">
        <v>15.6</v>
      </c>
      <c r="AU796" s="47">
        <v>12</v>
      </c>
      <c r="AV796" s="10">
        <f t="shared" ref="AV796:AV800" si="640">((N796*(L796))-(L796))</f>
        <v>12.81</v>
      </c>
      <c r="AW796" s="10">
        <f t="shared" ref="AW796:AW800" si="641">0.92*(N796-1)+1</f>
        <v>12.785200000000001</v>
      </c>
      <c r="AZ796" t="str">
        <f t="shared" si="638"/>
        <v>Yes</v>
      </c>
      <c r="BB796" s="38">
        <f t="shared" ref="BB796:BB800" si="642">IF(AA796="W",
   L796*(N796-1),
   -L796
)</f>
        <v>-1</v>
      </c>
      <c r="BC796" s="38">
        <f t="shared" si="616"/>
        <v>8.5</v>
      </c>
      <c r="BD796" s="38">
        <f t="shared" ref="BD796:BD800" si="643">IF(BC796&gt;0, BC796*0.92, BC796)</f>
        <v>7.82</v>
      </c>
      <c r="BE796" s="38">
        <f t="shared" ref="BE796:BE800" si="644">IF(
  BC796&gt;0,
  IF(
    AA796="W",
    BB796 - (BC796 - BD796),
    BB796
  ),
  BB796
)</f>
        <v>-1</v>
      </c>
      <c r="BF796" s="13" cm="1">
        <f t="array" ref="BF796">SUMPRODUCT((1/COUNTIFS($A$3:$A796,$A$3:$A796,$H$3:$H796,$H$3:$H796,$I$3:$I796,$I$3:$I796)))</f>
        <v>219.99999999999875</v>
      </c>
      <c r="BG796" s="13"/>
      <c r="BH796" s="12"/>
    </row>
    <row r="797" spans="1:60" x14ac:dyDescent="0.2">
      <c r="A797" s="37">
        <v>46221</v>
      </c>
      <c r="B797" s="37"/>
      <c r="C797" s="38">
        <v>11.4</v>
      </c>
      <c r="D797" s="13" t="s">
        <v>55</v>
      </c>
      <c r="E797" s="13" t="s">
        <v>1156</v>
      </c>
      <c r="F797" s="13"/>
      <c r="H797" t="s">
        <v>56</v>
      </c>
      <c r="I797" s="13">
        <v>5</v>
      </c>
      <c r="J797" s="13">
        <v>2</v>
      </c>
      <c r="K797" s="43" t="s">
        <v>872</v>
      </c>
      <c r="L797" s="38">
        <v>1</v>
      </c>
      <c r="M797" s="38">
        <v>11</v>
      </c>
      <c r="N797" s="38">
        <v>12.5</v>
      </c>
      <c r="O797" s="13" t="s">
        <v>15</v>
      </c>
      <c r="Q797" s="13" t="s">
        <v>4</v>
      </c>
      <c r="R797" s="38">
        <v>11.58</v>
      </c>
      <c r="S797" s="13">
        <v>1</v>
      </c>
      <c r="T797" s="39">
        <f t="shared" si="625"/>
        <v>11.58</v>
      </c>
      <c r="U797" s="39">
        <f t="shared" si="639"/>
        <v>10.82</v>
      </c>
      <c r="V797" s="39">
        <f t="shared" si="587"/>
        <v>103.2884</v>
      </c>
      <c r="W797" s="39">
        <f t="shared" si="588"/>
        <v>651</v>
      </c>
      <c r="X797" s="40">
        <f t="shared" si="589"/>
        <v>0.15866113671274962</v>
      </c>
      <c r="Y797" s="41">
        <f t="shared" si="590"/>
        <v>1.0328839999999999</v>
      </c>
      <c r="Z797" s="42">
        <f t="shared" si="591"/>
        <v>10328.84</v>
      </c>
      <c r="AA797" s="13" t="s">
        <v>72</v>
      </c>
      <c r="AT797" s="47">
        <v>13.1</v>
      </c>
      <c r="AU797" s="47">
        <v>14</v>
      </c>
      <c r="AV797" s="10">
        <f t="shared" si="640"/>
        <v>11.5</v>
      </c>
      <c r="AW797" s="10">
        <f t="shared" si="641"/>
        <v>11.58</v>
      </c>
      <c r="AZ797" t="str">
        <f t="shared" si="638"/>
        <v>Yes</v>
      </c>
      <c r="BB797" s="38">
        <f t="shared" si="642"/>
        <v>11.5</v>
      </c>
      <c r="BC797" s="38">
        <f t="shared" si="616"/>
        <v>8.5</v>
      </c>
      <c r="BD797" s="38">
        <f t="shared" si="643"/>
        <v>7.82</v>
      </c>
      <c r="BE797" s="38">
        <f t="shared" si="644"/>
        <v>10.82</v>
      </c>
      <c r="BF797" s="13" cm="1">
        <f t="array" ref="BF797">SUMPRODUCT((1/COUNTIFS($A$3:$A797,$A$3:$A797,$H$3:$H797,$H$3:$H797,$I$3:$I797,$I$3:$I797)))</f>
        <v>219.99999999999875</v>
      </c>
      <c r="BG797" s="13"/>
      <c r="BH797" s="12"/>
    </row>
    <row r="798" spans="1:60" x14ac:dyDescent="0.2">
      <c r="A798" s="37">
        <v>46221</v>
      </c>
      <c r="B798" s="37"/>
      <c r="C798" s="38">
        <v>11.4</v>
      </c>
      <c r="D798" s="13" t="s">
        <v>55</v>
      </c>
      <c r="E798" s="13" t="s">
        <v>1156</v>
      </c>
      <c r="F798" s="13"/>
      <c r="H798" t="s">
        <v>56</v>
      </c>
      <c r="I798" s="13">
        <v>5</v>
      </c>
      <c r="J798" s="13">
        <v>9</v>
      </c>
      <c r="K798" s="45" t="s">
        <v>226</v>
      </c>
      <c r="L798" s="38">
        <v>1</v>
      </c>
      <c r="M798" s="38">
        <v>11</v>
      </c>
      <c r="N798" s="38">
        <v>13</v>
      </c>
      <c r="O798" s="13" t="s">
        <v>15</v>
      </c>
      <c r="Q798" s="13" t="s">
        <v>4</v>
      </c>
      <c r="R798" s="38">
        <v>12.040000000000001</v>
      </c>
      <c r="S798" s="13">
        <v>3</v>
      </c>
      <c r="T798" s="39" t="str">
        <f t="shared" si="625"/>
        <v>0.00</v>
      </c>
      <c r="U798" s="39">
        <f t="shared" si="639"/>
        <v>-1</v>
      </c>
      <c r="V798" s="39">
        <f t="shared" si="587"/>
        <v>102.2884</v>
      </c>
      <c r="W798" s="39">
        <f t="shared" si="588"/>
        <v>652</v>
      </c>
      <c r="X798" s="40">
        <f t="shared" si="589"/>
        <v>0.15688404907975459</v>
      </c>
      <c r="Y798" s="41">
        <f t="shared" si="590"/>
        <v>1.0228839999999999</v>
      </c>
      <c r="Z798" s="42">
        <f t="shared" si="591"/>
        <v>10228.84</v>
      </c>
      <c r="AA798" s="13" t="s">
        <v>58</v>
      </c>
      <c r="AT798" s="47">
        <v>11</v>
      </c>
      <c r="AU798" s="47">
        <v>10</v>
      </c>
      <c r="AV798" s="10">
        <f t="shared" si="640"/>
        <v>12</v>
      </c>
      <c r="AW798" s="10">
        <f t="shared" si="641"/>
        <v>12.040000000000001</v>
      </c>
      <c r="AZ798" t="str">
        <f t="shared" si="638"/>
        <v>Yes</v>
      </c>
      <c r="BB798" s="38">
        <f t="shared" si="642"/>
        <v>-1</v>
      </c>
      <c r="BC798" s="38">
        <f t="shared" si="616"/>
        <v>8.5</v>
      </c>
      <c r="BD798" s="38">
        <f t="shared" si="643"/>
        <v>7.82</v>
      </c>
      <c r="BE798" s="38">
        <f t="shared" si="644"/>
        <v>-1</v>
      </c>
      <c r="BF798" s="13" cm="1">
        <f t="array" ref="BF798">SUMPRODUCT((1/COUNTIFS($A$3:$A798,$A$3:$A798,$H$3:$H798,$H$3:$H798,$I$3:$I798,$I$3:$I798)))</f>
        <v>219.99999999999878</v>
      </c>
      <c r="BG798" s="13"/>
      <c r="BH798" s="12"/>
    </row>
    <row r="799" spans="1:60" x14ac:dyDescent="0.2">
      <c r="A799" s="37">
        <v>46221</v>
      </c>
      <c r="B799" s="37"/>
      <c r="C799" s="38">
        <v>11.4</v>
      </c>
      <c r="D799" s="13" t="s">
        <v>55</v>
      </c>
      <c r="E799" s="13" t="s">
        <v>1156</v>
      </c>
      <c r="F799" s="13"/>
      <c r="H799" t="s">
        <v>56</v>
      </c>
      <c r="I799" s="13">
        <v>5</v>
      </c>
      <c r="J799" s="13">
        <v>10</v>
      </c>
      <c r="K799" t="s">
        <v>1049</v>
      </c>
      <c r="L799" s="38">
        <v>0.5</v>
      </c>
      <c r="M799" s="38">
        <v>8</v>
      </c>
      <c r="N799" s="38">
        <v>9</v>
      </c>
      <c r="O799" s="13" t="s">
        <v>15</v>
      </c>
      <c r="Q799" s="13" t="s">
        <v>4</v>
      </c>
      <c r="R799" s="38">
        <v>8.36</v>
      </c>
      <c r="S799" s="13" t="s">
        <v>60</v>
      </c>
      <c r="T799" s="39" t="str">
        <f t="shared" si="625"/>
        <v>0.00</v>
      </c>
      <c r="U799" s="39">
        <f t="shared" si="639"/>
        <v>-0.5</v>
      </c>
      <c r="V799" s="39">
        <f t="shared" si="587"/>
        <v>101.7884</v>
      </c>
      <c r="W799" s="39">
        <f t="shared" si="588"/>
        <v>652.5</v>
      </c>
      <c r="X799" s="40">
        <f t="shared" si="589"/>
        <v>0.1559975478927203</v>
      </c>
      <c r="Y799" s="41">
        <f t="shared" si="590"/>
        <v>1.017884</v>
      </c>
      <c r="Z799" s="42">
        <f t="shared" si="591"/>
        <v>10178.84</v>
      </c>
      <c r="AA799" s="13" t="s">
        <v>58</v>
      </c>
      <c r="AT799" s="47">
        <v>7.8</v>
      </c>
      <c r="AU799" s="47">
        <v>7</v>
      </c>
      <c r="AV799" s="10">
        <f t="shared" si="640"/>
        <v>4</v>
      </c>
      <c r="AW799" s="10">
        <f t="shared" si="641"/>
        <v>8.36</v>
      </c>
      <c r="AZ799" t="str">
        <f t="shared" si="638"/>
        <v>Yes</v>
      </c>
      <c r="BB799" s="38">
        <f t="shared" si="642"/>
        <v>-0.5</v>
      </c>
      <c r="BC799" s="38">
        <f t="shared" si="616"/>
        <v>8.5</v>
      </c>
      <c r="BD799" s="38">
        <f t="shared" si="643"/>
        <v>7.82</v>
      </c>
      <c r="BE799" s="38">
        <f t="shared" si="644"/>
        <v>-0.5</v>
      </c>
      <c r="BF799" s="13" cm="1">
        <f t="array" ref="BF799">SUMPRODUCT((1/COUNTIFS($A$3:$A799,$A$3:$A799,$H$3:$H799,$H$3:$H799,$I$3:$I799,$I$3:$I799)))</f>
        <v>219.99999999999875</v>
      </c>
      <c r="BG799" s="13"/>
      <c r="BH799" s="12"/>
    </row>
    <row r="800" spans="1:60" x14ac:dyDescent="0.2">
      <c r="A800" s="37">
        <v>46221</v>
      </c>
      <c r="B800" s="37"/>
      <c r="C800" s="38">
        <v>11.4</v>
      </c>
      <c r="D800" s="13" t="s">
        <v>55</v>
      </c>
      <c r="E800" s="13" t="s">
        <v>1156</v>
      </c>
      <c r="F800" s="13"/>
      <c r="H800" t="s">
        <v>56</v>
      </c>
      <c r="I800" s="13">
        <v>5</v>
      </c>
      <c r="J800" s="13">
        <v>13</v>
      </c>
      <c r="K800" t="s">
        <v>930</v>
      </c>
      <c r="L800" s="38">
        <v>0.5</v>
      </c>
      <c r="M800" s="38">
        <v>9.4</v>
      </c>
      <c r="N800" s="38">
        <v>9.6</v>
      </c>
      <c r="O800" s="13" t="s">
        <v>15</v>
      </c>
      <c r="Q800" s="13" t="s">
        <v>4</v>
      </c>
      <c r="R800" s="38">
        <v>8.911999999999999</v>
      </c>
      <c r="S800" s="13" t="s">
        <v>60</v>
      </c>
      <c r="T800" s="39" t="str">
        <f t="shared" si="625"/>
        <v>0.00</v>
      </c>
      <c r="U800" s="39">
        <f t="shared" si="639"/>
        <v>-0.5</v>
      </c>
      <c r="V800" s="39">
        <f t="shared" si="587"/>
        <v>101.2884</v>
      </c>
      <c r="W800" s="39">
        <f t="shared" si="588"/>
        <v>653</v>
      </c>
      <c r="X800" s="40">
        <f t="shared" si="589"/>
        <v>0.15511240428790199</v>
      </c>
      <c r="Y800" s="41">
        <f t="shared" si="590"/>
        <v>1.0128839999999999</v>
      </c>
      <c r="Z800" s="42">
        <f t="shared" si="591"/>
        <v>10128.84</v>
      </c>
      <c r="AA800" s="13" t="s">
        <v>58</v>
      </c>
      <c r="AT800" s="47">
        <v>8.5</v>
      </c>
      <c r="AU800" s="47">
        <v>8.5</v>
      </c>
      <c r="AV800" s="10">
        <f t="shared" si="640"/>
        <v>4.3</v>
      </c>
      <c r="AW800" s="10">
        <f t="shared" si="641"/>
        <v>8.911999999999999</v>
      </c>
      <c r="AZ800" t="str">
        <f t="shared" si="638"/>
        <v>Yes</v>
      </c>
      <c r="BB800" s="38">
        <f t="shared" si="642"/>
        <v>-0.5</v>
      </c>
      <c r="BC800" s="38">
        <f t="shared" si="616"/>
        <v>8.5</v>
      </c>
      <c r="BD800" s="38">
        <f t="shared" si="643"/>
        <v>7.82</v>
      </c>
      <c r="BE800" s="38">
        <f t="shared" si="644"/>
        <v>-0.5</v>
      </c>
      <c r="BF800" s="13" cm="1">
        <f t="array" ref="BF800">SUMPRODUCT((1/COUNTIFS($A$3:$A800,$A$3:$A800,$H$3:$H800,$H$3:$H800,$I$3:$I800,$I$3:$I800)))</f>
        <v>219.99999999999869</v>
      </c>
      <c r="BG800" s="13"/>
      <c r="BH800" s="12"/>
    </row>
    <row r="801" spans="1:60" x14ac:dyDescent="0.2">
      <c r="A801" s="37">
        <v>46221</v>
      </c>
      <c r="B801" s="37"/>
      <c r="C801" s="38">
        <v>11.41</v>
      </c>
      <c r="D801" s="13" t="s">
        <v>55</v>
      </c>
      <c r="E801" s="13" t="s">
        <v>1156</v>
      </c>
      <c r="F801" s="13"/>
      <c r="H801" t="s">
        <v>56</v>
      </c>
      <c r="I801" s="13">
        <v>6</v>
      </c>
      <c r="J801" s="13">
        <v>3</v>
      </c>
      <c r="K801" t="s">
        <v>1050</v>
      </c>
      <c r="L801" s="38">
        <v>0.5</v>
      </c>
      <c r="M801" s="38">
        <v>7.2</v>
      </c>
      <c r="N801" s="38">
        <v>9.33</v>
      </c>
      <c r="O801" s="13" t="s">
        <v>15</v>
      </c>
      <c r="Q801" s="13" t="s">
        <v>4</v>
      </c>
      <c r="R801" s="38">
        <v>8.6636000000000006</v>
      </c>
      <c r="S801" s="13" t="s">
        <v>60</v>
      </c>
      <c r="T801" s="39" t="str">
        <f t="shared" si="625"/>
        <v>0.00</v>
      </c>
      <c r="U801" s="39">
        <f t="shared" ref="U801:U803" si="645">BE801</f>
        <v>-0.5</v>
      </c>
      <c r="V801" s="39">
        <f t="shared" si="587"/>
        <v>100.7884</v>
      </c>
      <c r="W801" s="39">
        <f t="shared" si="588"/>
        <v>653.5</v>
      </c>
      <c r="X801" s="40">
        <f t="shared" si="589"/>
        <v>0.15422861514919664</v>
      </c>
      <c r="Y801" s="41">
        <f t="shared" si="590"/>
        <v>1.007884</v>
      </c>
      <c r="Z801" s="42">
        <f t="shared" si="591"/>
        <v>10078.84</v>
      </c>
      <c r="AA801" s="13" t="s">
        <v>58</v>
      </c>
      <c r="AT801" s="47">
        <v>7</v>
      </c>
      <c r="AU801" s="47">
        <v>7</v>
      </c>
      <c r="AV801" s="10">
        <f t="shared" ref="AV801:AV803" si="646">((N801*(L801))-(L801))</f>
        <v>4.165</v>
      </c>
      <c r="AW801" s="10">
        <f t="shared" ref="AW801:AW803" si="647">0.92*(N801-1)+1</f>
        <v>8.6636000000000006</v>
      </c>
      <c r="AZ801" t="str">
        <f t="shared" si="638"/>
        <v>Yes</v>
      </c>
      <c r="BB801" s="38">
        <f t="shared" ref="BB801:BB803" si="648">IF(AA801="W",
   L801*(N801-1),
   -L801
)</f>
        <v>-0.5</v>
      </c>
      <c r="BC801" s="38">
        <f t="shared" si="616"/>
        <v>-2.5</v>
      </c>
      <c r="BD801" s="38">
        <f t="shared" ref="BD801:BD803" si="649">IF(BC801&gt;0, BC801*0.92, BC801)</f>
        <v>-2.5</v>
      </c>
      <c r="BE801" s="38">
        <f t="shared" ref="BE801:BE803" si="650">IF(
  BC801&gt;0,
  IF(
    AA801="W",
    BB801 - (BC801 - BD801),
    BB801
  ),
  BB801
)</f>
        <v>-0.5</v>
      </c>
      <c r="BF801" s="13" cm="1">
        <f t="array" ref="BF801">SUMPRODUCT((1/COUNTIFS($A$3:$A801,$A$3:$A801,$H$3:$H801,$H$3:$H801,$I$3:$I801,$I$3:$I801)))</f>
        <v>220.99999999999869</v>
      </c>
      <c r="BG801" s="13"/>
      <c r="BH801" s="12"/>
    </row>
    <row r="802" spans="1:60" x14ac:dyDescent="0.2">
      <c r="A802" s="37">
        <v>46221</v>
      </c>
      <c r="B802" s="37"/>
      <c r="C802" s="38">
        <v>11.41</v>
      </c>
      <c r="D802" s="13" t="s">
        <v>55</v>
      </c>
      <c r="E802" s="13" t="s">
        <v>1156</v>
      </c>
      <c r="F802" s="13"/>
      <c r="H802" t="s">
        <v>56</v>
      </c>
      <c r="I802" s="13">
        <v>6</v>
      </c>
      <c r="J802" s="13">
        <v>7</v>
      </c>
      <c r="K802" s="46" t="s">
        <v>1051</v>
      </c>
      <c r="L802" s="38">
        <v>1</v>
      </c>
      <c r="M802" s="38">
        <v>11</v>
      </c>
      <c r="N802" s="38">
        <v>11.09</v>
      </c>
      <c r="O802" s="13" t="s">
        <v>15</v>
      </c>
      <c r="Q802" s="13" t="s">
        <v>4</v>
      </c>
      <c r="R802" s="38">
        <v>10.2828</v>
      </c>
      <c r="S802" s="13">
        <v>4</v>
      </c>
      <c r="T802" s="39" t="str">
        <f t="shared" si="625"/>
        <v>0.00</v>
      </c>
      <c r="U802" s="39">
        <f t="shared" si="645"/>
        <v>-1</v>
      </c>
      <c r="V802" s="39">
        <f t="shared" ref="V802:V865" si="651">V801+U802</f>
        <v>99.788399999999996</v>
      </c>
      <c r="W802" s="39">
        <f t="shared" ref="W802:W865" si="652">W801+L802</f>
        <v>654.5</v>
      </c>
      <c r="X802" s="40">
        <f t="shared" ref="X802:X865" si="653">SUM(V802/W802)</f>
        <v>0.15246508785332313</v>
      </c>
      <c r="Y802" s="41">
        <f t="shared" ref="Y802:Y865" si="654">V802/100</f>
        <v>0.99788399999999999</v>
      </c>
      <c r="Z802" s="42">
        <f t="shared" ref="Z802:Z865" si="655">V802*100</f>
        <v>9978.84</v>
      </c>
      <c r="AA802" s="13" t="s">
        <v>58</v>
      </c>
      <c r="AT802" s="47">
        <v>8.5</v>
      </c>
      <c r="AU802" s="47">
        <v>8.5</v>
      </c>
      <c r="AV802" s="10">
        <f t="shared" si="646"/>
        <v>10.09</v>
      </c>
      <c r="AW802" s="10">
        <f t="shared" si="647"/>
        <v>10.2828</v>
      </c>
      <c r="AZ802" t="str">
        <f t="shared" si="638"/>
        <v>Yes</v>
      </c>
      <c r="BB802" s="38">
        <f t="shared" si="648"/>
        <v>-1</v>
      </c>
      <c r="BC802" s="38">
        <f t="shared" si="616"/>
        <v>-2.5</v>
      </c>
      <c r="BD802" s="38">
        <f t="shared" si="649"/>
        <v>-2.5</v>
      </c>
      <c r="BE802" s="38">
        <f t="shared" si="650"/>
        <v>-1</v>
      </c>
      <c r="BF802" s="13" cm="1">
        <f t="array" ref="BF802">SUMPRODUCT((1/COUNTIFS($A$3:$A802,$A$3:$A802,$H$3:$H802,$H$3:$H802,$I$3:$I802,$I$3:$I802)))</f>
        <v>220.99999999999869</v>
      </c>
      <c r="BG802" s="13"/>
      <c r="BH802" s="12"/>
    </row>
    <row r="803" spans="1:60" x14ac:dyDescent="0.2">
      <c r="A803" s="37">
        <v>46221</v>
      </c>
      <c r="B803" s="37"/>
      <c r="C803" s="38">
        <v>11.41</v>
      </c>
      <c r="D803" s="13" t="s">
        <v>55</v>
      </c>
      <c r="E803" s="13" t="s">
        <v>1156</v>
      </c>
      <c r="F803" s="13"/>
      <c r="H803" t="s">
        <v>56</v>
      </c>
      <c r="I803" s="13">
        <v>6</v>
      </c>
      <c r="J803" s="13">
        <v>8</v>
      </c>
      <c r="K803" t="s">
        <v>1052</v>
      </c>
      <c r="L803" s="38">
        <v>1</v>
      </c>
      <c r="M803" s="38">
        <v>16</v>
      </c>
      <c r="N803" s="38">
        <v>23.45</v>
      </c>
      <c r="O803" s="13" t="s">
        <v>15</v>
      </c>
      <c r="Q803" s="13" t="s">
        <v>4</v>
      </c>
      <c r="R803" s="38">
        <v>21.654</v>
      </c>
      <c r="S803" s="13" t="s">
        <v>60</v>
      </c>
      <c r="T803" s="39" t="str">
        <f t="shared" si="625"/>
        <v>0.00</v>
      </c>
      <c r="U803" s="39">
        <f t="shared" si="645"/>
        <v>-1</v>
      </c>
      <c r="V803" s="39">
        <f t="shared" si="651"/>
        <v>98.788399999999996</v>
      </c>
      <c r="W803" s="39">
        <f t="shared" si="652"/>
        <v>655.5</v>
      </c>
      <c r="X803" s="40">
        <f t="shared" si="653"/>
        <v>0.15070694126620898</v>
      </c>
      <c r="Y803" s="41">
        <f t="shared" si="654"/>
        <v>0.98788399999999998</v>
      </c>
      <c r="Z803" s="42">
        <f t="shared" si="655"/>
        <v>9878.84</v>
      </c>
      <c r="AA803" s="13" t="s">
        <v>58</v>
      </c>
      <c r="AT803" s="47">
        <v>16.100000000000001</v>
      </c>
      <c r="AU803" s="47">
        <v>17</v>
      </c>
      <c r="AV803" s="10">
        <f t="shared" si="646"/>
        <v>22.45</v>
      </c>
      <c r="AW803" s="10">
        <f t="shared" si="647"/>
        <v>21.654</v>
      </c>
      <c r="AZ803" t="str">
        <f t="shared" si="638"/>
        <v>Yes</v>
      </c>
      <c r="BB803" s="38">
        <f t="shared" si="648"/>
        <v>-1</v>
      </c>
      <c r="BC803" s="38">
        <f t="shared" si="616"/>
        <v>-2.5</v>
      </c>
      <c r="BD803" s="38">
        <f t="shared" si="649"/>
        <v>-2.5</v>
      </c>
      <c r="BE803" s="38">
        <f t="shared" si="650"/>
        <v>-1</v>
      </c>
      <c r="BF803" s="13" cm="1">
        <f t="array" ref="BF803">SUMPRODUCT((1/COUNTIFS($A$3:$A803,$A$3:$A803,$H$3:$H803,$H$3:$H803,$I$3:$I803,$I$3:$I803)))</f>
        <v>220.99999999999872</v>
      </c>
      <c r="BG803" s="13"/>
      <c r="BH803" s="12"/>
    </row>
    <row r="804" spans="1:60" x14ac:dyDescent="0.2">
      <c r="A804" s="37">
        <v>46221</v>
      </c>
      <c r="B804" s="37"/>
      <c r="C804" s="38">
        <v>11.42</v>
      </c>
      <c r="D804" s="13" t="s">
        <v>55</v>
      </c>
      <c r="E804" s="13" t="s">
        <v>1156</v>
      </c>
      <c r="F804" s="13"/>
      <c r="H804" t="s">
        <v>56</v>
      </c>
      <c r="I804" s="13">
        <v>7</v>
      </c>
      <c r="J804" s="13">
        <v>5</v>
      </c>
      <c r="K804" t="s">
        <v>123</v>
      </c>
      <c r="L804" s="38">
        <v>1</v>
      </c>
      <c r="M804" s="38">
        <v>18.5</v>
      </c>
      <c r="N804" s="38">
        <v>21.68</v>
      </c>
      <c r="O804" s="13" t="s">
        <v>15</v>
      </c>
      <c r="Q804" s="13" t="s">
        <v>4</v>
      </c>
      <c r="R804" s="38">
        <v>20.025600000000001</v>
      </c>
      <c r="S804" s="13" t="s">
        <v>60</v>
      </c>
      <c r="T804" s="39" t="str">
        <f t="shared" si="625"/>
        <v>0.00</v>
      </c>
      <c r="U804" s="39">
        <f t="shared" ref="U804:U807" si="656">BE804</f>
        <v>-1</v>
      </c>
      <c r="V804" s="39">
        <f t="shared" si="651"/>
        <v>97.788399999999996</v>
      </c>
      <c r="W804" s="39">
        <f t="shared" si="652"/>
        <v>656.5</v>
      </c>
      <c r="X804" s="40">
        <f t="shared" si="653"/>
        <v>0.14895415079969535</v>
      </c>
      <c r="Y804" s="41">
        <f t="shared" si="654"/>
        <v>0.97788399999999998</v>
      </c>
      <c r="Z804" s="42">
        <f t="shared" si="655"/>
        <v>9778.84</v>
      </c>
      <c r="AA804" s="13" t="s">
        <v>58</v>
      </c>
      <c r="AT804" s="47">
        <v>18</v>
      </c>
      <c r="AU804" s="47">
        <v>18</v>
      </c>
      <c r="AV804" s="10">
        <f t="shared" ref="AV804:AV807" si="657">((N804*(L804))-(L804))</f>
        <v>20.68</v>
      </c>
      <c r="AW804" s="10">
        <f t="shared" ref="AW804:AW807" si="658">0.92*(N804-1)+1</f>
        <v>20.025600000000001</v>
      </c>
      <c r="AZ804" t="str">
        <f t="shared" si="638"/>
        <v>Yes</v>
      </c>
      <c r="BB804" s="38">
        <f t="shared" ref="BB804:BB807" si="659">IF(AA804="W",
   L804*(N804-1),
   -L804
)</f>
        <v>-1</v>
      </c>
      <c r="BC804" s="38">
        <f t="shared" si="616"/>
        <v>5</v>
      </c>
      <c r="BD804" s="38">
        <f t="shared" ref="BD804:BD807" si="660">IF(BC804&gt;0, BC804*0.92, BC804)</f>
        <v>4.6000000000000005</v>
      </c>
      <c r="BE804" s="38">
        <f t="shared" ref="BE804:BE807" si="661">IF(
  BC804&gt;0,
  IF(
    AA804="W",
    BB804 - (BC804 - BD804),
    BB804
  ),
  BB804
)</f>
        <v>-1</v>
      </c>
      <c r="BF804" s="13" cm="1">
        <f t="array" ref="BF804">SUMPRODUCT((1/COUNTIFS($A$3:$A804,$A$3:$A804,$H$3:$H804,$H$3:$H804,$I$3:$I804,$I$3:$I804)))</f>
        <v>221.99999999999872</v>
      </c>
      <c r="BG804" s="13"/>
      <c r="BH804" s="12"/>
    </row>
    <row r="805" spans="1:60" x14ac:dyDescent="0.2">
      <c r="A805" s="37">
        <v>46221</v>
      </c>
      <c r="B805" s="37"/>
      <c r="C805" s="38">
        <v>11.42</v>
      </c>
      <c r="D805" s="13" t="s">
        <v>55</v>
      </c>
      <c r="E805" s="13" t="s">
        <v>1156</v>
      </c>
      <c r="F805" s="13"/>
      <c r="H805" t="s">
        <v>56</v>
      </c>
      <c r="I805" s="13">
        <v>7</v>
      </c>
      <c r="J805" s="13">
        <v>6</v>
      </c>
      <c r="K805" s="45" t="s">
        <v>295</v>
      </c>
      <c r="L805" s="38">
        <v>1</v>
      </c>
      <c r="M805" s="38">
        <v>11</v>
      </c>
      <c r="N805" s="38">
        <v>14.5</v>
      </c>
      <c r="O805" s="13" t="s">
        <v>15</v>
      </c>
      <c r="Q805" s="13" t="s">
        <v>4</v>
      </c>
      <c r="R805" s="38">
        <v>13.42</v>
      </c>
      <c r="S805" s="13">
        <v>3</v>
      </c>
      <c r="T805" s="39" t="str">
        <f t="shared" si="625"/>
        <v>0.00</v>
      </c>
      <c r="U805" s="39">
        <f t="shared" si="656"/>
        <v>-1</v>
      </c>
      <c r="V805" s="39">
        <f t="shared" si="651"/>
        <v>96.788399999999996</v>
      </c>
      <c r="W805" s="39">
        <f t="shared" si="652"/>
        <v>657.5</v>
      </c>
      <c r="X805" s="40">
        <f t="shared" si="653"/>
        <v>0.14720669201520911</v>
      </c>
      <c r="Y805" s="41">
        <f t="shared" si="654"/>
        <v>0.96788399999999997</v>
      </c>
      <c r="Z805" s="42">
        <f t="shared" si="655"/>
        <v>9678.84</v>
      </c>
      <c r="AA805" s="13" t="s">
        <v>58</v>
      </c>
      <c r="AT805" s="47">
        <v>13.2</v>
      </c>
      <c r="AU805" s="47">
        <v>11</v>
      </c>
      <c r="AV805" s="10">
        <f t="shared" si="657"/>
        <v>13.5</v>
      </c>
      <c r="AW805" s="10">
        <f t="shared" si="658"/>
        <v>13.42</v>
      </c>
      <c r="AZ805" t="str">
        <f t="shared" si="638"/>
        <v>Yes</v>
      </c>
      <c r="BB805" s="38">
        <f t="shared" si="659"/>
        <v>-1</v>
      </c>
      <c r="BC805" s="38">
        <f t="shared" si="616"/>
        <v>5</v>
      </c>
      <c r="BD805" s="38">
        <f t="shared" si="660"/>
        <v>4.6000000000000005</v>
      </c>
      <c r="BE805" s="38">
        <f t="shared" si="661"/>
        <v>-1</v>
      </c>
      <c r="BF805" s="13" cm="1">
        <f t="array" ref="BF805">SUMPRODUCT((1/COUNTIFS($A$3:$A805,$A$3:$A805,$H$3:$H805,$H$3:$H805,$I$3:$I805,$I$3:$I805)))</f>
        <v>221.99999999999872</v>
      </c>
      <c r="BG805" s="13"/>
      <c r="BH805" s="12"/>
    </row>
    <row r="806" spans="1:60" x14ac:dyDescent="0.2">
      <c r="A806" s="37">
        <v>46221</v>
      </c>
      <c r="B806" s="37"/>
      <c r="C806" s="38">
        <v>11.42</v>
      </c>
      <c r="D806" s="13" t="s">
        <v>55</v>
      </c>
      <c r="E806" s="13" t="s">
        <v>1156</v>
      </c>
      <c r="F806" s="13"/>
      <c r="H806" t="s">
        <v>56</v>
      </c>
      <c r="I806" s="13">
        <v>7</v>
      </c>
      <c r="J806" s="13">
        <v>11</v>
      </c>
      <c r="K806" t="s">
        <v>877</v>
      </c>
      <c r="L806" s="38">
        <v>0.5</v>
      </c>
      <c r="M806" s="38">
        <v>3.1</v>
      </c>
      <c r="N806" s="38">
        <v>3.22</v>
      </c>
      <c r="O806" s="13" t="s">
        <v>15</v>
      </c>
      <c r="Q806" s="13" t="s">
        <v>4</v>
      </c>
      <c r="R806" s="38">
        <v>3.0424000000000002</v>
      </c>
      <c r="S806" s="13" t="s">
        <v>60</v>
      </c>
      <c r="T806" s="39" t="str">
        <f t="shared" si="625"/>
        <v>0.00</v>
      </c>
      <c r="U806" s="39">
        <f t="shared" si="656"/>
        <v>-0.5</v>
      </c>
      <c r="V806" s="39">
        <f t="shared" si="651"/>
        <v>96.288399999999996</v>
      </c>
      <c r="W806" s="39">
        <f t="shared" si="652"/>
        <v>658</v>
      </c>
      <c r="X806" s="40">
        <f t="shared" si="653"/>
        <v>0.14633495440729483</v>
      </c>
      <c r="Y806" s="41">
        <f t="shared" si="654"/>
        <v>0.96288399999999996</v>
      </c>
      <c r="Z806" s="42">
        <f t="shared" si="655"/>
        <v>9628.84</v>
      </c>
      <c r="AA806" s="13" t="s">
        <v>58</v>
      </c>
      <c r="AT806" s="47">
        <v>3</v>
      </c>
      <c r="AU806" s="47">
        <v>3</v>
      </c>
      <c r="AV806" s="10">
        <f t="shared" si="657"/>
        <v>1.1100000000000001</v>
      </c>
      <c r="AW806" s="10">
        <f t="shared" si="658"/>
        <v>3.0424000000000002</v>
      </c>
      <c r="AZ806" t="str">
        <f t="shared" si="638"/>
        <v>Yes</v>
      </c>
      <c r="BB806" s="38">
        <f t="shared" si="659"/>
        <v>-0.5</v>
      </c>
      <c r="BC806" s="38">
        <f t="shared" si="616"/>
        <v>5</v>
      </c>
      <c r="BD806" s="38">
        <f t="shared" si="660"/>
        <v>4.6000000000000005</v>
      </c>
      <c r="BE806" s="38">
        <f t="shared" si="661"/>
        <v>-0.5</v>
      </c>
      <c r="BF806" s="13" cm="1">
        <f t="array" ref="BF806">SUMPRODUCT((1/COUNTIFS($A$3:$A806,$A$3:$A806,$H$3:$H806,$H$3:$H806,$I$3:$I806,$I$3:$I806)))</f>
        <v>221.99999999999875</v>
      </c>
      <c r="BG806" s="13"/>
      <c r="BH806" s="12"/>
    </row>
    <row r="807" spans="1:60" x14ac:dyDescent="0.2">
      <c r="A807" s="37">
        <v>46221</v>
      </c>
      <c r="B807" s="37"/>
      <c r="C807" s="38">
        <v>11.42</v>
      </c>
      <c r="D807" s="13" t="s">
        <v>55</v>
      </c>
      <c r="E807" s="13" t="s">
        <v>1156</v>
      </c>
      <c r="F807" s="13"/>
      <c r="H807" t="s">
        <v>56</v>
      </c>
      <c r="I807" s="13">
        <v>7</v>
      </c>
      <c r="J807" s="13">
        <v>12</v>
      </c>
      <c r="K807" s="43" t="s">
        <v>1054</v>
      </c>
      <c r="L807" s="38">
        <v>0.5</v>
      </c>
      <c r="M807" s="38">
        <v>10</v>
      </c>
      <c r="N807" s="38">
        <v>16</v>
      </c>
      <c r="O807" s="13" t="s">
        <v>15</v>
      </c>
      <c r="Q807" s="13" t="s">
        <v>4</v>
      </c>
      <c r="R807" s="38">
        <v>14.8</v>
      </c>
      <c r="S807" s="13">
        <v>1</v>
      </c>
      <c r="T807" s="39">
        <f t="shared" si="625"/>
        <v>7.4</v>
      </c>
      <c r="U807" s="39">
        <f t="shared" si="656"/>
        <v>7.1000000000000005</v>
      </c>
      <c r="V807" s="39">
        <f t="shared" si="651"/>
        <v>103.38839999999999</v>
      </c>
      <c r="W807" s="39">
        <f t="shared" si="652"/>
        <v>658.5</v>
      </c>
      <c r="X807" s="40">
        <f t="shared" si="653"/>
        <v>0.15700592255125284</v>
      </c>
      <c r="Y807" s="41">
        <f t="shared" si="654"/>
        <v>1.0338839999999998</v>
      </c>
      <c r="Z807" s="42">
        <f t="shared" si="655"/>
        <v>10338.839999999998</v>
      </c>
      <c r="AA807" s="13" t="s">
        <v>72</v>
      </c>
      <c r="AT807" s="47">
        <v>12.7</v>
      </c>
      <c r="AU807" s="47">
        <v>13</v>
      </c>
      <c r="AV807" s="10">
        <f t="shared" si="657"/>
        <v>7.5</v>
      </c>
      <c r="AW807" s="10">
        <f t="shared" si="658"/>
        <v>14.8</v>
      </c>
      <c r="AZ807" t="str">
        <f t="shared" si="638"/>
        <v>Yes</v>
      </c>
      <c r="BB807" s="38">
        <f t="shared" si="659"/>
        <v>7.5</v>
      </c>
      <c r="BC807" s="38">
        <f t="shared" si="616"/>
        <v>5</v>
      </c>
      <c r="BD807" s="38">
        <f t="shared" si="660"/>
        <v>4.6000000000000005</v>
      </c>
      <c r="BE807" s="38">
        <f t="shared" si="661"/>
        <v>7.1000000000000005</v>
      </c>
      <c r="BF807" s="13" cm="1">
        <f t="array" ref="BF807">SUMPRODUCT((1/COUNTIFS($A$3:$A807,$A$3:$A807,$H$3:$H807,$H$3:$H807,$I$3:$I807,$I$3:$I807)))</f>
        <v>221.99999999999872</v>
      </c>
      <c r="BG807" s="13"/>
      <c r="BH807" s="12"/>
    </row>
    <row r="808" spans="1:60" x14ac:dyDescent="0.2">
      <c r="A808" s="37">
        <v>46221</v>
      </c>
      <c r="B808" s="37"/>
      <c r="C808" s="38">
        <v>11.44</v>
      </c>
      <c r="D808" s="13" t="s">
        <v>55</v>
      </c>
      <c r="E808" s="13" t="s">
        <v>1156</v>
      </c>
      <c r="F808" s="13"/>
      <c r="H808" t="s">
        <v>56</v>
      </c>
      <c r="I808" s="13">
        <v>8</v>
      </c>
      <c r="J808" s="13">
        <v>3</v>
      </c>
      <c r="K808" s="44" t="s">
        <v>939</v>
      </c>
      <c r="L808" s="38">
        <v>1</v>
      </c>
      <c r="M808" s="38">
        <v>17</v>
      </c>
      <c r="N808" s="38">
        <v>18.89</v>
      </c>
      <c r="O808" s="13" t="s">
        <v>15</v>
      </c>
      <c r="Q808" s="13" t="s">
        <v>4</v>
      </c>
      <c r="R808" s="38">
        <v>17.4588</v>
      </c>
      <c r="S808" s="13">
        <v>2</v>
      </c>
      <c r="T808" s="39" t="str">
        <f t="shared" si="625"/>
        <v>0.00</v>
      </c>
      <c r="U808" s="39">
        <f t="shared" ref="U808:U813" si="662">BE808</f>
        <v>-1</v>
      </c>
      <c r="V808" s="39">
        <f t="shared" si="651"/>
        <v>102.38839999999999</v>
      </c>
      <c r="W808" s="39">
        <f t="shared" si="652"/>
        <v>659.5</v>
      </c>
      <c r="X808" s="40">
        <f t="shared" si="653"/>
        <v>0.15525155420773312</v>
      </c>
      <c r="Y808" s="41">
        <f t="shared" si="654"/>
        <v>1.0238839999999998</v>
      </c>
      <c r="Z808" s="42">
        <f t="shared" si="655"/>
        <v>10238.839999999998</v>
      </c>
      <c r="AA808" s="13" t="s">
        <v>58</v>
      </c>
      <c r="AT808" s="47">
        <v>17.600000000000001</v>
      </c>
      <c r="AU808" s="47">
        <v>17</v>
      </c>
      <c r="AV808" s="10">
        <f t="shared" ref="AV808:AV813" si="663">((N808*(L808))-(L808))</f>
        <v>17.89</v>
      </c>
      <c r="AW808" s="10">
        <f t="shared" ref="AW808:AW813" si="664">0.92*(N808-1)+1</f>
        <v>17.4588</v>
      </c>
      <c r="AZ808" t="str">
        <f t="shared" si="638"/>
        <v>Yes</v>
      </c>
      <c r="BB808" s="38">
        <f t="shared" ref="BB808:BB813" si="665">IF(AA808="W",
   L808*(N808-1),
   -L808
)</f>
        <v>-1</v>
      </c>
      <c r="BC808" s="38">
        <f t="shared" si="616"/>
        <v>-5</v>
      </c>
      <c r="BD808" s="38">
        <f t="shared" ref="BD808:BD813" si="666">IF(BC808&gt;0, BC808*0.92, BC808)</f>
        <v>-5</v>
      </c>
      <c r="BE808" s="38">
        <f t="shared" ref="BE808:BE813" si="667">IF(
  BC808&gt;0,
  IF(
    AA808="W",
    BB808 - (BC808 - BD808),
    BB808
  ),
  BB808
)</f>
        <v>-1</v>
      </c>
      <c r="BF808" s="13" cm="1">
        <f t="array" ref="BF808">SUMPRODUCT((1/COUNTIFS($A$3:$A808,$A$3:$A808,$H$3:$H808,$H$3:$H808,$I$3:$I808,$I$3:$I808)))</f>
        <v>222.99999999999872</v>
      </c>
      <c r="BG808" s="13"/>
      <c r="BH808" s="12"/>
    </row>
    <row r="809" spans="1:60" x14ac:dyDescent="0.2">
      <c r="A809" s="37">
        <v>46221</v>
      </c>
      <c r="B809" s="37"/>
      <c r="C809" s="38">
        <v>11.44</v>
      </c>
      <c r="D809" s="13" t="s">
        <v>55</v>
      </c>
      <c r="E809" s="13" t="s">
        <v>1156</v>
      </c>
      <c r="F809" s="13"/>
      <c r="H809" t="s">
        <v>56</v>
      </c>
      <c r="I809" s="13">
        <v>8</v>
      </c>
      <c r="J809" s="13">
        <v>5</v>
      </c>
      <c r="K809" t="s">
        <v>1002</v>
      </c>
      <c r="L809" s="38">
        <v>1</v>
      </c>
      <c r="M809" s="38">
        <v>21</v>
      </c>
      <c r="N809" s="38">
        <v>25.88</v>
      </c>
      <c r="O809" s="13" t="s">
        <v>15</v>
      </c>
      <c r="Q809" s="13" t="s">
        <v>4</v>
      </c>
      <c r="R809" s="38">
        <v>23.889600000000002</v>
      </c>
      <c r="S809" s="13" t="s">
        <v>60</v>
      </c>
      <c r="T809" s="39" t="str">
        <f t="shared" si="625"/>
        <v>0.00</v>
      </c>
      <c r="U809" s="39">
        <f t="shared" si="662"/>
        <v>-1</v>
      </c>
      <c r="V809" s="39">
        <f t="shared" si="651"/>
        <v>101.38839999999999</v>
      </c>
      <c r="W809" s="39">
        <f t="shared" si="652"/>
        <v>660.5</v>
      </c>
      <c r="X809" s="40">
        <f t="shared" si="653"/>
        <v>0.15350249810749431</v>
      </c>
      <c r="Y809" s="41">
        <f t="shared" si="654"/>
        <v>1.013884</v>
      </c>
      <c r="Z809" s="42">
        <f t="shared" si="655"/>
        <v>10138.839999999998</v>
      </c>
      <c r="AA809" s="13" t="s">
        <v>58</v>
      </c>
      <c r="AT809" s="47">
        <v>24.1</v>
      </c>
      <c r="AU809" s="47">
        <v>21</v>
      </c>
      <c r="AV809" s="10">
        <f t="shared" si="663"/>
        <v>24.88</v>
      </c>
      <c r="AW809" s="10">
        <f t="shared" si="664"/>
        <v>23.889600000000002</v>
      </c>
      <c r="AZ809" t="str">
        <f t="shared" si="638"/>
        <v>Yes</v>
      </c>
      <c r="BB809" s="38">
        <f t="shared" si="665"/>
        <v>-1</v>
      </c>
      <c r="BC809" s="38">
        <f t="shared" si="616"/>
        <v>-5</v>
      </c>
      <c r="BD809" s="38">
        <f t="shared" si="666"/>
        <v>-5</v>
      </c>
      <c r="BE809" s="38">
        <f t="shared" si="667"/>
        <v>-1</v>
      </c>
      <c r="BF809" s="13" cm="1">
        <f t="array" ref="BF809">SUMPRODUCT((1/COUNTIFS($A$3:$A809,$A$3:$A809,$H$3:$H809,$H$3:$H809,$I$3:$I809,$I$3:$I809)))</f>
        <v>222.99999999999872</v>
      </c>
      <c r="BG809" s="13"/>
      <c r="BH809" s="12"/>
    </row>
    <row r="810" spans="1:60" x14ac:dyDescent="0.2">
      <c r="A810" s="37">
        <v>46221</v>
      </c>
      <c r="B810" s="37"/>
      <c r="C810" s="38">
        <v>11.44</v>
      </c>
      <c r="D810" s="13" t="s">
        <v>55</v>
      </c>
      <c r="E810" s="13" t="s">
        <v>1156</v>
      </c>
      <c r="F810" s="13"/>
      <c r="H810" t="s">
        <v>56</v>
      </c>
      <c r="I810" s="13">
        <v>8</v>
      </c>
      <c r="J810" s="13">
        <v>6</v>
      </c>
      <c r="K810" t="s">
        <v>1056</v>
      </c>
      <c r="L810" s="38">
        <v>1</v>
      </c>
      <c r="M810" s="38">
        <v>12</v>
      </c>
      <c r="N810" s="38">
        <v>12</v>
      </c>
      <c r="O810" s="13" t="s">
        <v>15</v>
      </c>
      <c r="Q810" s="13" t="s">
        <v>4</v>
      </c>
      <c r="R810" s="38">
        <v>11.120000000000001</v>
      </c>
      <c r="S810" s="13" t="s">
        <v>60</v>
      </c>
      <c r="T810" s="39" t="str">
        <f t="shared" si="625"/>
        <v>0.00</v>
      </c>
      <c r="U810" s="39">
        <f t="shared" si="662"/>
        <v>-1</v>
      </c>
      <c r="V810" s="39">
        <f t="shared" si="651"/>
        <v>100.38839999999999</v>
      </c>
      <c r="W810" s="39">
        <f t="shared" si="652"/>
        <v>661.5</v>
      </c>
      <c r="X810" s="40">
        <f t="shared" si="653"/>
        <v>0.15175873015873015</v>
      </c>
      <c r="Y810" s="41">
        <f t="shared" si="654"/>
        <v>1.003884</v>
      </c>
      <c r="Z810" s="42">
        <f t="shared" si="655"/>
        <v>10038.839999999998</v>
      </c>
      <c r="AA810" s="13" t="s">
        <v>58</v>
      </c>
      <c r="AT810" s="47">
        <v>10</v>
      </c>
      <c r="AU810" s="47">
        <v>12</v>
      </c>
      <c r="AV810" s="10">
        <f t="shared" si="663"/>
        <v>11</v>
      </c>
      <c r="AW810" s="10">
        <f t="shared" si="664"/>
        <v>11.120000000000001</v>
      </c>
      <c r="AZ810" t="str">
        <f t="shared" si="638"/>
        <v>Yes</v>
      </c>
      <c r="BB810" s="38">
        <f t="shared" si="665"/>
        <v>-1</v>
      </c>
      <c r="BC810" s="38">
        <f t="shared" si="616"/>
        <v>-5</v>
      </c>
      <c r="BD810" s="38">
        <f t="shared" si="666"/>
        <v>-5</v>
      </c>
      <c r="BE810" s="38">
        <f t="shared" si="667"/>
        <v>-1</v>
      </c>
      <c r="BF810" s="13" cm="1">
        <f t="array" ref="BF810">SUMPRODUCT((1/COUNTIFS($A$3:$A810,$A$3:$A810,$H$3:$H810,$H$3:$H810,$I$3:$I810,$I$3:$I810)))</f>
        <v>222.99999999999875</v>
      </c>
      <c r="BG810" s="13"/>
      <c r="BH810" s="12"/>
    </row>
    <row r="811" spans="1:60" x14ac:dyDescent="0.2">
      <c r="A811" s="37">
        <v>46221</v>
      </c>
      <c r="B811" s="37"/>
      <c r="C811" s="38">
        <v>11.44</v>
      </c>
      <c r="D811" s="13" t="s">
        <v>55</v>
      </c>
      <c r="E811" s="13" t="s">
        <v>1156</v>
      </c>
      <c r="F811" s="13"/>
      <c r="H811" t="s">
        <v>56</v>
      </c>
      <c r="I811" s="13">
        <v>8</v>
      </c>
      <c r="J811" s="13">
        <v>7</v>
      </c>
      <c r="K811" t="s">
        <v>1015</v>
      </c>
      <c r="L811" s="38">
        <v>0.5</v>
      </c>
      <c r="M811" s="38">
        <v>8.8000000000000007</v>
      </c>
      <c r="N811" s="38">
        <v>8.8000000000000007</v>
      </c>
      <c r="O811" s="13" t="s">
        <v>15</v>
      </c>
      <c r="Q811" s="13" t="s">
        <v>4</v>
      </c>
      <c r="R811" s="38">
        <v>8.1760000000000019</v>
      </c>
      <c r="S811" s="13" t="s">
        <v>60</v>
      </c>
      <c r="T811" s="39" t="str">
        <f t="shared" si="625"/>
        <v>0.00</v>
      </c>
      <c r="U811" s="39">
        <f t="shared" si="662"/>
        <v>-0.5</v>
      </c>
      <c r="V811" s="39">
        <f t="shared" si="651"/>
        <v>99.88839999999999</v>
      </c>
      <c r="W811" s="39">
        <f t="shared" si="652"/>
        <v>662</v>
      </c>
      <c r="X811" s="40">
        <f t="shared" si="653"/>
        <v>0.15088882175226584</v>
      </c>
      <c r="Y811" s="41">
        <f t="shared" si="654"/>
        <v>0.99888399999999988</v>
      </c>
      <c r="Z811" s="42">
        <f t="shared" si="655"/>
        <v>9988.8399999999983</v>
      </c>
      <c r="AA811" s="13" t="s">
        <v>58</v>
      </c>
      <c r="AT811" s="47">
        <v>7</v>
      </c>
      <c r="AU811" s="47">
        <v>6.5</v>
      </c>
      <c r="AV811" s="10">
        <f t="shared" si="663"/>
        <v>3.9000000000000004</v>
      </c>
      <c r="AW811" s="10">
        <f t="shared" si="664"/>
        <v>8.1760000000000019</v>
      </c>
      <c r="AZ811" t="str">
        <f t="shared" si="638"/>
        <v>Yes</v>
      </c>
      <c r="BB811" s="38">
        <f t="shared" si="665"/>
        <v>-0.5</v>
      </c>
      <c r="BC811" s="38">
        <f t="shared" si="616"/>
        <v>-5</v>
      </c>
      <c r="BD811" s="38">
        <f t="shared" si="666"/>
        <v>-5</v>
      </c>
      <c r="BE811" s="38">
        <f t="shared" si="667"/>
        <v>-0.5</v>
      </c>
      <c r="BF811" s="13" cm="1">
        <f t="array" ref="BF811">SUMPRODUCT((1/COUNTIFS($A$3:$A811,$A$3:$A811,$H$3:$H811,$H$3:$H811,$I$3:$I811,$I$3:$I811)))</f>
        <v>222.99999999999872</v>
      </c>
      <c r="BG811" s="13"/>
      <c r="BH811" s="12"/>
    </row>
    <row r="812" spans="1:60" x14ac:dyDescent="0.2">
      <c r="A812" s="37">
        <v>46221</v>
      </c>
      <c r="B812" s="37"/>
      <c r="C812" s="38">
        <v>11.44</v>
      </c>
      <c r="D812" s="13" t="s">
        <v>55</v>
      </c>
      <c r="E812" s="13" t="s">
        <v>1156</v>
      </c>
      <c r="F812" s="13"/>
      <c r="H812" t="s">
        <v>56</v>
      </c>
      <c r="I812" s="13">
        <v>8</v>
      </c>
      <c r="J812" s="13">
        <v>8</v>
      </c>
      <c r="K812" s="45" t="s">
        <v>889</v>
      </c>
      <c r="L812" s="38">
        <v>1</v>
      </c>
      <c r="M812" s="38">
        <v>16</v>
      </c>
      <c r="N812" s="38">
        <v>18.38</v>
      </c>
      <c r="O812" s="13" t="s">
        <v>15</v>
      </c>
      <c r="Q812" s="13" t="s">
        <v>4</v>
      </c>
      <c r="R812" s="38">
        <v>16.989599999999999</v>
      </c>
      <c r="S812" s="13">
        <v>3</v>
      </c>
      <c r="T812" s="39" t="str">
        <f t="shared" si="625"/>
        <v>0.00</v>
      </c>
      <c r="U812" s="39">
        <f t="shared" si="662"/>
        <v>-1</v>
      </c>
      <c r="V812" s="39">
        <f t="shared" si="651"/>
        <v>98.88839999999999</v>
      </c>
      <c r="W812" s="39">
        <f t="shared" si="652"/>
        <v>663</v>
      </c>
      <c r="X812" s="40">
        <f t="shared" si="653"/>
        <v>0.14915294117647057</v>
      </c>
      <c r="Y812" s="41">
        <f t="shared" si="654"/>
        <v>0.98888399999999987</v>
      </c>
      <c r="Z812" s="42">
        <f t="shared" si="655"/>
        <v>9888.8399999999983</v>
      </c>
      <c r="AA812" s="13" t="s">
        <v>58</v>
      </c>
      <c r="AT812" s="47">
        <v>18.600000000000001</v>
      </c>
      <c r="AU812" s="47">
        <v>18</v>
      </c>
      <c r="AV812" s="10">
        <f t="shared" si="663"/>
        <v>17.38</v>
      </c>
      <c r="AW812" s="10">
        <f t="shared" si="664"/>
        <v>16.989599999999999</v>
      </c>
      <c r="AZ812" t="str">
        <f t="shared" si="638"/>
        <v>Yes</v>
      </c>
      <c r="BB812" s="38">
        <f t="shared" si="665"/>
        <v>-1</v>
      </c>
      <c r="BC812" s="38">
        <f t="shared" si="616"/>
        <v>-5</v>
      </c>
      <c r="BD812" s="38">
        <f t="shared" si="666"/>
        <v>-5</v>
      </c>
      <c r="BE812" s="38">
        <f t="shared" si="667"/>
        <v>-1</v>
      </c>
      <c r="BF812" s="13" cm="1">
        <f t="array" ref="BF812">SUMPRODUCT((1/COUNTIFS($A$3:$A812,$A$3:$A812,$H$3:$H812,$H$3:$H812,$I$3:$I812,$I$3:$I812)))</f>
        <v>222.99999999999866</v>
      </c>
      <c r="BG812" s="13"/>
      <c r="BH812" s="12"/>
    </row>
    <row r="813" spans="1:60" x14ac:dyDescent="0.2">
      <c r="A813" s="37">
        <v>46221</v>
      </c>
      <c r="B813" s="37"/>
      <c r="C813" s="38">
        <v>11.44</v>
      </c>
      <c r="D813" s="13" t="s">
        <v>55</v>
      </c>
      <c r="E813" s="13" t="s">
        <v>1156</v>
      </c>
      <c r="F813" s="13"/>
      <c r="H813" t="s">
        <v>56</v>
      </c>
      <c r="I813" s="13">
        <v>8</v>
      </c>
      <c r="J813" s="13">
        <v>12</v>
      </c>
      <c r="K813" s="46" t="s">
        <v>1016</v>
      </c>
      <c r="L813" s="38">
        <v>0.5</v>
      </c>
      <c r="M813" s="38">
        <v>3.85</v>
      </c>
      <c r="N813" s="38">
        <v>5.73</v>
      </c>
      <c r="O813" s="13" t="s">
        <v>15</v>
      </c>
      <c r="Q813" s="13" t="s">
        <v>4</v>
      </c>
      <c r="R813" s="38">
        <v>5.3516000000000004</v>
      </c>
      <c r="S813" s="13">
        <v>4</v>
      </c>
      <c r="T813" s="39" t="str">
        <f t="shared" si="625"/>
        <v>0.00</v>
      </c>
      <c r="U813" s="39">
        <f t="shared" si="662"/>
        <v>-0.5</v>
      </c>
      <c r="V813" s="39">
        <f t="shared" si="651"/>
        <v>98.38839999999999</v>
      </c>
      <c r="W813" s="39">
        <f t="shared" si="652"/>
        <v>663.5</v>
      </c>
      <c r="X813" s="40">
        <f t="shared" si="653"/>
        <v>0.14828696307460434</v>
      </c>
      <c r="Y813" s="41">
        <f t="shared" si="654"/>
        <v>0.98388399999999987</v>
      </c>
      <c r="Z813" s="42">
        <f t="shared" si="655"/>
        <v>9838.8399999999983</v>
      </c>
      <c r="AA813" s="13" t="s">
        <v>58</v>
      </c>
      <c r="AT813" s="47">
        <v>4.7</v>
      </c>
      <c r="AU813" s="47">
        <v>4.5999999999999996</v>
      </c>
      <c r="AV813" s="10">
        <f t="shared" si="663"/>
        <v>2.3650000000000002</v>
      </c>
      <c r="AW813" s="10">
        <f t="shared" si="664"/>
        <v>5.3516000000000004</v>
      </c>
      <c r="AZ813" t="str">
        <f t="shared" si="638"/>
        <v>Yes</v>
      </c>
      <c r="BB813" s="38">
        <f t="shared" si="665"/>
        <v>-0.5</v>
      </c>
      <c r="BC813" s="38">
        <f t="shared" si="616"/>
        <v>-5</v>
      </c>
      <c r="BD813" s="38">
        <f t="shared" si="666"/>
        <v>-5</v>
      </c>
      <c r="BE813" s="38">
        <f t="shared" si="667"/>
        <v>-0.5</v>
      </c>
      <c r="BF813" s="13" cm="1">
        <f t="array" ref="BF813">SUMPRODUCT((1/COUNTIFS($A$3:$A813,$A$3:$A813,$H$3:$H813,$H$3:$H813,$I$3:$I813,$I$3:$I813)))</f>
        <v>222.99999999999866</v>
      </c>
      <c r="BG813" s="13"/>
      <c r="BH813" s="12"/>
    </row>
    <row r="814" spans="1:60" x14ac:dyDescent="0.2">
      <c r="A814" s="37">
        <v>46221</v>
      </c>
      <c r="B814" s="37"/>
      <c r="C814" s="38">
        <v>11.46</v>
      </c>
      <c r="D814" s="13" t="s">
        <v>55</v>
      </c>
      <c r="E814" s="13" t="s">
        <v>1156</v>
      </c>
      <c r="F814" s="13"/>
      <c r="H814" t="s">
        <v>56</v>
      </c>
      <c r="I814" s="13">
        <v>9</v>
      </c>
      <c r="J814" s="13">
        <v>5</v>
      </c>
      <c r="K814" t="s">
        <v>522</v>
      </c>
      <c r="L814" s="38">
        <v>1</v>
      </c>
      <c r="M814" s="38">
        <v>28</v>
      </c>
      <c r="N814" s="38">
        <v>34</v>
      </c>
      <c r="O814" s="13" t="s">
        <v>15</v>
      </c>
      <c r="Q814" s="13" t="s">
        <v>4</v>
      </c>
      <c r="R814" s="38">
        <v>31.360000000000003</v>
      </c>
      <c r="S814" s="13" t="s">
        <v>60</v>
      </c>
      <c r="T814" s="39" t="str">
        <f t="shared" si="625"/>
        <v>0.00</v>
      </c>
      <c r="U814" s="39">
        <f t="shared" ref="U814:U819" si="668">BE814</f>
        <v>-1</v>
      </c>
      <c r="V814" s="39">
        <f t="shared" si="651"/>
        <v>97.38839999999999</v>
      </c>
      <c r="W814" s="39">
        <f t="shared" si="652"/>
        <v>664.5</v>
      </c>
      <c r="X814" s="40">
        <f t="shared" si="653"/>
        <v>0.14655891647855529</v>
      </c>
      <c r="Y814" s="41">
        <f t="shared" si="654"/>
        <v>0.97388399999999986</v>
      </c>
      <c r="Z814" s="42">
        <f t="shared" si="655"/>
        <v>9738.8399999999983</v>
      </c>
      <c r="AA814" s="13" t="s">
        <v>58</v>
      </c>
      <c r="AT814" s="47">
        <v>24.2</v>
      </c>
      <c r="AU814" s="47">
        <v>21</v>
      </c>
      <c r="AV814" s="10">
        <f t="shared" ref="AV814:AV819" si="669">((N814*(L814))-(L814))</f>
        <v>33</v>
      </c>
      <c r="AW814" s="10">
        <f t="shared" ref="AW814:AW819" si="670">0.92*(N814-1)+1</f>
        <v>31.360000000000003</v>
      </c>
      <c r="AZ814" t="str">
        <f t="shared" si="638"/>
        <v>Yes</v>
      </c>
      <c r="BB814" s="38">
        <f t="shared" ref="BB814:BB819" si="671">IF(AA814="W",
   L814*(N814-1),
   -L814
)</f>
        <v>-1</v>
      </c>
      <c r="BC814" s="38">
        <f t="shared" si="616"/>
        <v>-5.5</v>
      </c>
      <c r="BD814" s="38">
        <f t="shared" ref="BD814:BD819" si="672">IF(BC814&gt;0, BC814*0.92, BC814)</f>
        <v>-5.5</v>
      </c>
      <c r="BE814" s="38">
        <f t="shared" ref="BE814:BE819" si="673">IF(
  BC814&gt;0,
  IF(
    AA814="W",
    BB814 - (BC814 - BD814),
    BB814
  ),
  BB814
)</f>
        <v>-1</v>
      </c>
      <c r="BF814" s="13" cm="1">
        <f t="array" ref="BF814">SUMPRODUCT((1/COUNTIFS($A$3:$A814,$A$3:$A814,$H$3:$H814,$H$3:$H814,$I$3:$I814,$I$3:$I814)))</f>
        <v>223.99999999999866</v>
      </c>
      <c r="BG814" s="13"/>
      <c r="BH814" s="12"/>
    </row>
    <row r="815" spans="1:60" x14ac:dyDescent="0.2">
      <c r="A815" s="37">
        <v>46221</v>
      </c>
      <c r="B815" s="37"/>
      <c r="C815" s="38">
        <v>11.46</v>
      </c>
      <c r="D815" s="13" t="s">
        <v>55</v>
      </c>
      <c r="E815" s="13" t="s">
        <v>1156</v>
      </c>
      <c r="F815" s="13"/>
      <c r="H815" t="s">
        <v>56</v>
      </c>
      <c r="I815" s="13">
        <v>9</v>
      </c>
      <c r="J815" s="13">
        <v>8</v>
      </c>
      <c r="K815" t="s">
        <v>1007</v>
      </c>
      <c r="L815" s="38">
        <v>1</v>
      </c>
      <c r="M815" s="38">
        <v>38</v>
      </c>
      <c r="N815" s="38">
        <v>42.3</v>
      </c>
      <c r="O815" s="13" t="s">
        <v>15</v>
      </c>
      <c r="Q815" s="13" t="s">
        <v>4</v>
      </c>
      <c r="R815" s="38">
        <v>38.996000000000002</v>
      </c>
      <c r="S815" s="13" t="s">
        <v>60</v>
      </c>
      <c r="T815" s="39" t="str">
        <f t="shared" si="625"/>
        <v>0.00</v>
      </c>
      <c r="U815" s="39">
        <f t="shared" si="668"/>
        <v>-1</v>
      </c>
      <c r="V815" s="39">
        <f t="shared" si="651"/>
        <v>96.38839999999999</v>
      </c>
      <c r="W815" s="39">
        <f t="shared" si="652"/>
        <v>665.5</v>
      </c>
      <c r="X815" s="40">
        <f t="shared" si="653"/>
        <v>0.14483606311044325</v>
      </c>
      <c r="Y815" s="41">
        <f t="shared" si="654"/>
        <v>0.96388399999999985</v>
      </c>
      <c r="Z815" s="42">
        <f t="shared" si="655"/>
        <v>9638.8399999999983</v>
      </c>
      <c r="AA815" s="13" t="s">
        <v>58</v>
      </c>
      <c r="AT815" s="47">
        <v>31</v>
      </c>
      <c r="AU815" s="47">
        <v>31</v>
      </c>
      <c r="AV815" s="10">
        <f t="shared" si="669"/>
        <v>41.3</v>
      </c>
      <c r="AW815" s="10">
        <f t="shared" si="670"/>
        <v>38.996000000000002</v>
      </c>
      <c r="AZ815" t="str">
        <f t="shared" si="638"/>
        <v>Yes</v>
      </c>
      <c r="BB815" s="38">
        <f t="shared" si="671"/>
        <v>-1</v>
      </c>
      <c r="BC815" s="38">
        <f t="shared" si="616"/>
        <v>-5.5</v>
      </c>
      <c r="BD815" s="38">
        <f t="shared" si="672"/>
        <v>-5.5</v>
      </c>
      <c r="BE815" s="38">
        <f t="shared" si="673"/>
        <v>-1</v>
      </c>
      <c r="BF815" s="13" cm="1">
        <f t="array" ref="BF815">SUMPRODUCT((1/COUNTIFS($A$3:$A815,$A$3:$A815,$H$3:$H815,$H$3:$H815,$I$3:$I815,$I$3:$I815)))</f>
        <v>223.99999999999866</v>
      </c>
      <c r="BG815" s="13"/>
      <c r="BH815" s="12"/>
    </row>
    <row r="816" spans="1:60" x14ac:dyDescent="0.2">
      <c r="A816" s="37">
        <v>46221</v>
      </c>
      <c r="B816" s="37"/>
      <c r="C816" s="38">
        <v>11.46</v>
      </c>
      <c r="D816" s="13" t="s">
        <v>55</v>
      </c>
      <c r="E816" s="13" t="s">
        <v>1156</v>
      </c>
      <c r="F816" s="13"/>
      <c r="H816" t="s">
        <v>56</v>
      </c>
      <c r="I816" s="13">
        <v>9</v>
      </c>
      <c r="J816" s="13">
        <v>9</v>
      </c>
      <c r="K816" t="s">
        <v>938</v>
      </c>
      <c r="L816" s="38">
        <v>1</v>
      </c>
      <c r="M816" s="38">
        <v>12.5</v>
      </c>
      <c r="N816" s="38">
        <v>15.5</v>
      </c>
      <c r="O816" s="13" t="s">
        <v>15</v>
      </c>
      <c r="Q816" s="13" t="s">
        <v>4</v>
      </c>
      <c r="R816" s="38">
        <v>14.34</v>
      </c>
      <c r="S816" s="13" t="s">
        <v>60</v>
      </c>
      <c r="T816" s="39" t="str">
        <f t="shared" si="625"/>
        <v>0.00</v>
      </c>
      <c r="U816" s="39">
        <f t="shared" si="668"/>
        <v>-1</v>
      </c>
      <c r="V816" s="39">
        <f t="shared" si="651"/>
        <v>95.38839999999999</v>
      </c>
      <c r="W816" s="39">
        <f t="shared" si="652"/>
        <v>666.5</v>
      </c>
      <c r="X816" s="40">
        <f t="shared" si="653"/>
        <v>0.1431183795948987</v>
      </c>
      <c r="Y816" s="41">
        <f t="shared" si="654"/>
        <v>0.95388399999999995</v>
      </c>
      <c r="Z816" s="42">
        <f t="shared" si="655"/>
        <v>9538.8399999999983</v>
      </c>
      <c r="AA816" s="13" t="s">
        <v>58</v>
      </c>
      <c r="AT816" s="47">
        <v>13.6</v>
      </c>
      <c r="AU816" s="47">
        <v>13</v>
      </c>
      <c r="AV816" s="10">
        <f t="shared" si="669"/>
        <v>14.5</v>
      </c>
      <c r="AW816" s="10">
        <f t="shared" si="670"/>
        <v>14.34</v>
      </c>
      <c r="AZ816" t="str">
        <f t="shared" si="638"/>
        <v>Yes</v>
      </c>
      <c r="BB816" s="38">
        <f t="shared" si="671"/>
        <v>-1</v>
      </c>
      <c r="BC816" s="38">
        <f t="shared" si="616"/>
        <v>-5.5</v>
      </c>
      <c r="BD816" s="38">
        <f t="shared" si="672"/>
        <v>-5.5</v>
      </c>
      <c r="BE816" s="38">
        <f t="shared" si="673"/>
        <v>-1</v>
      </c>
      <c r="BF816" s="13" cm="1">
        <f t="array" ref="BF816">SUMPRODUCT((1/COUNTIFS($A$3:$A816,$A$3:$A816,$H$3:$H816,$H$3:$H816,$I$3:$I816,$I$3:$I816)))</f>
        <v>223.99999999999869</v>
      </c>
      <c r="BG816" s="13"/>
      <c r="BH816" s="12"/>
    </row>
    <row r="817" spans="1:60" x14ac:dyDescent="0.2">
      <c r="A817" s="37">
        <v>46221</v>
      </c>
      <c r="B817" s="37"/>
      <c r="C817" s="38">
        <v>11.46</v>
      </c>
      <c r="D817" s="13" t="s">
        <v>55</v>
      </c>
      <c r="E817" s="13" t="s">
        <v>1156</v>
      </c>
      <c r="F817" s="13"/>
      <c r="H817" t="s">
        <v>56</v>
      </c>
      <c r="I817" s="13">
        <v>9</v>
      </c>
      <c r="J817" s="13">
        <v>10</v>
      </c>
      <c r="K817" t="s">
        <v>1058</v>
      </c>
      <c r="L817" s="38">
        <v>1</v>
      </c>
      <c r="M817" s="38">
        <v>15.5</v>
      </c>
      <c r="N817" s="38">
        <v>20</v>
      </c>
      <c r="O817" s="13" t="s">
        <v>15</v>
      </c>
      <c r="Q817" s="13" t="s">
        <v>4</v>
      </c>
      <c r="R817" s="38">
        <v>18.48</v>
      </c>
      <c r="S817" s="13" t="s">
        <v>60</v>
      </c>
      <c r="T817" s="39" t="str">
        <f t="shared" si="625"/>
        <v>0.00</v>
      </c>
      <c r="U817" s="39">
        <f t="shared" si="668"/>
        <v>-1</v>
      </c>
      <c r="V817" s="39">
        <f t="shared" si="651"/>
        <v>94.38839999999999</v>
      </c>
      <c r="W817" s="39">
        <f t="shared" si="652"/>
        <v>667.5</v>
      </c>
      <c r="X817" s="40">
        <f t="shared" si="653"/>
        <v>0.1414058426966292</v>
      </c>
      <c r="Y817" s="41">
        <f t="shared" si="654"/>
        <v>0.94388399999999995</v>
      </c>
      <c r="Z817" s="42">
        <f t="shared" si="655"/>
        <v>9438.8399999999983</v>
      </c>
      <c r="AA817" s="13" t="s">
        <v>58</v>
      </c>
      <c r="AT817" s="47">
        <v>15</v>
      </c>
      <c r="AU817" s="47">
        <v>15</v>
      </c>
      <c r="AV817" s="10">
        <f t="shared" si="669"/>
        <v>19</v>
      </c>
      <c r="AW817" s="10">
        <f t="shared" si="670"/>
        <v>18.48</v>
      </c>
      <c r="AZ817" t="str">
        <f t="shared" si="638"/>
        <v>Yes</v>
      </c>
      <c r="BB817" s="38">
        <f t="shared" si="671"/>
        <v>-1</v>
      </c>
      <c r="BC817" s="38">
        <f t="shared" si="616"/>
        <v>-5.5</v>
      </c>
      <c r="BD817" s="38">
        <f t="shared" si="672"/>
        <v>-5.5</v>
      </c>
      <c r="BE817" s="38">
        <f t="shared" si="673"/>
        <v>-1</v>
      </c>
      <c r="BF817" s="13" cm="1">
        <f t="array" ref="BF817">SUMPRODUCT((1/COUNTIFS($A$3:$A817,$A$3:$A817,$H$3:$H817,$H$3:$H817,$I$3:$I817,$I$3:$I817)))</f>
        <v>223.99999999999866</v>
      </c>
      <c r="BG817" s="13"/>
      <c r="BH817" s="12"/>
    </row>
    <row r="818" spans="1:60" x14ac:dyDescent="0.2">
      <c r="A818" s="37">
        <v>46221</v>
      </c>
      <c r="B818" s="37"/>
      <c r="C818" s="38">
        <v>11.46</v>
      </c>
      <c r="D818" s="13" t="s">
        <v>55</v>
      </c>
      <c r="E818" s="13" t="s">
        <v>1156</v>
      </c>
      <c r="F818" s="13"/>
      <c r="H818" t="s">
        <v>56</v>
      </c>
      <c r="I818" s="13">
        <v>9</v>
      </c>
      <c r="J818" s="13">
        <v>12</v>
      </c>
      <c r="K818" s="46" t="s">
        <v>1059</v>
      </c>
      <c r="L818" s="38">
        <v>1</v>
      </c>
      <c r="M818" s="38">
        <v>19</v>
      </c>
      <c r="N818" s="38">
        <v>24</v>
      </c>
      <c r="O818" s="13" t="s">
        <v>15</v>
      </c>
      <c r="Q818" s="13" t="s">
        <v>4</v>
      </c>
      <c r="R818" s="38">
        <v>22.16</v>
      </c>
      <c r="S818" s="13">
        <v>4</v>
      </c>
      <c r="T818" s="39" t="str">
        <f t="shared" si="625"/>
        <v>0.00</v>
      </c>
      <c r="U818" s="39">
        <f t="shared" si="668"/>
        <v>-1</v>
      </c>
      <c r="V818" s="39">
        <f t="shared" si="651"/>
        <v>93.38839999999999</v>
      </c>
      <c r="W818" s="39">
        <f t="shared" si="652"/>
        <v>668.5</v>
      </c>
      <c r="X818" s="40">
        <f t="shared" si="653"/>
        <v>0.13969842931937171</v>
      </c>
      <c r="Y818" s="41">
        <f t="shared" si="654"/>
        <v>0.93388399999999994</v>
      </c>
      <c r="Z818" s="42">
        <f t="shared" si="655"/>
        <v>9338.8399999999983</v>
      </c>
      <c r="AA818" s="13" t="s">
        <v>58</v>
      </c>
      <c r="AT818" s="47">
        <v>21</v>
      </c>
      <c r="AU818" s="47">
        <v>20</v>
      </c>
      <c r="AV818" s="10">
        <f t="shared" si="669"/>
        <v>23</v>
      </c>
      <c r="AW818" s="10">
        <f t="shared" si="670"/>
        <v>22.16</v>
      </c>
      <c r="AZ818" t="str">
        <f t="shared" si="638"/>
        <v>Yes</v>
      </c>
      <c r="BB818" s="38">
        <f t="shared" si="671"/>
        <v>-1</v>
      </c>
      <c r="BC818" s="38">
        <f t="shared" si="616"/>
        <v>-5.5</v>
      </c>
      <c r="BD818" s="38">
        <f t="shared" si="672"/>
        <v>-5.5</v>
      </c>
      <c r="BE818" s="38">
        <f t="shared" si="673"/>
        <v>-1</v>
      </c>
      <c r="BF818" s="13" cm="1">
        <f t="array" ref="BF818">SUMPRODUCT((1/COUNTIFS($A$3:$A818,$A$3:$A818,$H$3:$H818,$H$3:$H818,$I$3:$I818,$I$3:$I818)))</f>
        <v>223.99999999999861</v>
      </c>
      <c r="BG818" s="13"/>
      <c r="BH818" s="12"/>
    </row>
    <row r="819" spans="1:60" x14ac:dyDescent="0.2">
      <c r="A819" s="37">
        <v>46221</v>
      </c>
      <c r="B819" s="37"/>
      <c r="C819" s="38">
        <v>11.46</v>
      </c>
      <c r="D819" s="13" t="s">
        <v>55</v>
      </c>
      <c r="E819" s="13" t="s">
        <v>1156</v>
      </c>
      <c r="F819" s="13"/>
      <c r="H819" t="s">
        <v>56</v>
      </c>
      <c r="I819" s="13">
        <v>9</v>
      </c>
      <c r="J819" s="13">
        <v>13</v>
      </c>
      <c r="K819" s="45" t="s">
        <v>1009</v>
      </c>
      <c r="L819" s="38">
        <v>0.5</v>
      </c>
      <c r="M819" s="38">
        <v>3.4</v>
      </c>
      <c r="N819" s="38">
        <v>5.0999999999999996</v>
      </c>
      <c r="O819" s="13" t="s">
        <v>15</v>
      </c>
      <c r="Q819" s="13" t="s">
        <v>4</v>
      </c>
      <c r="R819" s="38">
        <v>4.7720000000000002</v>
      </c>
      <c r="S819" s="13">
        <v>3</v>
      </c>
      <c r="T819" s="39" t="str">
        <f t="shared" si="625"/>
        <v>0.00</v>
      </c>
      <c r="U819" s="39">
        <f t="shared" si="668"/>
        <v>-0.5</v>
      </c>
      <c r="V819" s="39">
        <f t="shared" si="651"/>
        <v>92.88839999999999</v>
      </c>
      <c r="W819" s="39">
        <f t="shared" si="652"/>
        <v>669</v>
      </c>
      <c r="X819" s="40">
        <f t="shared" si="653"/>
        <v>0.13884663677130044</v>
      </c>
      <c r="Y819" s="41">
        <f t="shared" si="654"/>
        <v>0.92888399999999993</v>
      </c>
      <c r="Z819" s="42">
        <f t="shared" si="655"/>
        <v>9288.8399999999983</v>
      </c>
      <c r="AA819" s="13" t="s">
        <v>58</v>
      </c>
      <c r="AT819" s="47">
        <v>4.5</v>
      </c>
      <c r="AU819" s="47">
        <v>4.2</v>
      </c>
      <c r="AV819" s="10">
        <f t="shared" si="669"/>
        <v>2.0499999999999998</v>
      </c>
      <c r="AW819" s="10">
        <f t="shared" si="670"/>
        <v>4.7720000000000002</v>
      </c>
      <c r="AZ819" t="str">
        <f t="shared" si="638"/>
        <v>Yes</v>
      </c>
      <c r="BB819" s="38">
        <f t="shared" si="671"/>
        <v>-0.5</v>
      </c>
      <c r="BC819" s="38">
        <f t="shared" si="616"/>
        <v>-5.5</v>
      </c>
      <c r="BD819" s="38">
        <f t="shared" si="672"/>
        <v>-5.5</v>
      </c>
      <c r="BE819" s="38">
        <f t="shared" si="673"/>
        <v>-0.5</v>
      </c>
      <c r="BF819" s="13" cm="1">
        <f t="array" ref="BF819">SUMPRODUCT((1/COUNTIFS($A$3:$A819,$A$3:$A819,$H$3:$H819,$H$3:$H819,$I$3:$I819,$I$3:$I819)))</f>
        <v>223.99999999999861</v>
      </c>
      <c r="BG819" s="13"/>
      <c r="BH819" s="12"/>
    </row>
    <row r="820" spans="1:60" x14ac:dyDescent="0.2">
      <c r="A820" s="37">
        <v>46228</v>
      </c>
      <c r="B820" s="37"/>
      <c r="C820" s="38">
        <v>11.26</v>
      </c>
      <c r="D820" s="13" t="s">
        <v>55</v>
      </c>
      <c r="E820" s="13" t="s">
        <v>1156</v>
      </c>
      <c r="F820" s="13"/>
      <c r="H820" t="s">
        <v>138</v>
      </c>
      <c r="I820" s="13">
        <v>1</v>
      </c>
      <c r="J820" s="13">
        <v>1</v>
      </c>
      <c r="K820" t="s">
        <v>1061</v>
      </c>
      <c r="L820" s="38">
        <v>0.5</v>
      </c>
      <c r="M820" s="38">
        <v>6.8</v>
      </c>
      <c r="N820" s="38">
        <v>6.8</v>
      </c>
      <c r="O820" s="13" t="s">
        <v>15</v>
      </c>
      <c r="Q820" s="13" t="s">
        <v>4</v>
      </c>
      <c r="R820" s="38">
        <v>6.3360000000000003</v>
      </c>
      <c r="S820" s="13" t="s">
        <v>60</v>
      </c>
      <c r="T820" s="39" t="str">
        <f t="shared" si="625"/>
        <v>0.00</v>
      </c>
      <c r="U820" s="39">
        <f t="shared" ref="U820:U823" si="674">BE820</f>
        <v>-0.5</v>
      </c>
      <c r="V820" s="39">
        <f t="shared" si="651"/>
        <v>92.38839999999999</v>
      </c>
      <c r="W820" s="39">
        <f t="shared" si="652"/>
        <v>669.5</v>
      </c>
      <c r="X820" s="40">
        <f t="shared" si="653"/>
        <v>0.13799611650485435</v>
      </c>
      <c r="Y820" s="41">
        <f t="shared" si="654"/>
        <v>0.92388399999999993</v>
      </c>
      <c r="Z820" s="42">
        <f t="shared" si="655"/>
        <v>9238.8399999999983</v>
      </c>
      <c r="AA820" s="13" t="s">
        <v>58</v>
      </c>
      <c r="AT820" s="47">
        <v>6.5</v>
      </c>
      <c r="AU820" s="47">
        <v>6</v>
      </c>
      <c r="AV820" s="10">
        <f t="shared" ref="AV820:AV823" si="675">((N820*(L820))-(L820))</f>
        <v>2.9</v>
      </c>
      <c r="AW820" s="10">
        <f t="shared" ref="AW820:AW823" si="676">0.92*(N820-1)+1</f>
        <v>6.3360000000000003</v>
      </c>
      <c r="AZ820" t="str">
        <f t="shared" si="638"/>
        <v>Yes</v>
      </c>
      <c r="BB820" s="38">
        <f t="shared" ref="BB820:BB823" si="677">IF(AA820="W",
   L820*(N820-1),
   -L820
)</f>
        <v>-0.5</v>
      </c>
      <c r="BC820" s="38">
        <f t="shared" si="616"/>
        <v>-2.5</v>
      </c>
      <c r="BD820" s="38">
        <f t="shared" ref="BD820:BD823" si="678">IF(BC820&gt;0, BC820*0.92, BC820)</f>
        <v>-2.5</v>
      </c>
      <c r="BE820" s="38">
        <f t="shared" ref="BE820:BE823" si="679">IF(
  BC820&gt;0,
  IF(
    AA820="W",
    BB820 - (BC820 - BD820),
    BB820
  ),
  BB820
)</f>
        <v>-0.5</v>
      </c>
      <c r="BF820" s="13" cm="1">
        <f t="array" ref="BF820">SUMPRODUCT((1/COUNTIFS($A$3:$A820,$A$3:$A820,$H$3:$H820,$H$3:$H820,$I$3:$I820,$I$3:$I820)))</f>
        <v>224.99999999999861</v>
      </c>
      <c r="BG820" s="13"/>
      <c r="BH820" s="12"/>
    </row>
    <row r="821" spans="1:60" x14ac:dyDescent="0.2">
      <c r="A821" s="37">
        <v>46228</v>
      </c>
      <c r="B821" s="37"/>
      <c r="C821" s="38">
        <v>11.26</v>
      </c>
      <c r="D821" s="13" t="s">
        <v>55</v>
      </c>
      <c r="E821" s="13" t="s">
        <v>1156</v>
      </c>
      <c r="F821" s="13"/>
      <c r="H821" t="s">
        <v>138</v>
      </c>
      <c r="I821" s="13">
        <v>1</v>
      </c>
      <c r="J821" s="13">
        <v>2</v>
      </c>
      <c r="K821" s="45" t="s">
        <v>1062</v>
      </c>
      <c r="L821" s="38">
        <v>1</v>
      </c>
      <c r="M821" s="38">
        <v>16.5</v>
      </c>
      <c r="N821" s="38">
        <v>34</v>
      </c>
      <c r="O821" s="13" t="s">
        <v>15</v>
      </c>
      <c r="Q821" s="13" t="s">
        <v>4</v>
      </c>
      <c r="R821" s="38">
        <v>31.360000000000003</v>
      </c>
      <c r="S821" s="13">
        <v>3</v>
      </c>
      <c r="T821" s="39" t="str">
        <f t="shared" si="625"/>
        <v>0.00</v>
      </c>
      <c r="U821" s="39">
        <f t="shared" si="674"/>
        <v>-1</v>
      </c>
      <c r="V821" s="39">
        <f t="shared" si="651"/>
        <v>91.38839999999999</v>
      </c>
      <c r="W821" s="39">
        <f t="shared" si="652"/>
        <v>670.5</v>
      </c>
      <c r="X821" s="40">
        <f t="shared" si="653"/>
        <v>0.13629888143176733</v>
      </c>
      <c r="Y821" s="41">
        <f t="shared" si="654"/>
        <v>0.91388399999999992</v>
      </c>
      <c r="Z821" s="42">
        <f t="shared" si="655"/>
        <v>9138.8399999999983</v>
      </c>
      <c r="AA821" s="13" t="s">
        <v>58</v>
      </c>
      <c r="AT821" s="47">
        <v>26</v>
      </c>
      <c r="AU821" s="47">
        <v>26</v>
      </c>
      <c r="AV821" s="10">
        <f t="shared" si="675"/>
        <v>33</v>
      </c>
      <c r="AW821" s="10">
        <f t="shared" si="676"/>
        <v>31.360000000000003</v>
      </c>
      <c r="AZ821" t="str">
        <f t="shared" si="638"/>
        <v>Yes</v>
      </c>
      <c r="BB821" s="38">
        <f t="shared" si="677"/>
        <v>-1</v>
      </c>
      <c r="BC821" s="38">
        <f t="shared" si="616"/>
        <v>-2.5</v>
      </c>
      <c r="BD821" s="38">
        <f t="shared" si="678"/>
        <v>-2.5</v>
      </c>
      <c r="BE821" s="38">
        <f t="shared" si="679"/>
        <v>-1</v>
      </c>
      <c r="BF821" s="13" cm="1">
        <f t="array" ref="BF821">SUMPRODUCT((1/COUNTIFS($A$3:$A821,$A$3:$A821,$H$3:$H821,$H$3:$H821,$I$3:$I821,$I$3:$I821)))</f>
        <v>224.99999999999861</v>
      </c>
      <c r="BG821" s="13"/>
      <c r="BH821" s="12"/>
    </row>
    <row r="822" spans="1:60" x14ac:dyDescent="0.2">
      <c r="A822" s="37">
        <v>46228</v>
      </c>
      <c r="B822" s="37"/>
      <c r="C822" s="38">
        <v>11.26</v>
      </c>
      <c r="D822" s="13" t="s">
        <v>55</v>
      </c>
      <c r="E822" s="13" t="s">
        <v>1156</v>
      </c>
      <c r="F822" s="13"/>
      <c r="H822" t="s">
        <v>138</v>
      </c>
      <c r="I822" s="13">
        <v>1</v>
      </c>
      <c r="J822" s="13">
        <v>5</v>
      </c>
      <c r="K822" t="s">
        <v>1064</v>
      </c>
      <c r="L822" s="38">
        <v>0.5</v>
      </c>
      <c r="M822" s="38">
        <v>6.6</v>
      </c>
      <c r="N822" s="38">
        <v>9</v>
      </c>
      <c r="O822" s="13" t="s">
        <v>15</v>
      </c>
      <c r="Q822" s="13" t="s">
        <v>4</v>
      </c>
      <c r="R822" s="38">
        <v>8.36</v>
      </c>
      <c r="S822" s="13" t="s">
        <v>60</v>
      </c>
      <c r="T822" s="39" t="str">
        <f t="shared" si="625"/>
        <v>0.00</v>
      </c>
      <c r="U822" s="39">
        <f t="shared" si="674"/>
        <v>-0.5</v>
      </c>
      <c r="V822" s="39">
        <f t="shared" si="651"/>
        <v>90.88839999999999</v>
      </c>
      <c r="W822" s="39">
        <f t="shared" si="652"/>
        <v>671</v>
      </c>
      <c r="X822" s="40">
        <f t="shared" si="653"/>
        <v>0.13545216095380028</v>
      </c>
      <c r="Y822" s="41">
        <f t="shared" si="654"/>
        <v>0.90888399999999991</v>
      </c>
      <c r="Z822" s="42">
        <f t="shared" si="655"/>
        <v>9088.8399999999983</v>
      </c>
      <c r="AA822" s="13" t="s">
        <v>58</v>
      </c>
      <c r="AT822" s="47">
        <v>7</v>
      </c>
      <c r="AU822" s="47">
        <v>7</v>
      </c>
      <c r="AV822" s="10">
        <f t="shared" si="675"/>
        <v>4</v>
      </c>
      <c r="AW822" s="10">
        <f t="shared" si="676"/>
        <v>8.36</v>
      </c>
      <c r="AZ822" t="str">
        <f t="shared" si="638"/>
        <v>Yes</v>
      </c>
      <c r="BB822" s="38">
        <f t="shared" si="677"/>
        <v>-0.5</v>
      </c>
      <c r="BC822" s="38">
        <f t="shared" si="616"/>
        <v>-2.5</v>
      </c>
      <c r="BD822" s="38">
        <f t="shared" si="678"/>
        <v>-2.5</v>
      </c>
      <c r="BE822" s="38">
        <f t="shared" si="679"/>
        <v>-0.5</v>
      </c>
      <c r="BF822" s="13" cm="1">
        <f t="array" ref="BF822">SUMPRODUCT((1/COUNTIFS($A$3:$A822,$A$3:$A822,$H$3:$H822,$H$3:$H822,$I$3:$I822,$I$3:$I822)))</f>
        <v>224.99999999999864</v>
      </c>
      <c r="BG822" s="13"/>
      <c r="BH822" s="12"/>
    </row>
    <row r="823" spans="1:60" x14ac:dyDescent="0.2">
      <c r="A823" s="37">
        <v>46228</v>
      </c>
      <c r="B823" s="37"/>
      <c r="C823" s="38">
        <v>11.26</v>
      </c>
      <c r="D823" s="13" t="s">
        <v>55</v>
      </c>
      <c r="E823" s="13" t="s">
        <v>1156</v>
      </c>
      <c r="F823" s="13"/>
      <c r="H823" t="s">
        <v>138</v>
      </c>
      <c r="I823" s="13">
        <v>1</v>
      </c>
      <c r="J823" s="13">
        <v>8</v>
      </c>
      <c r="K823" s="44" t="s">
        <v>827</v>
      </c>
      <c r="L823" s="38">
        <v>0.5</v>
      </c>
      <c r="M823" s="38">
        <v>9.1999999999999993</v>
      </c>
      <c r="N823" s="38">
        <v>9.4</v>
      </c>
      <c r="O823" s="13" t="s">
        <v>15</v>
      </c>
      <c r="Q823" s="13" t="s">
        <v>4</v>
      </c>
      <c r="R823" s="38">
        <v>8.7280000000000015</v>
      </c>
      <c r="S823" s="13">
        <v>2</v>
      </c>
      <c r="T823" s="39" t="str">
        <f t="shared" si="625"/>
        <v>0.00</v>
      </c>
      <c r="U823" s="39">
        <f t="shared" si="674"/>
        <v>-0.5</v>
      </c>
      <c r="V823" s="39">
        <f t="shared" si="651"/>
        <v>90.38839999999999</v>
      </c>
      <c r="W823" s="39">
        <f t="shared" si="652"/>
        <v>671.5</v>
      </c>
      <c r="X823" s="40">
        <f t="shared" si="653"/>
        <v>0.1346067014147431</v>
      </c>
      <c r="Y823" s="41">
        <f t="shared" si="654"/>
        <v>0.90388399999999991</v>
      </c>
      <c r="Z823" s="42">
        <f t="shared" si="655"/>
        <v>9038.8399999999983</v>
      </c>
      <c r="AA823" s="13" t="s">
        <v>58</v>
      </c>
      <c r="AT823" s="47">
        <v>8</v>
      </c>
      <c r="AU823" s="47">
        <v>8.5</v>
      </c>
      <c r="AV823" s="10">
        <f t="shared" si="675"/>
        <v>4.2</v>
      </c>
      <c r="AW823" s="10">
        <f t="shared" si="676"/>
        <v>8.7280000000000015</v>
      </c>
      <c r="AZ823" t="str">
        <f t="shared" si="638"/>
        <v>Yes</v>
      </c>
      <c r="BB823" s="38">
        <f t="shared" si="677"/>
        <v>-0.5</v>
      </c>
      <c r="BC823" s="38">
        <f t="shared" si="616"/>
        <v>-2.5</v>
      </c>
      <c r="BD823" s="38">
        <f t="shared" si="678"/>
        <v>-2.5</v>
      </c>
      <c r="BE823" s="38">
        <f t="shared" si="679"/>
        <v>-0.5</v>
      </c>
      <c r="BF823" s="13" cm="1">
        <f t="array" ref="BF823">SUMPRODUCT((1/COUNTIFS($A$3:$A823,$A$3:$A823,$H$3:$H823,$H$3:$H823,$I$3:$I823,$I$3:$I823)))</f>
        <v>224.99999999999861</v>
      </c>
      <c r="BG823" s="13"/>
      <c r="BH823" s="12"/>
    </row>
    <row r="824" spans="1:60" x14ac:dyDescent="0.2">
      <c r="A824" s="37">
        <v>46228</v>
      </c>
      <c r="B824" s="37"/>
      <c r="C824" s="38">
        <v>11.29</v>
      </c>
      <c r="D824" s="13" t="s">
        <v>55</v>
      </c>
      <c r="E824" s="13" t="s">
        <v>1156</v>
      </c>
      <c r="F824" s="13"/>
      <c r="H824" t="s">
        <v>138</v>
      </c>
      <c r="I824" s="13">
        <v>3</v>
      </c>
      <c r="J824" s="13">
        <v>1</v>
      </c>
      <c r="K824" t="s">
        <v>144</v>
      </c>
      <c r="L824" s="38">
        <v>1</v>
      </c>
      <c r="M824" s="38">
        <v>16.5</v>
      </c>
      <c r="N824" s="38">
        <v>29.84</v>
      </c>
      <c r="O824" s="13" t="s">
        <v>15</v>
      </c>
      <c r="Q824" s="13" t="s">
        <v>4</v>
      </c>
      <c r="R824" s="38">
        <v>27.532800000000002</v>
      </c>
      <c r="S824" s="13" t="s">
        <v>60</v>
      </c>
      <c r="T824" s="39" t="str">
        <f t="shared" si="625"/>
        <v>0.00</v>
      </c>
      <c r="U824" s="39">
        <f t="shared" ref="U824:U835" si="680">BE824</f>
        <v>-1</v>
      </c>
      <c r="V824" s="39">
        <f t="shared" si="651"/>
        <v>89.38839999999999</v>
      </c>
      <c r="W824" s="39">
        <f t="shared" si="652"/>
        <v>672.5</v>
      </c>
      <c r="X824" s="40">
        <f t="shared" si="653"/>
        <v>0.1329195539033457</v>
      </c>
      <c r="Y824" s="41">
        <f t="shared" si="654"/>
        <v>0.8938839999999999</v>
      </c>
      <c r="Z824" s="42">
        <f t="shared" si="655"/>
        <v>8938.8399999999983</v>
      </c>
      <c r="AA824" s="13" t="s">
        <v>58</v>
      </c>
      <c r="AT824" s="47">
        <v>17.8</v>
      </c>
      <c r="AU824" s="47">
        <v>17</v>
      </c>
      <c r="AV824" s="10">
        <f t="shared" ref="AV824:AV835" si="681">((N824*(L824))-(L824))</f>
        <v>28.84</v>
      </c>
      <c r="AW824" s="10">
        <f t="shared" ref="AW824:AW835" si="682">0.92*(N824-1)+1</f>
        <v>27.532800000000002</v>
      </c>
      <c r="AZ824" t="str">
        <f t="shared" si="638"/>
        <v>Yes</v>
      </c>
      <c r="BB824" s="38">
        <f t="shared" ref="BB824:BB835" si="683">IF(AA824="W",
   L824*(N824-1),
   -L824
)</f>
        <v>-1</v>
      </c>
      <c r="BC824" s="38">
        <f t="shared" si="616"/>
        <v>-3.5</v>
      </c>
      <c r="BD824" s="38">
        <f t="shared" ref="BD824:BD835" si="684">IF(BC824&gt;0, BC824*0.92, BC824)</f>
        <v>-3.5</v>
      </c>
      <c r="BE824" s="38">
        <f t="shared" ref="BE824:BE835" si="685">IF(
  BC824&gt;0,
  IF(
    AA824="W",
    BB824 - (BC824 - BD824),
    BB824
  ),
  BB824
)</f>
        <v>-1</v>
      </c>
      <c r="BF824" s="13" cm="1">
        <f t="array" ref="BF824">SUMPRODUCT((1/COUNTIFS($A$3:$A824,$A$3:$A824,$H$3:$H824,$H$3:$H824,$I$3:$I824,$I$3:$I824)))</f>
        <v>225.99999999999861</v>
      </c>
      <c r="BG824" s="13"/>
      <c r="BH824" s="12"/>
    </row>
    <row r="825" spans="1:60" x14ac:dyDescent="0.2">
      <c r="A825" s="37">
        <v>46228</v>
      </c>
      <c r="B825" s="37"/>
      <c r="C825" s="38">
        <v>11.29</v>
      </c>
      <c r="D825" s="13" t="s">
        <v>55</v>
      </c>
      <c r="E825" s="13" t="s">
        <v>1156</v>
      </c>
      <c r="F825" s="13"/>
      <c r="H825" t="s">
        <v>138</v>
      </c>
      <c r="I825" s="13">
        <v>3</v>
      </c>
      <c r="J825" s="13">
        <v>5</v>
      </c>
      <c r="K825" s="45" t="s">
        <v>179</v>
      </c>
      <c r="L825" s="38">
        <v>0.5</v>
      </c>
      <c r="M825" s="38">
        <v>6.2</v>
      </c>
      <c r="N825" s="38">
        <v>6.31</v>
      </c>
      <c r="O825" s="13" t="s">
        <v>15</v>
      </c>
      <c r="Q825" s="13" t="s">
        <v>4</v>
      </c>
      <c r="R825" s="38">
        <v>5.8852000000000002</v>
      </c>
      <c r="S825" s="13">
        <v>3</v>
      </c>
      <c r="T825" s="39" t="str">
        <f t="shared" si="625"/>
        <v>0.00</v>
      </c>
      <c r="U825" s="39">
        <f t="shared" si="680"/>
        <v>-0.5</v>
      </c>
      <c r="V825" s="39">
        <f t="shared" si="651"/>
        <v>88.88839999999999</v>
      </c>
      <c r="W825" s="39">
        <f t="shared" si="652"/>
        <v>673</v>
      </c>
      <c r="X825" s="40">
        <f t="shared" si="653"/>
        <v>0.13207786032689448</v>
      </c>
      <c r="Y825" s="41">
        <f t="shared" si="654"/>
        <v>0.8888839999999999</v>
      </c>
      <c r="Z825" s="42">
        <f t="shared" si="655"/>
        <v>8888.8399999999983</v>
      </c>
      <c r="AA825" s="13" t="s">
        <v>58</v>
      </c>
      <c r="AT825" s="47">
        <v>5.5</v>
      </c>
      <c r="AU825" s="47">
        <v>6</v>
      </c>
      <c r="AV825" s="10">
        <f t="shared" si="681"/>
        <v>2.6549999999999998</v>
      </c>
      <c r="AW825" s="10">
        <f t="shared" si="682"/>
        <v>5.8852000000000002</v>
      </c>
      <c r="AZ825" t="str">
        <f t="shared" si="638"/>
        <v>Yes</v>
      </c>
      <c r="BB825" s="38">
        <f t="shared" si="683"/>
        <v>-0.5</v>
      </c>
      <c r="BC825" s="38">
        <f t="shared" si="616"/>
        <v>-3.5</v>
      </c>
      <c r="BD825" s="38">
        <f t="shared" si="684"/>
        <v>-3.5</v>
      </c>
      <c r="BE825" s="38">
        <f t="shared" si="685"/>
        <v>-0.5</v>
      </c>
      <c r="BF825" s="13" cm="1">
        <f t="array" ref="BF825">SUMPRODUCT((1/COUNTIFS($A$3:$A825,$A$3:$A825,$H$3:$H825,$H$3:$H825,$I$3:$I825,$I$3:$I825)))</f>
        <v>225.99999999999861</v>
      </c>
      <c r="BG825" s="13"/>
      <c r="BH825" s="12"/>
    </row>
    <row r="826" spans="1:60" x14ac:dyDescent="0.2">
      <c r="A826" s="37">
        <v>46228</v>
      </c>
      <c r="B826" s="37"/>
      <c r="C826" s="38">
        <v>11.29</v>
      </c>
      <c r="D826" s="13" t="s">
        <v>55</v>
      </c>
      <c r="E826" s="13" t="s">
        <v>1156</v>
      </c>
      <c r="F826" s="13"/>
      <c r="H826" t="s">
        <v>138</v>
      </c>
      <c r="I826" s="13">
        <v>3</v>
      </c>
      <c r="J826" s="13">
        <v>6</v>
      </c>
      <c r="K826" s="46" t="s">
        <v>233</v>
      </c>
      <c r="L826" s="38">
        <v>1</v>
      </c>
      <c r="M826" s="38">
        <v>11.5</v>
      </c>
      <c r="N826" s="38">
        <v>19.63</v>
      </c>
      <c r="O826" s="13" t="s">
        <v>15</v>
      </c>
      <c r="Q826" s="13" t="s">
        <v>4</v>
      </c>
      <c r="R826" s="38">
        <v>18.139600000000002</v>
      </c>
      <c r="S826" s="13">
        <v>4</v>
      </c>
      <c r="T826" s="39" t="str">
        <f t="shared" si="625"/>
        <v>0.00</v>
      </c>
      <c r="U826" s="39">
        <f t="shared" si="680"/>
        <v>-1</v>
      </c>
      <c r="V826" s="39">
        <f t="shared" si="651"/>
        <v>87.88839999999999</v>
      </c>
      <c r="W826" s="39">
        <f t="shared" si="652"/>
        <v>674</v>
      </c>
      <c r="X826" s="40">
        <f t="shared" si="653"/>
        <v>0.13039821958456971</v>
      </c>
      <c r="Y826" s="41">
        <f t="shared" si="654"/>
        <v>0.87888399999999989</v>
      </c>
      <c r="Z826" s="42">
        <f t="shared" si="655"/>
        <v>8788.8399999999983</v>
      </c>
      <c r="AA826" s="13" t="s">
        <v>58</v>
      </c>
      <c r="AT826" s="47">
        <v>14.6</v>
      </c>
      <c r="AU826" s="47">
        <v>13</v>
      </c>
      <c r="AV826" s="10">
        <f t="shared" si="681"/>
        <v>18.63</v>
      </c>
      <c r="AW826" s="10">
        <f t="shared" si="682"/>
        <v>18.139600000000002</v>
      </c>
      <c r="AZ826" t="str">
        <f t="shared" si="638"/>
        <v>Yes</v>
      </c>
      <c r="BB826" s="38">
        <f t="shared" si="683"/>
        <v>-1</v>
      </c>
      <c r="BC826" s="38">
        <f t="shared" si="616"/>
        <v>-3.5</v>
      </c>
      <c r="BD826" s="38">
        <f t="shared" si="684"/>
        <v>-3.5</v>
      </c>
      <c r="BE826" s="38">
        <f t="shared" si="685"/>
        <v>-1</v>
      </c>
      <c r="BF826" s="13" cm="1">
        <f t="array" ref="BF826">SUMPRODUCT((1/COUNTIFS($A$3:$A826,$A$3:$A826,$H$3:$H826,$H$3:$H826,$I$3:$I826,$I$3:$I826)))</f>
        <v>225.99999999999864</v>
      </c>
      <c r="BG826" s="13"/>
      <c r="BH826" s="12"/>
    </row>
    <row r="827" spans="1:60" x14ac:dyDescent="0.2">
      <c r="A827" s="37">
        <v>46228</v>
      </c>
      <c r="B827" s="37"/>
      <c r="C827" s="38">
        <v>11.29</v>
      </c>
      <c r="D827" s="13" t="s">
        <v>55</v>
      </c>
      <c r="E827" s="13" t="s">
        <v>1156</v>
      </c>
      <c r="F827" s="13"/>
      <c r="H827" t="s">
        <v>138</v>
      </c>
      <c r="I827" s="13">
        <v>3</v>
      </c>
      <c r="J827" s="13">
        <v>7</v>
      </c>
      <c r="K827" t="s">
        <v>521</v>
      </c>
      <c r="L827" s="38">
        <v>1</v>
      </c>
      <c r="M827" s="38">
        <v>16.5</v>
      </c>
      <c r="N827" s="38">
        <v>16.5</v>
      </c>
      <c r="O827" s="13" t="s">
        <v>15</v>
      </c>
      <c r="Q827" s="13" t="s">
        <v>4</v>
      </c>
      <c r="R827" s="38">
        <v>15.26</v>
      </c>
      <c r="S827" s="13" t="s">
        <v>60</v>
      </c>
      <c r="T827" s="39" t="str">
        <f t="shared" si="625"/>
        <v>0.00</v>
      </c>
      <c r="U827" s="39">
        <f t="shared" si="680"/>
        <v>-1</v>
      </c>
      <c r="V827" s="39">
        <f t="shared" si="651"/>
        <v>86.88839999999999</v>
      </c>
      <c r="W827" s="39">
        <f t="shared" si="652"/>
        <v>675</v>
      </c>
      <c r="X827" s="40">
        <f t="shared" si="653"/>
        <v>0.12872355555555554</v>
      </c>
      <c r="Y827" s="41">
        <f t="shared" si="654"/>
        <v>0.86888399999999988</v>
      </c>
      <c r="Z827" s="42">
        <f t="shared" si="655"/>
        <v>8688.8399999999983</v>
      </c>
      <c r="AA827" s="13" t="s">
        <v>58</v>
      </c>
      <c r="AT827" s="47">
        <v>13.3</v>
      </c>
      <c r="AU827" s="47">
        <v>15</v>
      </c>
      <c r="AV827" s="10">
        <f t="shared" si="681"/>
        <v>15.5</v>
      </c>
      <c r="AW827" s="10">
        <f t="shared" si="682"/>
        <v>15.26</v>
      </c>
      <c r="AZ827" t="str">
        <f t="shared" si="638"/>
        <v>Yes</v>
      </c>
      <c r="BB827" s="38">
        <f t="shared" si="683"/>
        <v>-1</v>
      </c>
      <c r="BC827" s="38">
        <f t="shared" si="616"/>
        <v>-3.5</v>
      </c>
      <c r="BD827" s="38">
        <f t="shared" si="684"/>
        <v>-3.5</v>
      </c>
      <c r="BE827" s="38">
        <f t="shared" si="685"/>
        <v>-1</v>
      </c>
      <c r="BF827" s="13" cm="1">
        <f t="array" ref="BF827">SUMPRODUCT((1/COUNTIFS($A$3:$A827,$A$3:$A827,$H$3:$H827,$H$3:$H827,$I$3:$I827,$I$3:$I827)))</f>
        <v>225.99999999999861</v>
      </c>
      <c r="BG827" s="13"/>
      <c r="BH827" s="12"/>
    </row>
    <row r="828" spans="1:60" x14ac:dyDescent="0.2">
      <c r="A828" s="37">
        <v>46228</v>
      </c>
      <c r="B828" s="37"/>
      <c r="C828" s="38">
        <v>11.31</v>
      </c>
      <c r="D828" s="13" t="s">
        <v>55</v>
      </c>
      <c r="E828" s="13" t="s">
        <v>1156</v>
      </c>
      <c r="F828" s="13"/>
      <c r="H828" t="s">
        <v>138</v>
      </c>
      <c r="I828" s="13">
        <v>4</v>
      </c>
      <c r="J828" s="13">
        <v>1</v>
      </c>
      <c r="K828" t="s">
        <v>1080</v>
      </c>
      <c r="L828" s="38">
        <v>1</v>
      </c>
      <c r="M828" s="38">
        <v>27</v>
      </c>
      <c r="N828" s="38">
        <v>27</v>
      </c>
      <c r="O828" s="13" t="s">
        <v>15</v>
      </c>
      <c r="Q828" s="13" t="s">
        <v>4</v>
      </c>
      <c r="R828" s="38">
        <v>24.92</v>
      </c>
      <c r="S828" s="13" t="s">
        <v>60</v>
      </c>
      <c r="T828" s="39" t="str">
        <f t="shared" si="625"/>
        <v>0.00</v>
      </c>
      <c r="U828" s="39">
        <f t="shared" si="680"/>
        <v>-1</v>
      </c>
      <c r="V828" s="39">
        <f t="shared" si="651"/>
        <v>85.88839999999999</v>
      </c>
      <c r="W828" s="39">
        <f t="shared" si="652"/>
        <v>676</v>
      </c>
      <c r="X828" s="40">
        <f t="shared" si="653"/>
        <v>0.12705384615384613</v>
      </c>
      <c r="Y828" s="41">
        <f t="shared" si="654"/>
        <v>0.85888399999999987</v>
      </c>
      <c r="Z828" s="42">
        <f t="shared" si="655"/>
        <v>8588.8399999999983</v>
      </c>
      <c r="AA828" s="13" t="s">
        <v>58</v>
      </c>
      <c r="AT828" s="47">
        <v>26.6</v>
      </c>
      <c r="AU828" s="47">
        <v>21</v>
      </c>
      <c r="AV828" s="10">
        <f t="shared" si="681"/>
        <v>26</v>
      </c>
      <c r="AW828" s="10">
        <f t="shared" si="682"/>
        <v>24.92</v>
      </c>
      <c r="AZ828" t="str">
        <f t="shared" si="638"/>
        <v>Yes</v>
      </c>
      <c r="BB828" s="38">
        <f t="shared" si="683"/>
        <v>-1</v>
      </c>
      <c r="BC828" s="38">
        <f t="shared" si="616"/>
        <v>-7</v>
      </c>
      <c r="BD828" s="38">
        <f t="shared" si="684"/>
        <v>-7</v>
      </c>
      <c r="BE828" s="38">
        <f t="shared" si="685"/>
        <v>-1</v>
      </c>
      <c r="BF828" s="13" cm="1">
        <f t="array" ref="BF828">SUMPRODUCT((1/COUNTIFS($A$3:$A828,$A$3:$A828,$H$3:$H828,$H$3:$H828,$I$3:$I828,$I$3:$I828)))</f>
        <v>226.99999999999861</v>
      </c>
      <c r="BG828" s="13"/>
      <c r="BH828" s="12"/>
    </row>
    <row r="829" spans="1:60" x14ac:dyDescent="0.2">
      <c r="A829" s="37">
        <v>46228</v>
      </c>
      <c r="B829" s="37"/>
      <c r="C829" s="38">
        <v>11.31</v>
      </c>
      <c r="D829" s="13" t="s">
        <v>55</v>
      </c>
      <c r="E829" s="13" t="s">
        <v>1156</v>
      </c>
      <c r="F829" s="13"/>
      <c r="H829" t="s">
        <v>138</v>
      </c>
      <c r="I829" s="13">
        <v>4</v>
      </c>
      <c r="J829" s="13">
        <v>3</v>
      </c>
      <c r="K829" s="46" t="s">
        <v>1081</v>
      </c>
      <c r="L829" s="38">
        <v>0.5</v>
      </c>
      <c r="M829" s="38">
        <v>4.5999999999999996</v>
      </c>
      <c r="N829" s="38">
        <v>4.8</v>
      </c>
      <c r="O829" s="13" t="s">
        <v>15</v>
      </c>
      <c r="Q829" s="13" t="s">
        <v>4</v>
      </c>
      <c r="R829" s="38">
        <v>4.4960000000000004</v>
      </c>
      <c r="S829" s="13">
        <v>4</v>
      </c>
      <c r="T829" s="39" t="str">
        <f t="shared" si="625"/>
        <v>0.00</v>
      </c>
      <c r="U829" s="39">
        <f t="shared" si="680"/>
        <v>-0.5</v>
      </c>
      <c r="V829" s="39">
        <f t="shared" si="651"/>
        <v>85.38839999999999</v>
      </c>
      <c r="W829" s="39">
        <f t="shared" si="652"/>
        <v>676.5</v>
      </c>
      <c r="X829" s="40">
        <f t="shared" si="653"/>
        <v>0.12622084257206206</v>
      </c>
      <c r="Y829" s="41">
        <f t="shared" si="654"/>
        <v>0.85388399999999987</v>
      </c>
      <c r="Z829" s="42">
        <f t="shared" si="655"/>
        <v>8538.8399999999983</v>
      </c>
      <c r="AA829" s="13" t="s">
        <v>58</v>
      </c>
      <c r="AT829" s="47">
        <v>4</v>
      </c>
      <c r="AU829" s="47">
        <v>4</v>
      </c>
      <c r="AV829" s="10">
        <f t="shared" si="681"/>
        <v>1.9</v>
      </c>
      <c r="AW829" s="10">
        <f t="shared" si="682"/>
        <v>4.4960000000000004</v>
      </c>
      <c r="AZ829" t="str">
        <f t="shared" si="638"/>
        <v>Yes</v>
      </c>
      <c r="BB829" s="38">
        <f t="shared" si="683"/>
        <v>-0.5</v>
      </c>
      <c r="BC829" s="38">
        <f t="shared" si="616"/>
        <v>-7</v>
      </c>
      <c r="BD829" s="38">
        <f t="shared" si="684"/>
        <v>-7</v>
      </c>
      <c r="BE829" s="38">
        <f t="shared" si="685"/>
        <v>-0.5</v>
      </c>
      <c r="BF829" s="13" cm="1">
        <f t="array" ref="BF829">SUMPRODUCT((1/COUNTIFS($A$3:$A829,$A$3:$A829,$H$3:$H829,$H$3:$H829,$I$3:$I829,$I$3:$I829)))</f>
        <v>226.99999999999861</v>
      </c>
      <c r="BG829" s="13"/>
      <c r="BH829" s="12"/>
    </row>
    <row r="830" spans="1:60" x14ac:dyDescent="0.2">
      <c r="A830" s="37">
        <v>46228</v>
      </c>
      <c r="B830" s="37"/>
      <c r="C830" s="38">
        <v>11.31</v>
      </c>
      <c r="D830" s="13" t="s">
        <v>55</v>
      </c>
      <c r="E830" s="13" t="s">
        <v>1156</v>
      </c>
      <c r="F830" s="13"/>
      <c r="H830" t="s">
        <v>138</v>
      </c>
      <c r="I830" s="13">
        <v>4</v>
      </c>
      <c r="J830" s="13">
        <v>4</v>
      </c>
      <c r="K830" s="44" t="s">
        <v>919</v>
      </c>
      <c r="L830" s="38">
        <v>0.5</v>
      </c>
      <c r="M830" s="38">
        <v>6.8</v>
      </c>
      <c r="N830" s="38">
        <v>8.8000000000000007</v>
      </c>
      <c r="O830" s="13" t="s">
        <v>15</v>
      </c>
      <c r="Q830" s="13" t="s">
        <v>4</v>
      </c>
      <c r="R830" s="38">
        <v>8.1760000000000019</v>
      </c>
      <c r="S830" s="13">
        <v>2</v>
      </c>
      <c r="T830" s="39" t="str">
        <f t="shared" si="625"/>
        <v>0.00</v>
      </c>
      <c r="U830" s="39">
        <f t="shared" si="680"/>
        <v>-0.5</v>
      </c>
      <c r="V830" s="39">
        <f t="shared" si="651"/>
        <v>84.88839999999999</v>
      </c>
      <c r="W830" s="39">
        <f t="shared" si="652"/>
        <v>677</v>
      </c>
      <c r="X830" s="40">
        <f t="shared" si="653"/>
        <v>0.12538906942392908</v>
      </c>
      <c r="Y830" s="41">
        <f t="shared" si="654"/>
        <v>0.84888399999999986</v>
      </c>
      <c r="Z830" s="42">
        <f t="shared" si="655"/>
        <v>8488.8399999999983</v>
      </c>
      <c r="AA830" s="13" t="s">
        <v>58</v>
      </c>
      <c r="AT830" s="47">
        <v>7.1</v>
      </c>
      <c r="AU830" s="47">
        <v>7</v>
      </c>
      <c r="AV830" s="10">
        <f t="shared" si="681"/>
        <v>3.9000000000000004</v>
      </c>
      <c r="AW830" s="10">
        <f t="shared" si="682"/>
        <v>8.1760000000000019</v>
      </c>
      <c r="AZ830" t="str">
        <f t="shared" si="638"/>
        <v>Yes</v>
      </c>
      <c r="BB830" s="38">
        <f t="shared" si="683"/>
        <v>-0.5</v>
      </c>
      <c r="BC830" s="38">
        <f t="shared" si="616"/>
        <v>-7</v>
      </c>
      <c r="BD830" s="38">
        <f t="shared" si="684"/>
        <v>-7</v>
      </c>
      <c r="BE830" s="38">
        <f t="shared" si="685"/>
        <v>-0.5</v>
      </c>
      <c r="BF830" s="13" cm="1">
        <f t="array" ref="BF830">SUMPRODUCT((1/COUNTIFS($A$3:$A830,$A$3:$A830,$H$3:$H830,$H$3:$H830,$I$3:$I830,$I$3:$I830)))</f>
        <v>226.99999999999864</v>
      </c>
      <c r="BG830" s="13"/>
      <c r="BH830" s="12"/>
    </row>
    <row r="831" spans="1:60" x14ac:dyDescent="0.2">
      <c r="A831" s="37">
        <v>46228</v>
      </c>
      <c r="B831" s="37"/>
      <c r="C831" s="38">
        <v>11.31</v>
      </c>
      <c r="D831" s="13" t="s">
        <v>55</v>
      </c>
      <c r="E831" s="13" t="s">
        <v>1156</v>
      </c>
      <c r="F831" s="13"/>
      <c r="H831" t="s">
        <v>138</v>
      </c>
      <c r="I831" s="13">
        <v>4</v>
      </c>
      <c r="J831" s="13">
        <v>7</v>
      </c>
      <c r="K831" t="s">
        <v>445</v>
      </c>
      <c r="L831" s="38">
        <v>1</v>
      </c>
      <c r="M831" s="38">
        <v>18.5</v>
      </c>
      <c r="N831" s="38">
        <v>22.85</v>
      </c>
      <c r="O831" s="13" t="s">
        <v>15</v>
      </c>
      <c r="Q831" s="13" t="s">
        <v>4</v>
      </c>
      <c r="R831" s="38">
        <v>21.102000000000004</v>
      </c>
      <c r="S831" s="13" t="s">
        <v>60</v>
      </c>
      <c r="T831" s="39" t="str">
        <f t="shared" si="625"/>
        <v>0.00</v>
      </c>
      <c r="U831" s="39">
        <f t="shared" si="680"/>
        <v>-1</v>
      </c>
      <c r="V831" s="39">
        <f t="shared" si="651"/>
        <v>83.88839999999999</v>
      </c>
      <c r="W831" s="39">
        <f t="shared" si="652"/>
        <v>678</v>
      </c>
      <c r="X831" s="40">
        <f t="shared" si="653"/>
        <v>0.12372920353982299</v>
      </c>
      <c r="Y831" s="41">
        <f t="shared" si="654"/>
        <v>0.83888399999999985</v>
      </c>
      <c r="Z831" s="42">
        <f t="shared" si="655"/>
        <v>8388.8399999999983</v>
      </c>
      <c r="AA831" s="13" t="s">
        <v>58</v>
      </c>
      <c r="AT831" s="47">
        <v>19</v>
      </c>
      <c r="AU831" s="47">
        <v>19</v>
      </c>
      <c r="AV831" s="10">
        <f t="shared" si="681"/>
        <v>21.85</v>
      </c>
      <c r="AW831" s="10">
        <f t="shared" si="682"/>
        <v>21.102000000000004</v>
      </c>
      <c r="AZ831" t="str">
        <f t="shared" si="638"/>
        <v>Yes</v>
      </c>
      <c r="BB831" s="38">
        <f t="shared" si="683"/>
        <v>-1</v>
      </c>
      <c r="BC831" s="38">
        <f t="shared" si="616"/>
        <v>-7</v>
      </c>
      <c r="BD831" s="38">
        <f t="shared" si="684"/>
        <v>-7</v>
      </c>
      <c r="BE831" s="38">
        <f t="shared" si="685"/>
        <v>-1</v>
      </c>
      <c r="BF831" s="13" cm="1">
        <f t="array" ref="BF831">SUMPRODUCT((1/COUNTIFS($A$3:$A831,$A$3:$A831,$H$3:$H831,$H$3:$H831,$I$3:$I831,$I$3:$I831)))</f>
        <v>226.99999999999861</v>
      </c>
      <c r="BG831" s="13"/>
      <c r="BH831" s="12"/>
    </row>
    <row r="832" spans="1:60" x14ac:dyDescent="0.2">
      <c r="A832" s="37">
        <v>46228</v>
      </c>
      <c r="B832" s="37"/>
      <c r="C832" s="38">
        <v>11.31</v>
      </c>
      <c r="D832" s="13" t="s">
        <v>55</v>
      </c>
      <c r="E832" s="13" t="s">
        <v>1156</v>
      </c>
      <c r="F832" s="13"/>
      <c r="H832" t="s">
        <v>138</v>
      </c>
      <c r="I832" s="13">
        <v>4</v>
      </c>
      <c r="J832" s="13">
        <v>9</v>
      </c>
      <c r="K832" t="s">
        <v>1083</v>
      </c>
      <c r="L832" s="38">
        <v>1</v>
      </c>
      <c r="M832" s="38">
        <v>34</v>
      </c>
      <c r="N832" s="38">
        <v>37.299999999999997</v>
      </c>
      <c r="O832" s="13" t="s">
        <v>15</v>
      </c>
      <c r="Q832" s="13" t="s">
        <v>4</v>
      </c>
      <c r="R832" s="38">
        <v>34.396000000000001</v>
      </c>
      <c r="S832" s="13" t="s">
        <v>60</v>
      </c>
      <c r="T832" s="39" t="str">
        <f t="shared" si="625"/>
        <v>0.00</v>
      </c>
      <c r="U832" s="39">
        <f t="shared" si="680"/>
        <v>-1</v>
      </c>
      <c r="V832" s="39">
        <f t="shared" si="651"/>
        <v>82.88839999999999</v>
      </c>
      <c r="W832" s="39">
        <f t="shared" si="652"/>
        <v>679</v>
      </c>
      <c r="X832" s="40">
        <f t="shared" si="653"/>
        <v>0.12207422680412369</v>
      </c>
      <c r="Y832" s="41">
        <f t="shared" si="654"/>
        <v>0.82888399999999995</v>
      </c>
      <c r="Z832" s="42">
        <f t="shared" si="655"/>
        <v>8288.8399999999983</v>
      </c>
      <c r="AA832" s="13" t="s">
        <v>58</v>
      </c>
      <c r="AT832" s="47">
        <v>38.1</v>
      </c>
      <c r="AU832" s="47">
        <v>31</v>
      </c>
      <c r="AV832" s="10">
        <f t="shared" si="681"/>
        <v>36.299999999999997</v>
      </c>
      <c r="AW832" s="10">
        <f t="shared" si="682"/>
        <v>34.396000000000001</v>
      </c>
      <c r="AZ832" t="str">
        <f t="shared" si="638"/>
        <v>Yes</v>
      </c>
      <c r="BB832" s="38">
        <f t="shared" si="683"/>
        <v>-1</v>
      </c>
      <c r="BC832" s="38">
        <f t="shared" si="616"/>
        <v>-7</v>
      </c>
      <c r="BD832" s="38">
        <f t="shared" si="684"/>
        <v>-7</v>
      </c>
      <c r="BE832" s="38">
        <f t="shared" si="685"/>
        <v>-1</v>
      </c>
      <c r="BF832" s="13" cm="1">
        <f t="array" ref="BF832">SUMPRODUCT((1/COUNTIFS($A$3:$A832,$A$3:$A832,$H$3:$H832,$H$3:$H832,$I$3:$I832,$I$3:$I832)))</f>
        <v>226.99999999999855</v>
      </c>
      <c r="BG832" s="13"/>
      <c r="BH832" s="12"/>
    </row>
    <row r="833" spans="1:60" x14ac:dyDescent="0.2">
      <c r="A833" s="37">
        <v>46228</v>
      </c>
      <c r="B833" s="37"/>
      <c r="C833" s="38">
        <v>11.31</v>
      </c>
      <c r="D833" s="13" t="s">
        <v>55</v>
      </c>
      <c r="E833" s="13" t="s">
        <v>1156</v>
      </c>
      <c r="F833" s="13"/>
      <c r="H833" t="s">
        <v>138</v>
      </c>
      <c r="I833" s="13">
        <v>4</v>
      </c>
      <c r="J833" s="13">
        <v>11</v>
      </c>
      <c r="K833" t="s">
        <v>1084</v>
      </c>
      <c r="L833" s="38">
        <v>1</v>
      </c>
      <c r="M833" s="38">
        <v>29</v>
      </c>
      <c r="N833" s="38">
        <v>29</v>
      </c>
      <c r="O833" s="13" t="s">
        <v>15</v>
      </c>
      <c r="Q833" s="13" t="s">
        <v>4</v>
      </c>
      <c r="R833" s="38">
        <v>26.76</v>
      </c>
      <c r="S833" s="13" t="s">
        <v>60</v>
      </c>
      <c r="T833" s="39" t="str">
        <f t="shared" si="625"/>
        <v>0.00</v>
      </c>
      <c r="U833" s="39">
        <f t="shared" si="680"/>
        <v>-1</v>
      </c>
      <c r="V833" s="39">
        <f t="shared" si="651"/>
        <v>81.88839999999999</v>
      </c>
      <c r="W833" s="39">
        <f t="shared" si="652"/>
        <v>680</v>
      </c>
      <c r="X833" s="40">
        <f t="shared" si="653"/>
        <v>0.12042411764705881</v>
      </c>
      <c r="Y833" s="41">
        <f t="shared" si="654"/>
        <v>0.81888399999999995</v>
      </c>
      <c r="Z833" s="42">
        <f t="shared" si="655"/>
        <v>8188.8399999999992</v>
      </c>
      <c r="AA833" s="13" t="s">
        <v>58</v>
      </c>
      <c r="AT833" s="47">
        <v>26.7</v>
      </c>
      <c r="AU833" s="47">
        <v>21</v>
      </c>
      <c r="AV833" s="10">
        <f t="shared" si="681"/>
        <v>28</v>
      </c>
      <c r="AW833" s="10">
        <f t="shared" si="682"/>
        <v>26.76</v>
      </c>
      <c r="AZ833" t="str">
        <f t="shared" si="638"/>
        <v>Yes</v>
      </c>
      <c r="BB833" s="38">
        <f t="shared" si="683"/>
        <v>-1</v>
      </c>
      <c r="BC833" s="38">
        <f t="shared" si="616"/>
        <v>-7</v>
      </c>
      <c r="BD833" s="38">
        <f t="shared" si="684"/>
        <v>-7</v>
      </c>
      <c r="BE833" s="38">
        <f t="shared" si="685"/>
        <v>-1</v>
      </c>
      <c r="BF833" s="13" cm="1">
        <f t="array" ref="BF833">SUMPRODUCT((1/COUNTIFS($A$3:$A833,$A$3:$A833,$H$3:$H833,$H$3:$H833,$I$3:$I833,$I$3:$I833)))</f>
        <v>226.99999999999855</v>
      </c>
      <c r="BG833" s="13"/>
      <c r="BH833" s="12"/>
    </row>
    <row r="834" spans="1:60" x14ac:dyDescent="0.2">
      <c r="A834" s="37">
        <v>46228</v>
      </c>
      <c r="B834" s="37"/>
      <c r="C834" s="38">
        <v>11.31</v>
      </c>
      <c r="D834" s="13" t="s">
        <v>55</v>
      </c>
      <c r="E834" s="13" t="s">
        <v>1156</v>
      </c>
      <c r="F834" s="13"/>
      <c r="H834" t="s">
        <v>138</v>
      </c>
      <c r="I834" s="13">
        <v>4</v>
      </c>
      <c r="J834" s="13">
        <v>12</v>
      </c>
      <c r="K834" t="s">
        <v>1085</v>
      </c>
      <c r="L834" s="38">
        <v>1</v>
      </c>
      <c r="M834" s="38">
        <v>34</v>
      </c>
      <c r="N834" s="38">
        <v>47.73</v>
      </c>
      <c r="O834" s="13" t="s">
        <v>15</v>
      </c>
      <c r="Q834" s="13" t="s">
        <v>4</v>
      </c>
      <c r="R834" s="38">
        <v>43.991599999999998</v>
      </c>
      <c r="S834" s="13" t="s">
        <v>60</v>
      </c>
      <c r="T834" s="39" t="str">
        <f t="shared" si="625"/>
        <v>0.00</v>
      </c>
      <c r="U834" s="39">
        <f t="shared" si="680"/>
        <v>-1</v>
      </c>
      <c r="V834" s="39">
        <f t="shared" si="651"/>
        <v>80.88839999999999</v>
      </c>
      <c r="W834" s="39">
        <f t="shared" si="652"/>
        <v>681</v>
      </c>
      <c r="X834" s="40">
        <f t="shared" si="653"/>
        <v>0.11877885462555064</v>
      </c>
      <c r="Y834" s="41">
        <f t="shared" si="654"/>
        <v>0.80888399999999994</v>
      </c>
      <c r="Z834" s="42">
        <f t="shared" si="655"/>
        <v>8088.8399999999992</v>
      </c>
      <c r="AA834" s="13" t="s">
        <v>58</v>
      </c>
      <c r="AT834" s="47">
        <v>31</v>
      </c>
      <c r="AU834" s="47">
        <v>31</v>
      </c>
      <c r="AV834" s="10">
        <f t="shared" si="681"/>
        <v>46.73</v>
      </c>
      <c r="AW834" s="10">
        <f t="shared" si="682"/>
        <v>43.991599999999998</v>
      </c>
      <c r="AZ834" t="str">
        <f t="shared" si="638"/>
        <v>Yes</v>
      </c>
      <c r="BB834" s="38">
        <f t="shared" si="683"/>
        <v>-1</v>
      </c>
      <c r="BC834" s="38">
        <f t="shared" si="616"/>
        <v>-7</v>
      </c>
      <c r="BD834" s="38">
        <f t="shared" si="684"/>
        <v>-7</v>
      </c>
      <c r="BE834" s="38">
        <f t="shared" si="685"/>
        <v>-1</v>
      </c>
      <c r="BF834" s="13" cm="1">
        <f t="array" ref="BF834">SUMPRODUCT((1/COUNTIFS($A$3:$A834,$A$3:$A834,$H$3:$H834,$H$3:$H834,$I$3:$I834,$I$3:$I834)))</f>
        <v>226.99999999999858</v>
      </c>
      <c r="BG834" s="13"/>
      <c r="BH834" s="12"/>
    </row>
    <row r="835" spans="1:60" x14ac:dyDescent="0.2">
      <c r="A835" s="37">
        <v>46228</v>
      </c>
      <c r="B835" s="37"/>
      <c r="C835" s="38">
        <v>11.31</v>
      </c>
      <c r="D835" s="13" t="s">
        <v>55</v>
      </c>
      <c r="E835" s="13" t="s">
        <v>1156</v>
      </c>
      <c r="F835" s="13"/>
      <c r="H835" t="s">
        <v>138</v>
      </c>
      <c r="I835" s="13">
        <v>4</v>
      </c>
      <c r="J835" s="13">
        <v>13</v>
      </c>
      <c r="K835" s="45" t="s">
        <v>1086</v>
      </c>
      <c r="L835" s="38">
        <v>1</v>
      </c>
      <c r="M835" s="38">
        <v>15.5</v>
      </c>
      <c r="N835" s="38">
        <v>15.5</v>
      </c>
      <c r="O835" s="13" t="s">
        <v>15</v>
      </c>
      <c r="Q835" s="13" t="s">
        <v>4</v>
      </c>
      <c r="R835" s="38">
        <v>14.34</v>
      </c>
      <c r="S835" s="13">
        <v>3</v>
      </c>
      <c r="T835" s="39" t="str">
        <f t="shared" si="625"/>
        <v>0.00</v>
      </c>
      <c r="U835" s="39">
        <f t="shared" si="680"/>
        <v>-1</v>
      </c>
      <c r="V835" s="39">
        <f t="shared" si="651"/>
        <v>79.88839999999999</v>
      </c>
      <c r="W835" s="39">
        <f t="shared" si="652"/>
        <v>682</v>
      </c>
      <c r="X835" s="40">
        <f t="shared" si="653"/>
        <v>0.11713841642228738</v>
      </c>
      <c r="Y835" s="41">
        <f t="shared" si="654"/>
        <v>0.79888399999999993</v>
      </c>
      <c r="Z835" s="42">
        <f t="shared" si="655"/>
        <v>7988.8399999999992</v>
      </c>
      <c r="AA835" s="13" t="s">
        <v>58</v>
      </c>
      <c r="AT835" s="47">
        <v>12.9</v>
      </c>
      <c r="AU835" s="47">
        <v>12</v>
      </c>
      <c r="AV835" s="10">
        <f t="shared" si="681"/>
        <v>14.5</v>
      </c>
      <c r="AW835" s="10">
        <f t="shared" si="682"/>
        <v>14.34</v>
      </c>
      <c r="AZ835" t="str">
        <f t="shared" si="638"/>
        <v>Yes</v>
      </c>
      <c r="BB835" s="38">
        <f t="shared" si="683"/>
        <v>-1</v>
      </c>
      <c r="BC835" s="38">
        <f t="shared" ref="BC835:BC898" si="686">SUMIFS(
  $BB:$BB,
  $A:$A,$A835,
  $H:$H,$H835,
  $I:$I,$I835
)</f>
        <v>-7</v>
      </c>
      <c r="BD835" s="38">
        <f t="shared" si="684"/>
        <v>-7</v>
      </c>
      <c r="BE835" s="38">
        <f t="shared" si="685"/>
        <v>-1</v>
      </c>
      <c r="BF835" s="13" cm="1">
        <f t="array" ref="BF835">SUMPRODUCT((1/COUNTIFS($A$3:$A835,$A$3:$A835,$H$3:$H835,$H$3:$H835,$I$3:$I835,$I$3:$I835)))</f>
        <v>226.99999999999861</v>
      </c>
      <c r="BG835" s="13"/>
      <c r="BH835" s="12"/>
    </row>
    <row r="836" spans="1:60" x14ac:dyDescent="0.2">
      <c r="A836" s="37">
        <v>46228</v>
      </c>
      <c r="B836" s="37"/>
      <c r="C836" s="38">
        <v>11.32</v>
      </c>
      <c r="D836" s="13" t="s">
        <v>55</v>
      </c>
      <c r="E836" s="13" t="s">
        <v>1156</v>
      </c>
      <c r="F836" s="13"/>
      <c r="H836" t="s">
        <v>138</v>
      </c>
      <c r="I836" s="13">
        <v>5</v>
      </c>
      <c r="J836" s="13">
        <v>1</v>
      </c>
      <c r="K836" t="s">
        <v>397</v>
      </c>
      <c r="L836" s="38">
        <v>1</v>
      </c>
      <c r="M836" s="38">
        <v>10.5</v>
      </c>
      <c r="N836" s="38">
        <v>10.5</v>
      </c>
      <c r="O836" s="13" t="s">
        <v>15</v>
      </c>
      <c r="Q836" s="13" t="s">
        <v>4</v>
      </c>
      <c r="R836" s="38">
        <v>9.74</v>
      </c>
      <c r="S836" s="13" t="s">
        <v>60</v>
      </c>
      <c r="T836" s="39" t="str">
        <f t="shared" si="625"/>
        <v>0.00</v>
      </c>
      <c r="U836" s="39">
        <f t="shared" ref="U836:U839" si="687">BE836</f>
        <v>-1</v>
      </c>
      <c r="V836" s="39">
        <f t="shared" si="651"/>
        <v>78.88839999999999</v>
      </c>
      <c r="W836" s="39">
        <f t="shared" si="652"/>
        <v>683</v>
      </c>
      <c r="X836" s="40">
        <f t="shared" si="653"/>
        <v>0.11550278184480232</v>
      </c>
      <c r="Y836" s="41">
        <f t="shared" si="654"/>
        <v>0.78888399999999992</v>
      </c>
      <c r="Z836" s="42">
        <f t="shared" si="655"/>
        <v>7888.8399999999992</v>
      </c>
      <c r="AA836" s="13" t="s">
        <v>58</v>
      </c>
      <c r="AT836" s="47">
        <v>8.6</v>
      </c>
      <c r="AU836" s="47">
        <v>8.5</v>
      </c>
      <c r="AV836" s="10">
        <f t="shared" ref="AV836:AV839" si="688">((N836*(L836))-(L836))</f>
        <v>9.5</v>
      </c>
      <c r="AW836" s="10">
        <f t="shared" ref="AW836:AW839" si="689">0.92*(N836-1)+1</f>
        <v>9.74</v>
      </c>
      <c r="AZ836" t="str">
        <f t="shared" si="638"/>
        <v>Yes</v>
      </c>
      <c r="BB836" s="38">
        <f t="shared" ref="BB836:BB839" si="690">IF(AA836="W",
   L836*(N836-1),
   -L836
)</f>
        <v>-1</v>
      </c>
      <c r="BC836" s="38">
        <f t="shared" si="686"/>
        <v>-3</v>
      </c>
      <c r="BD836" s="38">
        <f t="shared" ref="BD836:BD839" si="691">IF(BC836&gt;0, BC836*0.92, BC836)</f>
        <v>-3</v>
      </c>
      <c r="BE836" s="38">
        <f t="shared" ref="BE836:BE839" si="692">IF(
  BC836&gt;0,
  IF(
    AA836="W",
    BB836 - (BC836 - BD836),
    BB836
  ),
  BB836
)</f>
        <v>-1</v>
      </c>
      <c r="BF836" s="13" cm="1">
        <f t="array" ref="BF836">SUMPRODUCT((1/COUNTIFS($A$3:$A836,$A$3:$A836,$H$3:$H836,$H$3:$H836,$I$3:$I836,$I$3:$I836)))</f>
        <v>227.99999999999861</v>
      </c>
      <c r="BG836" s="13"/>
      <c r="BH836" s="12"/>
    </row>
    <row r="837" spans="1:60" x14ac:dyDescent="0.2">
      <c r="A837" s="37">
        <v>46228</v>
      </c>
      <c r="B837" s="37"/>
      <c r="C837" s="38">
        <v>11.32</v>
      </c>
      <c r="D837" s="13" t="s">
        <v>55</v>
      </c>
      <c r="E837" s="13" t="s">
        <v>1156</v>
      </c>
      <c r="F837" s="13"/>
      <c r="H837" t="s">
        <v>138</v>
      </c>
      <c r="I837" s="13">
        <v>5</v>
      </c>
      <c r="J837" s="13">
        <v>2</v>
      </c>
      <c r="K837" t="s">
        <v>1001</v>
      </c>
      <c r="L837" s="38">
        <v>0.5</v>
      </c>
      <c r="M837" s="38">
        <v>9</v>
      </c>
      <c r="N837" s="38">
        <v>15.7</v>
      </c>
      <c r="O837" s="13" t="s">
        <v>15</v>
      </c>
      <c r="Q837" s="13" t="s">
        <v>4</v>
      </c>
      <c r="R837" s="38">
        <v>14.523999999999999</v>
      </c>
      <c r="S837" s="13" t="s">
        <v>60</v>
      </c>
      <c r="T837" s="39" t="str">
        <f t="shared" si="625"/>
        <v>0.00</v>
      </c>
      <c r="U837" s="39">
        <f t="shared" si="687"/>
        <v>-0.5</v>
      </c>
      <c r="V837" s="39">
        <f t="shared" si="651"/>
        <v>78.38839999999999</v>
      </c>
      <c r="W837" s="39">
        <f t="shared" si="652"/>
        <v>683.5</v>
      </c>
      <c r="X837" s="40">
        <f t="shared" si="653"/>
        <v>0.1146867593269934</v>
      </c>
      <c r="Y837" s="41">
        <f t="shared" si="654"/>
        <v>0.78388399999999991</v>
      </c>
      <c r="Z837" s="42">
        <f t="shared" si="655"/>
        <v>7838.8399999999992</v>
      </c>
      <c r="AA837" s="13" t="s">
        <v>58</v>
      </c>
      <c r="AT837" s="47">
        <v>11.9</v>
      </c>
      <c r="AU837" s="47">
        <v>11</v>
      </c>
      <c r="AV837" s="10">
        <f t="shared" si="688"/>
        <v>7.35</v>
      </c>
      <c r="AW837" s="10">
        <f t="shared" si="689"/>
        <v>14.523999999999999</v>
      </c>
      <c r="AZ837" t="str">
        <f t="shared" si="638"/>
        <v>Yes</v>
      </c>
      <c r="BB837" s="38">
        <f t="shared" si="690"/>
        <v>-0.5</v>
      </c>
      <c r="BC837" s="38">
        <f t="shared" si="686"/>
        <v>-3</v>
      </c>
      <c r="BD837" s="38">
        <f t="shared" si="691"/>
        <v>-3</v>
      </c>
      <c r="BE837" s="38">
        <f t="shared" si="692"/>
        <v>-0.5</v>
      </c>
      <c r="BF837" s="13" cm="1">
        <f t="array" ref="BF837">SUMPRODUCT((1/COUNTIFS($A$3:$A837,$A$3:$A837,$H$3:$H837,$H$3:$H837,$I$3:$I837,$I$3:$I837)))</f>
        <v>227.99999999999861</v>
      </c>
      <c r="BG837" s="13"/>
      <c r="BH837" s="12"/>
    </row>
    <row r="838" spans="1:60" x14ac:dyDescent="0.2">
      <c r="A838" s="37">
        <v>46228</v>
      </c>
      <c r="B838" s="37"/>
      <c r="C838" s="38">
        <v>11.32</v>
      </c>
      <c r="D838" s="13" t="s">
        <v>55</v>
      </c>
      <c r="E838" s="13" t="s">
        <v>1156</v>
      </c>
      <c r="F838" s="13"/>
      <c r="H838" t="s">
        <v>138</v>
      </c>
      <c r="I838" s="13">
        <v>5</v>
      </c>
      <c r="J838" s="13">
        <v>5</v>
      </c>
      <c r="K838" s="45" t="s">
        <v>183</v>
      </c>
      <c r="L838" s="38">
        <v>0.5</v>
      </c>
      <c r="M838" s="38">
        <v>7</v>
      </c>
      <c r="N838" s="38">
        <v>10.26</v>
      </c>
      <c r="O838" s="13" t="s">
        <v>15</v>
      </c>
      <c r="Q838" s="13" t="s">
        <v>4</v>
      </c>
      <c r="R838" s="38">
        <v>9.5191999999999997</v>
      </c>
      <c r="S838" s="13">
        <v>3</v>
      </c>
      <c r="T838" s="39" t="str">
        <f t="shared" si="625"/>
        <v>0.00</v>
      </c>
      <c r="U838" s="39">
        <f t="shared" si="687"/>
        <v>-0.5</v>
      </c>
      <c r="V838" s="39">
        <f t="shared" si="651"/>
        <v>77.88839999999999</v>
      </c>
      <c r="W838" s="39">
        <f t="shared" si="652"/>
        <v>684</v>
      </c>
      <c r="X838" s="40">
        <f t="shared" si="653"/>
        <v>0.11387192982456139</v>
      </c>
      <c r="Y838" s="41">
        <f t="shared" si="654"/>
        <v>0.77888399999999991</v>
      </c>
      <c r="Z838" s="42">
        <f t="shared" si="655"/>
        <v>7788.8399999999992</v>
      </c>
      <c r="AA838" s="13" t="s">
        <v>58</v>
      </c>
      <c r="AT838" s="47">
        <v>9.4</v>
      </c>
      <c r="AU838" s="47">
        <v>8.5</v>
      </c>
      <c r="AV838" s="10">
        <f t="shared" si="688"/>
        <v>4.63</v>
      </c>
      <c r="AW838" s="10">
        <f t="shared" si="689"/>
        <v>9.5191999999999997</v>
      </c>
      <c r="AZ838" t="str">
        <f t="shared" si="638"/>
        <v>Yes</v>
      </c>
      <c r="BB838" s="38">
        <f t="shared" si="690"/>
        <v>-0.5</v>
      </c>
      <c r="BC838" s="38">
        <f t="shared" si="686"/>
        <v>-3</v>
      </c>
      <c r="BD838" s="38">
        <f t="shared" si="691"/>
        <v>-3</v>
      </c>
      <c r="BE838" s="38">
        <f t="shared" si="692"/>
        <v>-0.5</v>
      </c>
      <c r="BF838" s="13" cm="1">
        <f t="array" ref="BF838">SUMPRODUCT((1/COUNTIFS($A$3:$A838,$A$3:$A838,$H$3:$H838,$H$3:$H838,$I$3:$I838,$I$3:$I838)))</f>
        <v>227.99999999999864</v>
      </c>
      <c r="BG838" s="13"/>
      <c r="BH838" s="12"/>
    </row>
    <row r="839" spans="1:60" x14ac:dyDescent="0.2">
      <c r="A839" s="37">
        <v>46228</v>
      </c>
      <c r="B839" s="37"/>
      <c r="C839" s="38">
        <v>11.32</v>
      </c>
      <c r="D839" s="13" t="s">
        <v>55</v>
      </c>
      <c r="E839" s="13" t="s">
        <v>1156</v>
      </c>
      <c r="F839" s="13"/>
      <c r="H839" t="s">
        <v>138</v>
      </c>
      <c r="I839" s="13">
        <v>5</v>
      </c>
      <c r="J839" s="13">
        <v>6</v>
      </c>
      <c r="K839" t="s">
        <v>1068</v>
      </c>
      <c r="L839" s="38">
        <v>1</v>
      </c>
      <c r="M839" s="38">
        <v>18.5</v>
      </c>
      <c r="N839" s="38">
        <v>20.309999999999999</v>
      </c>
      <c r="O839" s="13" t="s">
        <v>15</v>
      </c>
      <c r="Q839" s="13" t="s">
        <v>4</v>
      </c>
      <c r="R839" s="38">
        <v>18.7652</v>
      </c>
      <c r="S839" s="13" t="s">
        <v>60</v>
      </c>
      <c r="T839" s="39" t="str">
        <f t="shared" si="625"/>
        <v>0.00</v>
      </c>
      <c r="U839" s="39">
        <f t="shared" si="687"/>
        <v>-1</v>
      </c>
      <c r="V839" s="39">
        <f t="shared" si="651"/>
        <v>76.88839999999999</v>
      </c>
      <c r="W839" s="39">
        <f t="shared" si="652"/>
        <v>685</v>
      </c>
      <c r="X839" s="40">
        <f t="shared" si="653"/>
        <v>0.11224583941605838</v>
      </c>
      <c r="Y839" s="41">
        <f t="shared" si="654"/>
        <v>0.7688839999999999</v>
      </c>
      <c r="Z839" s="42">
        <f t="shared" si="655"/>
        <v>7688.8399999999992</v>
      </c>
      <c r="AA839" s="13" t="s">
        <v>58</v>
      </c>
      <c r="AT839" s="47">
        <v>19.399999999999999</v>
      </c>
      <c r="AU839" s="47">
        <v>17</v>
      </c>
      <c r="AV839" s="10">
        <f t="shared" si="688"/>
        <v>19.309999999999999</v>
      </c>
      <c r="AW839" s="10">
        <f t="shared" si="689"/>
        <v>18.7652</v>
      </c>
      <c r="AZ839" t="str">
        <f t="shared" si="638"/>
        <v>Yes</v>
      </c>
      <c r="BB839" s="38">
        <f t="shared" si="690"/>
        <v>-1</v>
      </c>
      <c r="BC839" s="38">
        <f t="shared" si="686"/>
        <v>-3</v>
      </c>
      <c r="BD839" s="38">
        <f t="shared" si="691"/>
        <v>-3</v>
      </c>
      <c r="BE839" s="38">
        <f t="shared" si="692"/>
        <v>-1</v>
      </c>
      <c r="BF839" s="13" cm="1">
        <f t="array" ref="BF839">SUMPRODUCT((1/COUNTIFS($A$3:$A839,$A$3:$A839,$H$3:$H839,$H$3:$H839,$I$3:$I839,$I$3:$I839)))</f>
        <v>227.99999999999861</v>
      </c>
      <c r="BG839" s="13"/>
      <c r="BH839" s="12"/>
    </row>
    <row r="840" spans="1:60" x14ac:dyDescent="0.2">
      <c r="A840" s="37">
        <v>46228</v>
      </c>
      <c r="B840" s="37"/>
      <c r="C840" s="38">
        <v>11.34</v>
      </c>
      <c r="D840" s="13" t="s">
        <v>55</v>
      </c>
      <c r="E840" s="13" t="s">
        <v>1156</v>
      </c>
      <c r="F840" s="13"/>
      <c r="H840" t="s">
        <v>138</v>
      </c>
      <c r="I840" s="13">
        <v>6</v>
      </c>
      <c r="J840" s="13">
        <v>4</v>
      </c>
      <c r="K840" s="44" t="s">
        <v>581</v>
      </c>
      <c r="L840" s="38">
        <v>1</v>
      </c>
      <c r="M840" s="38">
        <v>13.5</v>
      </c>
      <c r="N840" s="38">
        <v>25</v>
      </c>
      <c r="O840" s="13" t="s">
        <v>15</v>
      </c>
      <c r="Q840" s="13" t="s">
        <v>4</v>
      </c>
      <c r="R840" s="38">
        <v>23.080000000000002</v>
      </c>
      <c r="S840" s="13">
        <v>2</v>
      </c>
      <c r="T840" s="39" t="str">
        <f t="shared" si="625"/>
        <v>0.00</v>
      </c>
      <c r="U840" s="39">
        <f t="shared" ref="U840:U842" si="693">BE840</f>
        <v>-1</v>
      </c>
      <c r="V840" s="39">
        <f t="shared" si="651"/>
        <v>75.88839999999999</v>
      </c>
      <c r="W840" s="39">
        <f t="shared" si="652"/>
        <v>686</v>
      </c>
      <c r="X840" s="40">
        <f t="shared" si="653"/>
        <v>0.11062448979591835</v>
      </c>
      <c r="Y840" s="41">
        <f t="shared" si="654"/>
        <v>0.75888399999999989</v>
      </c>
      <c r="Z840" s="42">
        <f t="shared" si="655"/>
        <v>7588.8399999999992</v>
      </c>
      <c r="AA840" s="13" t="s">
        <v>58</v>
      </c>
      <c r="AT840" s="47">
        <v>18</v>
      </c>
      <c r="AU840" s="47">
        <v>18</v>
      </c>
      <c r="AV840" s="10">
        <f t="shared" ref="AV840:AV842" si="694">((N840*(L840))-(L840))</f>
        <v>24</v>
      </c>
      <c r="AW840" s="10">
        <f t="shared" ref="AW840:AW842" si="695">0.92*(N840-1)+1</f>
        <v>23.080000000000002</v>
      </c>
      <c r="AZ840" t="str">
        <f t="shared" si="638"/>
        <v>Yes</v>
      </c>
      <c r="BB840" s="38">
        <f t="shared" ref="BB840:BB842" si="696">IF(AA840="W",
   L840*(N840-1),
   -L840
)</f>
        <v>-1</v>
      </c>
      <c r="BC840" s="38">
        <f t="shared" si="686"/>
        <v>3</v>
      </c>
      <c r="BD840" s="38">
        <f t="shared" ref="BD840:BD842" si="697">IF(BC840&gt;0, BC840*0.92, BC840)</f>
        <v>2.7600000000000002</v>
      </c>
      <c r="BE840" s="38">
        <f t="shared" ref="BE840:BE842" si="698">IF(
  BC840&gt;0,
  IF(
    AA840="W",
    BB840 - (BC840 - BD840),
    BB840
  ),
  BB840
)</f>
        <v>-1</v>
      </c>
      <c r="BF840" s="13" cm="1">
        <f t="array" ref="BF840">SUMPRODUCT((1/COUNTIFS($A$3:$A840,$A$3:$A840,$H$3:$H840,$H$3:$H840,$I$3:$I840,$I$3:$I840)))</f>
        <v>228.99999999999861</v>
      </c>
      <c r="BG840" s="13"/>
      <c r="BH840" s="12"/>
    </row>
    <row r="841" spans="1:60" x14ac:dyDescent="0.2">
      <c r="A841" s="37">
        <v>46228</v>
      </c>
      <c r="B841" s="37"/>
      <c r="C841" s="38">
        <v>11.34</v>
      </c>
      <c r="D841" s="13" t="s">
        <v>55</v>
      </c>
      <c r="E841" s="13" t="s">
        <v>1156</v>
      </c>
      <c r="F841" s="13"/>
      <c r="H841" t="s">
        <v>138</v>
      </c>
      <c r="I841" s="13">
        <v>6</v>
      </c>
      <c r="J841" s="13">
        <v>5</v>
      </c>
      <c r="K841" s="43" t="s">
        <v>388</v>
      </c>
      <c r="L841" s="38">
        <v>0.5</v>
      </c>
      <c r="M841" s="38">
        <v>8.4</v>
      </c>
      <c r="N841" s="38">
        <v>11</v>
      </c>
      <c r="O841" s="13" t="s">
        <v>15</v>
      </c>
      <c r="Q841" s="13" t="s">
        <v>4</v>
      </c>
      <c r="R841" s="38">
        <v>10.200000000000001</v>
      </c>
      <c r="S841" s="13">
        <v>1</v>
      </c>
      <c r="T841" s="39">
        <f t="shared" si="625"/>
        <v>5.0999999999999996</v>
      </c>
      <c r="U841" s="39">
        <f t="shared" si="693"/>
        <v>4.76</v>
      </c>
      <c r="V841" s="39">
        <f t="shared" si="651"/>
        <v>80.648399999999995</v>
      </c>
      <c r="W841" s="39">
        <f t="shared" si="652"/>
        <v>686.5</v>
      </c>
      <c r="X841" s="40">
        <f t="shared" si="653"/>
        <v>0.11747764020393299</v>
      </c>
      <c r="Y841" s="41">
        <f t="shared" si="654"/>
        <v>0.80648399999999998</v>
      </c>
      <c r="Z841" s="42">
        <f t="shared" si="655"/>
        <v>8064.8399999999992</v>
      </c>
      <c r="AA841" s="13" t="s">
        <v>72</v>
      </c>
      <c r="AT841" s="47">
        <v>7.7</v>
      </c>
      <c r="AU841" s="47">
        <v>8.5</v>
      </c>
      <c r="AV841" s="10">
        <f t="shared" si="694"/>
        <v>5</v>
      </c>
      <c r="AW841" s="10">
        <f t="shared" si="695"/>
        <v>10.200000000000001</v>
      </c>
      <c r="AZ841" t="str">
        <f t="shared" si="638"/>
        <v>Yes</v>
      </c>
      <c r="BB841" s="38">
        <f t="shared" si="696"/>
        <v>5</v>
      </c>
      <c r="BC841" s="38">
        <f t="shared" si="686"/>
        <v>3</v>
      </c>
      <c r="BD841" s="38">
        <f t="shared" si="697"/>
        <v>2.7600000000000002</v>
      </c>
      <c r="BE841" s="38">
        <f t="shared" si="698"/>
        <v>4.76</v>
      </c>
      <c r="BF841" s="13" cm="1">
        <f t="array" ref="BF841">SUMPRODUCT((1/COUNTIFS($A$3:$A841,$A$3:$A841,$H$3:$H841,$H$3:$H841,$I$3:$I841,$I$3:$I841)))</f>
        <v>228.99999999999861</v>
      </c>
      <c r="BG841" s="13"/>
      <c r="BH841" s="12"/>
    </row>
    <row r="842" spans="1:60" x14ac:dyDescent="0.2">
      <c r="A842" s="37">
        <v>46228</v>
      </c>
      <c r="B842" s="37"/>
      <c r="C842" s="38">
        <v>11.34</v>
      </c>
      <c r="D842" s="13" t="s">
        <v>55</v>
      </c>
      <c r="E842" s="13" t="s">
        <v>1156</v>
      </c>
      <c r="F842" s="13"/>
      <c r="H842" t="s">
        <v>138</v>
      </c>
      <c r="I842" s="13">
        <v>6</v>
      </c>
      <c r="J842" s="13">
        <v>6</v>
      </c>
      <c r="K842" t="s">
        <v>975</v>
      </c>
      <c r="L842" s="38">
        <v>1</v>
      </c>
      <c r="M842" s="38">
        <v>12.5</v>
      </c>
      <c r="N842" s="38">
        <v>15</v>
      </c>
      <c r="O842" s="13" t="s">
        <v>15</v>
      </c>
      <c r="Q842" s="13" t="s">
        <v>4</v>
      </c>
      <c r="R842" s="38">
        <v>13.88</v>
      </c>
      <c r="S842" s="13" t="s">
        <v>60</v>
      </c>
      <c r="T842" s="39" t="str">
        <f t="shared" si="625"/>
        <v>0.00</v>
      </c>
      <c r="U842" s="39">
        <f t="shared" si="693"/>
        <v>-1</v>
      </c>
      <c r="V842" s="39">
        <f t="shared" si="651"/>
        <v>79.648399999999995</v>
      </c>
      <c r="W842" s="39">
        <f t="shared" si="652"/>
        <v>687.5</v>
      </c>
      <c r="X842" s="40">
        <f t="shared" si="653"/>
        <v>0.11585221818181818</v>
      </c>
      <c r="Y842" s="41">
        <f t="shared" si="654"/>
        <v>0.79648399999999997</v>
      </c>
      <c r="Z842" s="42">
        <f t="shared" si="655"/>
        <v>7964.8399999999992</v>
      </c>
      <c r="AA842" s="13" t="s">
        <v>58</v>
      </c>
      <c r="AT842" s="47">
        <v>11.8</v>
      </c>
      <c r="AU842" s="47">
        <v>11</v>
      </c>
      <c r="AV842" s="10">
        <f t="shared" si="694"/>
        <v>14</v>
      </c>
      <c r="AW842" s="10">
        <f t="shared" si="695"/>
        <v>13.88</v>
      </c>
      <c r="AZ842" t="str">
        <f t="shared" si="638"/>
        <v>Yes</v>
      </c>
      <c r="BB842" s="38">
        <f t="shared" si="696"/>
        <v>-1</v>
      </c>
      <c r="BC842" s="38">
        <f t="shared" si="686"/>
        <v>3</v>
      </c>
      <c r="BD842" s="38">
        <f t="shared" si="697"/>
        <v>2.7600000000000002</v>
      </c>
      <c r="BE842" s="38">
        <f t="shared" si="698"/>
        <v>-1</v>
      </c>
      <c r="BF842" s="13" cm="1">
        <f t="array" ref="BF842">SUMPRODUCT((1/COUNTIFS($A$3:$A842,$A$3:$A842,$H$3:$H842,$H$3:$H842,$I$3:$I842,$I$3:$I842)))</f>
        <v>228.99999999999864</v>
      </c>
      <c r="BG842" s="13"/>
      <c r="BH842" s="12"/>
    </row>
    <row r="843" spans="1:60" x14ac:dyDescent="0.2">
      <c r="A843" s="37">
        <v>46228</v>
      </c>
      <c r="B843" s="37"/>
      <c r="C843" s="38">
        <v>11.36</v>
      </c>
      <c r="D843" s="13" t="s">
        <v>55</v>
      </c>
      <c r="E843" s="13" t="s">
        <v>1156</v>
      </c>
      <c r="F843" s="13"/>
      <c r="H843" t="s">
        <v>138</v>
      </c>
      <c r="I843" s="13">
        <v>7</v>
      </c>
      <c r="J843" s="13">
        <v>6</v>
      </c>
      <c r="K843" t="s">
        <v>1071</v>
      </c>
      <c r="L843" s="38">
        <v>0.5</v>
      </c>
      <c r="M843" s="38">
        <v>7.2</v>
      </c>
      <c r="N843" s="38">
        <v>9.6</v>
      </c>
      <c r="O843" s="13" t="s">
        <v>15</v>
      </c>
      <c r="Q843" s="13" t="s">
        <v>4</v>
      </c>
      <c r="R843" s="38">
        <v>8.911999999999999</v>
      </c>
      <c r="S843" s="13" t="s">
        <v>60</v>
      </c>
      <c r="T843" s="39" t="str">
        <f t="shared" si="625"/>
        <v>0.00</v>
      </c>
      <c r="U843" s="39">
        <f t="shared" ref="U843:U845" si="699">BE843</f>
        <v>-0.5</v>
      </c>
      <c r="V843" s="39">
        <f t="shared" si="651"/>
        <v>79.148399999999995</v>
      </c>
      <c r="W843" s="39">
        <f t="shared" si="652"/>
        <v>688</v>
      </c>
      <c r="X843" s="40">
        <f t="shared" si="653"/>
        <v>0.11504127906976744</v>
      </c>
      <c r="Y843" s="41">
        <f t="shared" si="654"/>
        <v>0.79148399999999997</v>
      </c>
      <c r="Z843" s="42">
        <f t="shared" si="655"/>
        <v>7914.8399999999992</v>
      </c>
      <c r="AA843" s="13" t="s">
        <v>58</v>
      </c>
      <c r="AT843" s="47">
        <v>8</v>
      </c>
      <c r="AU843" s="47">
        <v>8</v>
      </c>
      <c r="AV843" s="10">
        <f t="shared" ref="AV843:AV845" si="700">((N843*(L843))-(L843))</f>
        <v>4.3</v>
      </c>
      <c r="AW843" s="10">
        <f t="shared" ref="AW843:AW845" si="701">0.92*(N843-1)+1</f>
        <v>8.911999999999999</v>
      </c>
      <c r="AZ843" t="str">
        <f t="shared" si="638"/>
        <v>Yes</v>
      </c>
      <c r="BB843" s="38">
        <f t="shared" ref="BB843:BB845" si="702">IF(AA843="W",
   L843*(N843-1),
   -L843
)</f>
        <v>-0.5</v>
      </c>
      <c r="BC843" s="38">
        <f t="shared" si="686"/>
        <v>-2</v>
      </c>
      <c r="BD843" s="38">
        <f t="shared" ref="BD843:BD845" si="703">IF(BC843&gt;0, BC843*0.92, BC843)</f>
        <v>-2</v>
      </c>
      <c r="BE843" s="38">
        <f t="shared" ref="BE843:BE845" si="704">IF(
  BC843&gt;0,
  IF(
    AA843="W",
    BB843 - (BC843 - BD843),
    BB843
  ),
  BB843
)</f>
        <v>-0.5</v>
      </c>
      <c r="BF843" s="13" cm="1">
        <f t="array" ref="BF843">SUMPRODUCT((1/COUNTIFS($A$3:$A843,$A$3:$A843,$H$3:$H843,$H$3:$H843,$I$3:$I843,$I$3:$I843)))</f>
        <v>229.99999999999864</v>
      </c>
      <c r="BG843" s="13"/>
      <c r="BH843" s="12"/>
    </row>
    <row r="844" spans="1:60" x14ac:dyDescent="0.2">
      <c r="A844" s="37">
        <v>46228</v>
      </c>
      <c r="B844" s="37"/>
      <c r="C844" s="38">
        <v>11.36</v>
      </c>
      <c r="D844" s="13" t="s">
        <v>55</v>
      </c>
      <c r="E844" s="13" t="s">
        <v>1156</v>
      </c>
      <c r="F844" s="13"/>
      <c r="H844" t="s">
        <v>138</v>
      </c>
      <c r="I844" s="13">
        <v>7</v>
      </c>
      <c r="J844" s="13">
        <v>8</v>
      </c>
      <c r="K844" t="s">
        <v>1072</v>
      </c>
      <c r="L844" s="38">
        <v>0.5</v>
      </c>
      <c r="M844" s="38">
        <v>5.9</v>
      </c>
      <c r="N844" s="38">
        <v>7.49</v>
      </c>
      <c r="O844" s="13" t="s">
        <v>15</v>
      </c>
      <c r="Q844" s="13" t="s">
        <v>4</v>
      </c>
      <c r="R844" s="38">
        <v>6.9708000000000006</v>
      </c>
      <c r="S844" s="13" t="s">
        <v>60</v>
      </c>
      <c r="T844" s="39" t="str">
        <f t="shared" ref="T844:T907" si="705">IF(($AA844="W"),ROUND(($L844*$R844),2),"0.00")</f>
        <v>0.00</v>
      </c>
      <c r="U844" s="39">
        <f t="shared" si="699"/>
        <v>-0.5</v>
      </c>
      <c r="V844" s="39">
        <f t="shared" si="651"/>
        <v>78.648399999999995</v>
      </c>
      <c r="W844" s="39">
        <f t="shared" si="652"/>
        <v>688.5</v>
      </c>
      <c r="X844" s="40">
        <f t="shared" si="653"/>
        <v>0.1142315177923021</v>
      </c>
      <c r="Y844" s="41">
        <f t="shared" si="654"/>
        <v>0.78648399999999996</v>
      </c>
      <c r="Z844" s="42">
        <f t="shared" si="655"/>
        <v>7864.8399999999992</v>
      </c>
      <c r="AA844" s="13" t="s">
        <v>58</v>
      </c>
      <c r="AT844" s="47">
        <v>6.8</v>
      </c>
      <c r="AU844" s="47">
        <v>6.5</v>
      </c>
      <c r="AV844" s="10">
        <f t="shared" si="700"/>
        <v>3.2450000000000001</v>
      </c>
      <c r="AW844" s="10">
        <f t="shared" si="701"/>
        <v>6.9708000000000006</v>
      </c>
      <c r="AZ844" t="str">
        <f t="shared" si="638"/>
        <v>Yes</v>
      </c>
      <c r="BB844" s="38">
        <f t="shared" si="702"/>
        <v>-0.5</v>
      </c>
      <c r="BC844" s="38">
        <f t="shared" si="686"/>
        <v>-2</v>
      </c>
      <c r="BD844" s="38">
        <f t="shared" si="703"/>
        <v>-2</v>
      </c>
      <c r="BE844" s="38">
        <f t="shared" si="704"/>
        <v>-0.5</v>
      </c>
      <c r="BF844" s="13" cm="1">
        <f t="array" ref="BF844">SUMPRODUCT((1/COUNTIFS($A$3:$A844,$A$3:$A844,$H$3:$H844,$H$3:$H844,$I$3:$I844,$I$3:$I844)))</f>
        <v>229.99999999999864</v>
      </c>
      <c r="BG844" s="13"/>
      <c r="BH844" s="12"/>
    </row>
    <row r="845" spans="1:60" x14ac:dyDescent="0.2">
      <c r="A845" s="37">
        <v>46228</v>
      </c>
      <c r="B845" s="37"/>
      <c r="C845" s="38">
        <v>11.36</v>
      </c>
      <c r="D845" s="13" t="s">
        <v>55</v>
      </c>
      <c r="E845" s="13" t="s">
        <v>1156</v>
      </c>
      <c r="F845" s="13"/>
      <c r="H845" t="s">
        <v>138</v>
      </c>
      <c r="I845" s="13">
        <v>7</v>
      </c>
      <c r="J845" s="13">
        <v>9</v>
      </c>
      <c r="K845" s="46" t="s">
        <v>90</v>
      </c>
      <c r="L845" s="38">
        <v>1</v>
      </c>
      <c r="M845" s="38">
        <v>42</v>
      </c>
      <c r="N845" s="38">
        <v>42</v>
      </c>
      <c r="O845" s="13" t="s">
        <v>15</v>
      </c>
      <c r="Q845" s="13" t="s">
        <v>4</v>
      </c>
      <c r="R845" s="38">
        <v>38.72</v>
      </c>
      <c r="S845" s="13">
        <v>4</v>
      </c>
      <c r="T845" s="39" t="str">
        <f t="shared" si="705"/>
        <v>0.00</v>
      </c>
      <c r="U845" s="39">
        <f t="shared" si="699"/>
        <v>-1</v>
      </c>
      <c r="V845" s="39">
        <f t="shared" si="651"/>
        <v>77.648399999999995</v>
      </c>
      <c r="W845" s="39">
        <f t="shared" si="652"/>
        <v>689.5</v>
      </c>
      <c r="X845" s="40">
        <f t="shared" si="653"/>
        <v>0.11261551849166061</v>
      </c>
      <c r="Y845" s="41">
        <f t="shared" si="654"/>
        <v>0.77648399999999995</v>
      </c>
      <c r="Z845" s="42">
        <f t="shared" si="655"/>
        <v>7764.8399999999992</v>
      </c>
      <c r="AA845" s="13" t="s">
        <v>58</v>
      </c>
      <c r="AT845" s="47">
        <v>35.5</v>
      </c>
      <c r="AU845" s="47">
        <v>31</v>
      </c>
      <c r="AV845" s="10">
        <f t="shared" si="700"/>
        <v>41</v>
      </c>
      <c r="AW845" s="10">
        <f t="shared" si="701"/>
        <v>38.72</v>
      </c>
      <c r="AZ845" t="str">
        <f t="shared" si="638"/>
        <v>Yes</v>
      </c>
      <c r="BB845" s="38">
        <f t="shared" si="702"/>
        <v>-1</v>
      </c>
      <c r="BC845" s="38">
        <f t="shared" si="686"/>
        <v>-2</v>
      </c>
      <c r="BD845" s="38">
        <f t="shared" si="703"/>
        <v>-2</v>
      </c>
      <c r="BE845" s="38">
        <f t="shared" si="704"/>
        <v>-1</v>
      </c>
      <c r="BF845" s="13" cm="1">
        <f t="array" ref="BF845">SUMPRODUCT((1/COUNTIFS($A$3:$A845,$A$3:$A845,$H$3:$H845,$H$3:$H845,$I$3:$I845,$I$3:$I845)))</f>
        <v>229.99999999999866</v>
      </c>
      <c r="BG845" s="13"/>
      <c r="BH845" s="12"/>
    </row>
    <row r="846" spans="1:60" x14ac:dyDescent="0.2">
      <c r="A846" s="37">
        <v>46228</v>
      </c>
      <c r="B846" s="37"/>
      <c r="C846" s="38">
        <v>11.38</v>
      </c>
      <c r="D846" s="13" t="s">
        <v>55</v>
      </c>
      <c r="E846" s="13" t="s">
        <v>1156</v>
      </c>
      <c r="F846" s="13"/>
      <c r="H846" t="s">
        <v>138</v>
      </c>
      <c r="I846" s="13">
        <v>8</v>
      </c>
      <c r="J846" s="13">
        <v>3</v>
      </c>
      <c r="K846" t="s">
        <v>62</v>
      </c>
      <c r="L846" s="38">
        <v>1</v>
      </c>
      <c r="M846" s="38">
        <v>10</v>
      </c>
      <c r="N846" s="38">
        <v>10.83</v>
      </c>
      <c r="O846" s="13" t="s">
        <v>15</v>
      </c>
      <c r="Q846" s="13" t="s">
        <v>4</v>
      </c>
      <c r="R846" s="38">
        <v>10.0436</v>
      </c>
      <c r="S846" s="13" t="s">
        <v>60</v>
      </c>
      <c r="T846" s="39" t="str">
        <f t="shared" si="705"/>
        <v>0.00</v>
      </c>
      <c r="U846" s="39">
        <f t="shared" ref="U846:U848" si="706">BE846</f>
        <v>-1</v>
      </c>
      <c r="V846" s="39">
        <f t="shared" si="651"/>
        <v>76.648399999999995</v>
      </c>
      <c r="W846" s="39">
        <f t="shared" si="652"/>
        <v>690.5</v>
      </c>
      <c r="X846" s="40">
        <f t="shared" si="653"/>
        <v>0.1110041998551774</v>
      </c>
      <c r="Y846" s="41">
        <f t="shared" si="654"/>
        <v>0.76648399999999994</v>
      </c>
      <c r="Z846" s="42">
        <f t="shared" si="655"/>
        <v>7664.8399999999992</v>
      </c>
      <c r="AA846" s="13" t="s">
        <v>58</v>
      </c>
      <c r="AT846" s="47">
        <v>11.5</v>
      </c>
      <c r="AU846" s="47">
        <v>11</v>
      </c>
      <c r="AV846" s="10">
        <f t="shared" ref="AV846:AV848" si="707">((N846*(L846))-(L846))</f>
        <v>9.83</v>
      </c>
      <c r="AW846" s="10">
        <f t="shared" ref="AW846:AW848" si="708">0.92*(N846-1)+1</f>
        <v>10.0436</v>
      </c>
      <c r="AZ846" t="str">
        <f t="shared" si="638"/>
        <v>Yes</v>
      </c>
      <c r="BB846" s="38">
        <f t="shared" ref="BB846:BB848" si="709">IF(AA846="W",
   L846*(N846-1),
   -L846
)</f>
        <v>-1</v>
      </c>
      <c r="BC846" s="38">
        <f t="shared" si="686"/>
        <v>-3</v>
      </c>
      <c r="BD846" s="38">
        <f t="shared" ref="BD846:BD848" si="710">IF(BC846&gt;0, BC846*0.92, BC846)</f>
        <v>-3</v>
      </c>
      <c r="BE846" s="38">
        <f t="shared" ref="BE846:BE848" si="711">IF(
  BC846&gt;0,
  IF(
    AA846="W",
    BB846 - (BC846 - BD846),
    BB846
  ),
  BB846
)</f>
        <v>-1</v>
      </c>
      <c r="BF846" s="13" cm="1">
        <f t="array" ref="BF846">SUMPRODUCT((1/COUNTIFS($A$3:$A846,$A$3:$A846,$H$3:$H846,$H$3:$H846,$I$3:$I846,$I$3:$I846)))</f>
        <v>230.99999999999866</v>
      </c>
      <c r="BG846" s="13"/>
      <c r="BH846" s="12"/>
    </row>
    <row r="847" spans="1:60" x14ac:dyDescent="0.2">
      <c r="A847" s="37">
        <v>46228</v>
      </c>
      <c r="B847" s="37"/>
      <c r="C847" s="38">
        <v>11.38</v>
      </c>
      <c r="D847" s="13" t="s">
        <v>55</v>
      </c>
      <c r="E847" s="13" t="s">
        <v>1156</v>
      </c>
      <c r="F847" s="13"/>
      <c r="H847" t="s">
        <v>138</v>
      </c>
      <c r="I847" s="13">
        <v>8</v>
      </c>
      <c r="J847" s="13">
        <v>7</v>
      </c>
      <c r="K847" t="s">
        <v>1011</v>
      </c>
      <c r="L847" s="38">
        <v>1</v>
      </c>
      <c r="M847" s="38">
        <v>18.5</v>
      </c>
      <c r="N847" s="38">
        <v>21.75</v>
      </c>
      <c r="O847" s="13" t="s">
        <v>15</v>
      </c>
      <c r="Q847" s="13" t="s">
        <v>4</v>
      </c>
      <c r="R847" s="38">
        <v>20.09</v>
      </c>
      <c r="S847" s="13" t="s">
        <v>60</v>
      </c>
      <c r="T847" s="39" t="str">
        <f t="shared" si="705"/>
        <v>0.00</v>
      </c>
      <c r="U847" s="39">
        <f t="shared" si="706"/>
        <v>-1</v>
      </c>
      <c r="V847" s="39">
        <f t="shared" si="651"/>
        <v>75.648399999999995</v>
      </c>
      <c r="W847" s="39">
        <f t="shared" si="652"/>
        <v>691.5</v>
      </c>
      <c r="X847" s="40">
        <f t="shared" si="653"/>
        <v>0.10939754157628344</v>
      </c>
      <c r="Y847" s="41">
        <f t="shared" si="654"/>
        <v>0.75648399999999993</v>
      </c>
      <c r="Z847" s="42">
        <f t="shared" si="655"/>
        <v>7564.8399999999992</v>
      </c>
      <c r="AA847" s="13" t="s">
        <v>58</v>
      </c>
      <c r="AT847" s="47">
        <v>19.100000000000001</v>
      </c>
      <c r="AU847" s="47">
        <v>17</v>
      </c>
      <c r="AV847" s="10">
        <f t="shared" si="707"/>
        <v>20.75</v>
      </c>
      <c r="AW847" s="10">
        <f t="shared" si="708"/>
        <v>20.09</v>
      </c>
      <c r="AZ847" t="str">
        <f t="shared" si="638"/>
        <v>Yes</v>
      </c>
      <c r="BB847" s="38">
        <f t="shared" si="709"/>
        <v>-1</v>
      </c>
      <c r="BC847" s="38">
        <f t="shared" si="686"/>
        <v>-3</v>
      </c>
      <c r="BD847" s="38">
        <f t="shared" si="710"/>
        <v>-3</v>
      </c>
      <c r="BE847" s="38">
        <f t="shared" si="711"/>
        <v>-1</v>
      </c>
      <c r="BF847" s="13" cm="1">
        <f t="array" ref="BF847">SUMPRODUCT((1/COUNTIFS($A$3:$A847,$A$3:$A847,$H$3:$H847,$H$3:$H847,$I$3:$I847,$I$3:$I847)))</f>
        <v>230.99999999999866</v>
      </c>
      <c r="BG847" s="13"/>
      <c r="BH847" s="12"/>
    </row>
    <row r="848" spans="1:60" x14ac:dyDescent="0.2">
      <c r="A848" s="37">
        <v>46228</v>
      </c>
      <c r="B848" s="37"/>
      <c r="C848" s="38">
        <v>11.38</v>
      </c>
      <c r="D848" s="13" t="s">
        <v>55</v>
      </c>
      <c r="E848" s="13" t="s">
        <v>1156</v>
      </c>
      <c r="F848" s="13"/>
      <c r="H848" t="s">
        <v>138</v>
      </c>
      <c r="I848" s="13">
        <v>8</v>
      </c>
      <c r="J848" s="13">
        <v>12</v>
      </c>
      <c r="K848" t="s">
        <v>665</v>
      </c>
      <c r="L848" s="38">
        <v>1</v>
      </c>
      <c r="M848" s="38">
        <v>13</v>
      </c>
      <c r="N848" s="38">
        <v>18.37</v>
      </c>
      <c r="O848" s="13" t="s">
        <v>15</v>
      </c>
      <c r="Q848" s="13" t="s">
        <v>4</v>
      </c>
      <c r="R848" s="38">
        <v>16.980400000000003</v>
      </c>
      <c r="S848" s="13" t="s">
        <v>60</v>
      </c>
      <c r="T848" s="39" t="str">
        <f t="shared" si="705"/>
        <v>0.00</v>
      </c>
      <c r="U848" s="39">
        <f t="shared" si="706"/>
        <v>-1</v>
      </c>
      <c r="V848" s="39">
        <f t="shared" si="651"/>
        <v>74.648399999999995</v>
      </c>
      <c r="W848" s="39">
        <f t="shared" si="652"/>
        <v>692.5</v>
      </c>
      <c r="X848" s="40">
        <f t="shared" si="653"/>
        <v>0.10779552346570397</v>
      </c>
      <c r="Y848" s="41">
        <f t="shared" si="654"/>
        <v>0.74648399999999993</v>
      </c>
      <c r="Z848" s="42">
        <f t="shared" si="655"/>
        <v>7464.8399999999992</v>
      </c>
      <c r="AA848" s="13" t="s">
        <v>58</v>
      </c>
      <c r="AT848" s="47">
        <v>13.7</v>
      </c>
      <c r="AU848" s="47">
        <v>13</v>
      </c>
      <c r="AV848" s="10">
        <f t="shared" si="707"/>
        <v>17.37</v>
      </c>
      <c r="AW848" s="10">
        <f t="shared" si="708"/>
        <v>16.980400000000003</v>
      </c>
      <c r="AZ848" t="str">
        <f t="shared" si="638"/>
        <v>Yes</v>
      </c>
      <c r="BB848" s="38">
        <f t="shared" si="709"/>
        <v>-1</v>
      </c>
      <c r="BC848" s="38">
        <f t="shared" si="686"/>
        <v>-3</v>
      </c>
      <c r="BD848" s="38">
        <f t="shared" si="710"/>
        <v>-3</v>
      </c>
      <c r="BE848" s="38">
        <f t="shared" si="711"/>
        <v>-1</v>
      </c>
      <c r="BF848" s="13" cm="1">
        <f t="array" ref="BF848">SUMPRODUCT((1/COUNTIFS($A$3:$A848,$A$3:$A848,$H$3:$H848,$H$3:$H848,$I$3:$I848,$I$3:$I848)))</f>
        <v>230.99999999999869</v>
      </c>
      <c r="BG848" s="13"/>
      <c r="BH848" s="12"/>
    </row>
    <row r="849" spans="1:60" x14ac:dyDescent="0.2">
      <c r="A849" s="37">
        <v>46228</v>
      </c>
      <c r="B849" s="37"/>
      <c r="C849" s="38">
        <v>11.4</v>
      </c>
      <c r="D849" s="13" t="s">
        <v>55</v>
      </c>
      <c r="E849" s="13" t="s">
        <v>1156</v>
      </c>
      <c r="F849" s="13"/>
      <c r="H849" t="s">
        <v>138</v>
      </c>
      <c r="I849" s="13">
        <v>9</v>
      </c>
      <c r="J849" s="13">
        <v>4</v>
      </c>
      <c r="K849" t="s">
        <v>57</v>
      </c>
      <c r="L849" s="38">
        <v>1</v>
      </c>
      <c r="M849" s="38">
        <v>15</v>
      </c>
      <c r="N849" s="38">
        <v>16.350000000000001</v>
      </c>
      <c r="O849" s="13" t="s">
        <v>15</v>
      </c>
      <c r="Q849" s="13" t="s">
        <v>4</v>
      </c>
      <c r="R849" s="38">
        <v>15.122000000000002</v>
      </c>
      <c r="S849" s="13" t="s">
        <v>60</v>
      </c>
      <c r="T849" s="39" t="str">
        <f t="shared" si="705"/>
        <v>0.00</v>
      </c>
      <c r="U849" s="39">
        <f t="shared" ref="U849:U855" si="712">BE849</f>
        <v>-1</v>
      </c>
      <c r="V849" s="39">
        <f t="shared" si="651"/>
        <v>73.648399999999995</v>
      </c>
      <c r="W849" s="39">
        <f t="shared" si="652"/>
        <v>693.5</v>
      </c>
      <c r="X849" s="40">
        <f t="shared" si="653"/>
        <v>0.10619812545061283</v>
      </c>
      <c r="Y849" s="41">
        <f t="shared" si="654"/>
        <v>0.73648399999999992</v>
      </c>
      <c r="Z849" s="42">
        <f t="shared" si="655"/>
        <v>7364.8399999999992</v>
      </c>
      <c r="AA849" s="13" t="s">
        <v>58</v>
      </c>
      <c r="AT849" s="47">
        <v>13</v>
      </c>
      <c r="AU849" s="47">
        <v>14</v>
      </c>
      <c r="AV849" s="10">
        <f t="shared" ref="AV849:AV855" si="713">((N849*(L849))-(L849))</f>
        <v>15.350000000000001</v>
      </c>
      <c r="AW849" s="10">
        <f t="shared" ref="AW849:AW855" si="714">0.92*(N849-1)+1</f>
        <v>15.122000000000002</v>
      </c>
      <c r="AZ849" t="str">
        <f t="shared" si="638"/>
        <v>Yes</v>
      </c>
      <c r="BB849" s="38">
        <f t="shared" ref="BB849:BB855" si="715">IF(AA849="W",
   L849*(N849-1),
   -L849
)</f>
        <v>-1</v>
      </c>
      <c r="BC849" s="38">
        <f t="shared" si="686"/>
        <v>52.46</v>
      </c>
      <c r="BD849" s="38">
        <f t="shared" ref="BD849:BD855" si="716">IF(BC849&gt;0, BC849*0.92, BC849)</f>
        <v>48.263200000000005</v>
      </c>
      <c r="BE849" s="38">
        <f t="shared" ref="BE849:BE855" si="717">IF(
  BC849&gt;0,
  IF(
    AA849="W",
    BB849 - (BC849 - BD849),
    BB849
  ),
  BB849
)</f>
        <v>-1</v>
      </c>
      <c r="BF849" s="13" cm="1">
        <f t="array" ref="BF849">SUMPRODUCT((1/COUNTIFS($A$3:$A849,$A$3:$A849,$H$3:$H849,$H$3:$H849,$I$3:$I849,$I$3:$I849)))</f>
        <v>231.99999999999869</v>
      </c>
      <c r="BG849" s="13"/>
      <c r="BH849" s="12"/>
    </row>
    <row r="850" spans="1:60" x14ac:dyDescent="0.2">
      <c r="A850" s="37">
        <v>46228</v>
      </c>
      <c r="B850" s="37"/>
      <c r="C850" s="38">
        <v>11.4</v>
      </c>
      <c r="D850" s="13" t="s">
        <v>55</v>
      </c>
      <c r="E850" s="13" t="s">
        <v>1156</v>
      </c>
      <c r="F850" s="13"/>
      <c r="H850" t="s">
        <v>138</v>
      </c>
      <c r="I850" s="13">
        <v>9</v>
      </c>
      <c r="J850" s="13">
        <v>5</v>
      </c>
      <c r="K850" t="s">
        <v>754</v>
      </c>
      <c r="L850" s="38">
        <v>0.5</v>
      </c>
      <c r="M850" s="38">
        <v>7.8</v>
      </c>
      <c r="N850" s="38">
        <v>11.4</v>
      </c>
      <c r="O850" s="13" t="s">
        <v>15</v>
      </c>
      <c r="Q850" s="13" t="s">
        <v>4</v>
      </c>
      <c r="R850" s="38">
        <v>10.568000000000001</v>
      </c>
      <c r="S850" s="13">
        <v>2</v>
      </c>
      <c r="T850" s="39" t="str">
        <f t="shared" si="705"/>
        <v>0.00</v>
      </c>
      <c r="U850" s="39">
        <f t="shared" si="712"/>
        <v>-0.5</v>
      </c>
      <c r="V850" s="39">
        <f t="shared" si="651"/>
        <v>73.148399999999995</v>
      </c>
      <c r="W850" s="39">
        <f t="shared" si="652"/>
        <v>694</v>
      </c>
      <c r="X850" s="40">
        <f t="shared" si="653"/>
        <v>0.10540115273775215</v>
      </c>
      <c r="Y850" s="41">
        <f t="shared" si="654"/>
        <v>0.73148399999999991</v>
      </c>
      <c r="Z850" s="42">
        <f t="shared" si="655"/>
        <v>7314.8399999999992</v>
      </c>
      <c r="AA850" s="13" t="s">
        <v>58</v>
      </c>
      <c r="AT850" s="47">
        <v>9.5</v>
      </c>
      <c r="AU850" s="47">
        <v>9.5</v>
      </c>
      <c r="AV850" s="10">
        <f t="shared" si="713"/>
        <v>5.2</v>
      </c>
      <c r="AW850" s="10">
        <f t="shared" si="714"/>
        <v>10.568000000000001</v>
      </c>
      <c r="AZ850" t="str">
        <f t="shared" ref="AZ850:AZ913" si="718">IF(N850&gt;=M850,"Yes","No")</f>
        <v>Yes</v>
      </c>
      <c r="BB850" s="38">
        <f t="shared" si="715"/>
        <v>-0.5</v>
      </c>
      <c r="BC850" s="38">
        <f t="shared" si="686"/>
        <v>52.46</v>
      </c>
      <c r="BD850" s="38">
        <f t="shared" si="716"/>
        <v>48.263200000000005</v>
      </c>
      <c r="BE850" s="38">
        <f t="shared" si="717"/>
        <v>-0.5</v>
      </c>
      <c r="BF850" s="13" cm="1">
        <f t="array" ref="BF850">SUMPRODUCT((1/COUNTIFS($A$3:$A850,$A$3:$A850,$H$3:$H850,$H$3:$H850,$I$3:$I850,$I$3:$I850)))</f>
        <v>231.99999999999869</v>
      </c>
      <c r="BG850" s="13"/>
      <c r="BH850" s="12"/>
    </row>
    <row r="851" spans="1:60" x14ac:dyDescent="0.2">
      <c r="A851" s="37">
        <v>46228</v>
      </c>
      <c r="B851" s="37"/>
      <c r="C851" s="38">
        <v>11.4</v>
      </c>
      <c r="D851" s="13" t="s">
        <v>55</v>
      </c>
      <c r="E851" s="13" t="s">
        <v>1156</v>
      </c>
      <c r="F851" s="13"/>
      <c r="H851" t="s">
        <v>138</v>
      </c>
      <c r="I851" s="13">
        <v>9</v>
      </c>
      <c r="J851" s="13">
        <v>6</v>
      </c>
      <c r="K851" t="s">
        <v>1075</v>
      </c>
      <c r="L851" s="38">
        <v>0.5</v>
      </c>
      <c r="M851" s="38">
        <v>5.9</v>
      </c>
      <c r="N851" s="38">
        <v>5.9</v>
      </c>
      <c r="O851" s="13" t="s">
        <v>15</v>
      </c>
      <c r="Q851" s="13" t="s">
        <v>4</v>
      </c>
      <c r="R851" s="38">
        <v>5.5080000000000009</v>
      </c>
      <c r="S851" s="13">
        <v>3</v>
      </c>
      <c r="T851" s="39" t="str">
        <f t="shared" si="705"/>
        <v>0.00</v>
      </c>
      <c r="U851" s="39">
        <f t="shared" si="712"/>
        <v>-0.5</v>
      </c>
      <c r="V851" s="39">
        <f t="shared" si="651"/>
        <v>72.648399999999995</v>
      </c>
      <c r="W851" s="39">
        <f t="shared" si="652"/>
        <v>694.5</v>
      </c>
      <c r="X851" s="40">
        <f t="shared" si="653"/>
        <v>0.10460532757379409</v>
      </c>
      <c r="Y851" s="41">
        <f t="shared" si="654"/>
        <v>0.72648399999999991</v>
      </c>
      <c r="Z851" s="42">
        <f t="shared" si="655"/>
        <v>7264.8399999999992</v>
      </c>
      <c r="AA851" s="13" t="s">
        <v>58</v>
      </c>
      <c r="AT851" s="47">
        <v>5.2</v>
      </c>
      <c r="AU851" s="47">
        <v>5</v>
      </c>
      <c r="AV851" s="10">
        <f t="shared" si="713"/>
        <v>2.4500000000000002</v>
      </c>
      <c r="AW851" s="10">
        <f t="shared" si="714"/>
        <v>5.5080000000000009</v>
      </c>
      <c r="AZ851" t="str">
        <f t="shared" si="718"/>
        <v>Yes</v>
      </c>
      <c r="BB851" s="38">
        <f t="shared" si="715"/>
        <v>-0.5</v>
      </c>
      <c r="BC851" s="38">
        <f t="shared" si="686"/>
        <v>52.46</v>
      </c>
      <c r="BD851" s="38">
        <f t="shared" si="716"/>
        <v>48.263200000000005</v>
      </c>
      <c r="BE851" s="38">
        <f t="shared" si="717"/>
        <v>-0.5</v>
      </c>
      <c r="BF851" s="13" cm="1">
        <f t="array" ref="BF851">SUMPRODUCT((1/COUNTIFS($A$3:$A851,$A$3:$A851,$H$3:$H851,$H$3:$H851,$I$3:$I851,$I$3:$I851)))</f>
        <v>231.99999999999872</v>
      </c>
      <c r="BG851" s="13"/>
      <c r="BH851" s="12"/>
    </row>
    <row r="852" spans="1:60" x14ac:dyDescent="0.2">
      <c r="A852" s="37">
        <v>46228</v>
      </c>
      <c r="B852" s="37"/>
      <c r="C852" s="38">
        <v>11.4</v>
      </c>
      <c r="D852" s="13" t="s">
        <v>55</v>
      </c>
      <c r="E852" s="13" t="s">
        <v>1156</v>
      </c>
      <c r="F852" s="13"/>
      <c r="H852" t="s">
        <v>138</v>
      </c>
      <c r="I852" s="13">
        <v>9</v>
      </c>
      <c r="J852" s="13">
        <v>8</v>
      </c>
      <c r="K852" s="43" t="s">
        <v>1076</v>
      </c>
      <c r="L852" s="38">
        <v>1</v>
      </c>
      <c r="M852" s="38">
        <v>44</v>
      </c>
      <c r="N852" s="38">
        <v>58.46</v>
      </c>
      <c r="O852" s="13" t="s">
        <v>15</v>
      </c>
      <c r="Q852" s="13" t="s">
        <v>4</v>
      </c>
      <c r="R852" s="38">
        <v>53.863200000000006</v>
      </c>
      <c r="S852" s="13">
        <v>1</v>
      </c>
      <c r="T852" s="39">
        <f t="shared" si="705"/>
        <v>53.86</v>
      </c>
      <c r="U852" s="39">
        <f t="shared" si="712"/>
        <v>53.263200000000005</v>
      </c>
      <c r="V852" s="39">
        <f t="shared" si="651"/>
        <v>125.91159999999999</v>
      </c>
      <c r="W852" s="39">
        <f t="shared" si="652"/>
        <v>695.5</v>
      </c>
      <c r="X852" s="40">
        <f t="shared" si="653"/>
        <v>0.18103752695902228</v>
      </c>
      <c r="Y852" s="41">
        <f t="shared" si="654"/>
        <v>1.2591159999999999</v>
      </c>
      <c r="Z852" s="42">
        <f t="shared" si="655"/>
        <v>12591.16</v>
      </c>
      <c r="AA852" s="13" t="s">
        <v>72</v>
      </c>
      <c r="AT852" s="47">
        <v>49.3</v>
      </c>
      <c r="AU852" s="47">
        <v>41</v>
      </c>
      <c r="AV852" s="10">
        <f t="shared" si="713"/>
        <v>57.46</v>
      </c>
      <c r="AW852" s="10">
        <f t="shared" si="714"/>
        <v>53.863200000000006</v>
      </c>
      <c r="AZ852" t="str">
        <f t="shared" si="718"/>
        <v>Yes</v>
      </c>
      <c r="BB852" s="38">
        <f t="shared" si="715"/>
        <v>57.46</v>
      </c>
      <c r="BC852" s="38">
        <f t="shared" si="686"/>
        <v>52.46</v>
      </c>
      <c r="BD852" s="38">
        <f t="shared" si="716"/>
        <v>48.263200000000005</v>
      </c>
      <c r="BE852" s="38">
        <f t="shared" si="717"/>
        <v>53.263200000000005</v>
      </c>
      <c r="BF852" s="13" cm="1">
        <f t="array" ref="BF852">SUMPRODUCT((1/COUNTIFS($A$3:$A852,$A$3:$A852,$H$3:$H852,$H$3:$H852,$I$3:$I852,$I$3:$I852)))</f>
        <v>231.99999999999869</v>
      </c>
      <c r="BG852" s="13"/>
      <c r="BH852" s="12"/>
    </row>
    <row r="853" spans="1:60" x14ac:dyDescent="0.2">
      <c r="A853" s="37">
        <v>46228</v>
      </c>
      <c r="B853" s="37"/>
      <c r="C853" s="38">
        <v>11.4</v>
      </c>
      <c r="D853" s="13" t="s">
        <v>55</v>
      </c>
      <c r="E853" s="13" t="s">
        <v>1156</v>
      </c>
      <c r="F853" s="13"/>
      <c r="H853" t="s">
        <v>138</v>
      </c>
      <c r="I853" s="13">
        <v>9</v>
      </c>
      <c r="J853" s="13">
        <v>9</v>
      </c>
      <c r="K853" t="s">
        <v>1077</v>
      </c>
      <c r="L853" s="38">
        <v>1</v>
      </c>
      <c r="M853" s="38">
        <v>17.5</v>
      </c>
      <c r="N853" s="38">
        <v>28.15</v>
      </c>
      <c r="O853" s="13" t="s">
        <v>15</v>
      </c>
      <c r="Q853" s="13" t="s">
        <v>4</v>
      </c>
      <c r="R853" s="38">
        <v>25.978000000000002</v>
      </c>
      <c r="S853" s="13" t="s">
        <v>60</v>
      </c>
      <c r="T853" s="39" t="str">
        <f t="shared" si="705"/>
        <v>0.00</v>
      </c>
      <c r="U853" s="39">
        <f t="shared" si="712"/>
        <v>-1</v>
      </c>
      <c r="V853" s="39">
        <f t="shared" si="651"/>
        <v>124.91159999999999</v>
      </c>
      <c r="W853" s="39">
        <f t="shared" si="652"/>
        <v>696.5</v>
      </c>
      <c r="X853" s="40">
        <f t="shared" si="653"/>
        <v>0.17934185211773152</v>
      </c>
      <c r="Y853" s="41">
        <f t="shared" si="654"/>
        <v>1.2491159999999999</v>
      </c>
      <c r="Z853" s="42">
        <f t="shared" si="655"/>
        <v>12491.16</v>
      </c>
      <c r="AA853" s="13" t="s">
        <v>58</v>
      </c>
      <c r="AT853" s="47">
        <v>20.6</v>
      </c>
      <c r="AU853" s="47">
        <v>19</v>
      </c>
      <c r="AV853" s="10">
        <f t="shared" si="713"/>
        <v>27.15</v>
      </c>
      <c r="AW853" s="10">
        <f t="shared" si="714"/>
        <v>25.978000000000002</v>
      </c>
      <c r="AZ853" t="str">
        <f t="shared" si="718"/>
        <v>Yes</v>
      </c>
      <c r="BB853" s="38">
        <f t="shared" si="715"/>
        <v>-1</v>
      </c>
      <c r="BC853" s="38">
        <f t="shared" si="686"/>
        <v>52.46</v>
      </c>
      <c r="BD853" s="38">
        <f t="shared" si="716"/>
        <v>48.263200000000005</v>
      </c>
      <c r="BE853" s="38">
        <f t="shared" si="717"/>
        <v>-1</v>
      </c>
      <c r="BF853" s="13" cm="1">
        <f t="array" ref="BF853">SUMPRODUCT((1/COUNTIFS($A$3:$A853,$A$3:$A853,$H$3:$H853,$H$3:$H853,$I$3:$I853,$I$3:$I853)))</f>
        <v>231.99999999999864</v>
      </c>
      <c r="BG853" s="13"/>
      <c r="BH853" s="12"/>
    </row>
    <row r="854" spans="1:60" x14ac:dyDescent="0.2">
      <c r="A854" s="37">
        <v>46228</v>
      </c>
      <c r="B854" s="37"/>
      <c r="C854" s="38">
        <v>11.4</v>
      </c>
      <c r="D854" s="13" t="s">
        <v>55</v>
      </c>
      <c r="E854" s="13" t="s">
        <v>1156</v>
      </c>
      <c r="F854" s="13"/>
      <c r="H854" t="s">
        <v>138</v>
      </c>
      <c r="I854" s="13">
        <v>9</v>
      </c>
      <c r="J854" s="13">
        <v>11</v>
      </c>
      <c r="K854" t="s">
        <v>1078</v>
      </c>
      <c r="L854" s="38">
        <v>1</v>
      </c>
      <c r="M854" s="38">
        <v>28</v>
      </c>
      <c r="N854" s="38">
        <v>28</v>
      </c>
      <c r="O854" s="13" t="s">
        <v>15</v>
      </c>
      <c r="Q854" s="13" t="s">
        <v>4</v>
      </c>
      <c r="R854" s="38">
        <v>25.84</v>
      </c>
      <c r="S854" s="13" t="s">
        <v>60</v>
      </c>
      <c r="T854" s="39" t="str">
        <f t="shared" si="705"/>
        <v>0.00</v>
      </c>
      <c r="U854" s="39">
        <f t="shared" si="712"/>
        <v>-1</v>
      </c>
      <c r="V854" s="39">
        <f t="shared" si="651"/>
        <v>123.91159999999999</v>
      </c>
      <c r="W854" s="39">
        <f t="shared" si="652"/>
        <v>697.5</v>
      </c>
      <c r="X854" s="40">
        <f t="shared" si="653"/>
        <v>0.1776510394265233</v>
      </c>
      <c r="Y854" s="41">
        <f t="shared" si="654"/>
        <v>1.2391159999999999</v>
      </c>
      <c r="Z854" s="42">
        <f t="shared" si="655"/>
        <v>12391.16</v>
      </c>
      <c r="AA854" s="13" t="s">
        <v>58</v>
      </c>
      <c r="AT854" s="47">
        <v>20</v>
      </c>
      <c r="AU854" s="47">
        <v>21</v>
      </c>
      <c r="AV854" s="10">
        <f t="shared" si="713"/>
        <v>27</v>
      </c>
      <c r="AW854" s="10">
        <f t="shared" si="714"/>
        <v>25.84</v>
      </c>
      <c r="AZ854" t="str">
        <f t="shared" si="718"/>
        <v>Yes</v>
      </c>
      <c r="BB854" s="38">
        <f t="shared" si="715"/>
        <v>-1</v>
      </c>
      <c r="BC854" s="38">
        <f t="shared" si="686"/>
        <v>52.46</v>
      </c>
      <c r="BD854" s="38">
        <f t="shared" si="716"/>
        <v>48.263200000000005</v>
      </c>
      <c r="BE854" s="38">
        <f t="shared" si="717"/>
        <v>-1</v>
      </c>
      <c r="BF854" s="13" cm="1">
        <f t="array" ref="BF854">SUMPRODUCT((1/COUNTIFS($A$3:$A854,$A$3:$A854,$H$3:$H854,$H$3:$H854,$I$3:$I854,$I$3:$I854)))</f>
        <v>231.99999999999864</v>
      </c>
      <c r="BG854" s="13"/>
      <c r="BH854" s="12"/>
    </row>
    <row r="855" spans="1:60" x14ac:dyDescent="0.2">
      <c r="A855" s="37">
        <v>46228</v>
      </c>
      <c r="B855" s="37"/>
      <c r="C855" s="38">
        <v>11.4</v>
      </c>
      <c r="D855" s="13" t="s">
        <v>55</v>
      </c>
      <c r="E855" s="13" t="s">
        <v>1156</v>
      </c>
      <c r="F855" s="13"/>
      <c r="H855" t="s">
        <v>138</v>
      </c>
      <c r="I855" s="13">
        <v>9</v>
      </c>
      <c r="J855" s="13">
        <v>14</v>
      </c>
      <c r="K855" t="s">
        <v>1079</v>
      </c>
      <c r="L855" s="38">
        <v>1</v>
      </c>
      <c r="M855" s="38">
        <v>18.5</v>
      </c>
      <c r="N855" s="38">
        <v>20.329999999999998</v>
      </c>
      <c r="O855" s="13" t="s">
        <v>15</v>
      </c>
      <c r="Q855" s="13" t="s">
        <v>4</v>
      </c>
      <c r="R855" s="38">
        <v>18.7836</v>
      </c>
      <c r="S855" s="13" t="s">
        <v>60</v>
      </c>
      <c r="T855" s="39" t="str">
        <f t="shared" si="705"/>
        <v>0.00</v>
      </c>
      <c r="U855" s="39">
        <f t="shared" si="712"/>
        <v>-1</v>
      </c>
      <c r="V855" s="39">
        <f t="shared" si="651"/>
        <v>122.91159999999999</v>
      </c>
      <c r="W855" s="39">
        <f t="shared" si="652"/>
        <v>698.5</v>
      </c>
      <c r="X855" s="40">
        <f t="shared" si="653"/>
        <v>0.17596506800286327</v>
      </c>
      <c r="Y855" s="41">
        <f t="shared" si="654"/>
        <v>1.2291159999999999</v>
      </c>
      <c r="Z855" s="42">
        <f t="shared" si="655"/>
        <v>12291.16</v>
      </c>
      <c r="AA855" s="13" t="s">
        <v>58</v>
      </c>
      <c r="AT855" s="47">
        <v>19</v>
      </c>
      <c r="AU855" s="47">
        <v>18</v>
      </c>
      <c r="AV855" s="10">
        <f t="shared" si="713"/>
        <v>19.329999999999998</v>
      </c>
      <c r="AW855" s="10">
        <f t="shared" si="714"/>
        <v>18.7836</v>
      </c>
      <c r="AZ855" t="str">
        <f t="shared" si="718"/>
        <v>Yes</v>
      </c>
      <c r="BB855" s="38">
        <f t="shared" si="715"/>
        <v>-1</v>
      </c>
      <c r="BC855" s="38">
        <f t="shared" si="686"/>
        <v>52.46</v>
      </c>
      <c r="BD855" s="38">
        <f t="shared" si="716"/>
        <v>48.263200000000005</v>
      </c>
      <c r="BE855" s="38">
        <f t="shared" si="717"/>
        <v>-1</v>
      </c>
      <c r="BF855" s="13" cm="1">
        <f t="array" ref="BF855">SUMPRODUCT((1/COUNTIFS($A$3:$A855,$A$3:$A855,$H$3:$H855,$H$3:$H855,$I$3:$I855,$I$3:$I855)))</f>
        <v>231.99999999999866</v>
      </c>
      <c r="BG855" s="13"/>
      <c r="BH855" s="12"/>
    </row>
    <row r="856" spans="1:60" x14ac:dyDescent="0.2">
      <c r="A856" s="37">
        <v>46235</v>
      </c>
      <c r="B856" s="37"/>
      <c r="C856" s="38">
        <v>11.02</v>
      </c>
      <c r="D856" s="13" t="s">
        <v>55</v>
      </c>
      <c r="E856" s="13" t="s">
        <v>1156</v>
      </c>
      <c r="F856" s="13"/>
      <c r="H856" t="s">
        <v>56</v>
      </c>
      <c r="I856" s="13">
        <v>1</v>
      </c>
      <c r="J856" s="13">
        <v>1</v>
      </c>
      <c r="K856" t="s">
        <v>980</v>
      </c>
      <c r="L856" s="38">
        <v>1</v>
      </c>
      <c r="M856" s="38">
        <v>17</v>
      </c>
      <c r="N856" s="38">
        <v>17.899999999999999</v>
      </c>
      <c r="O856" s="13" t="s">
        <v>15</v>
      </c>
      <c r="Q856" s="13" t="s">
        <v>4</v>
      </c>
      <c r="R856" s="38">
        <v>16.548000000000002</v>
      </c>
      <c r="S856" s="13" t="s">
        <v>60</v>
      </c>
      <c r="T856" s="39" t="str">
        <f t="shared" si="705"/>
        <v>0.00</v>
      </c>
      <c r="U856" s="39">
        <f t="shared" ref="U856:U858" si="719">BE856</f>
        <v>-1</v>
      </c>
      <c r="V856" s="39">
        <f t="shared" si="651"/>
        <v>121.91159999999999</v>
      </c>
      <c r="W856" s="39">
        <f t="shared" si="652"/>
        <v>699.5</v>
      </c>
      <c r="X856" s="40">
        <f t="shared" si="653"/>
        <v>0.17428391708363117</v>
      </c>
      <c r="Y856" s="41">
        <f t="shared" si="654"/>
        <v>1.2191159999999999</v>
      </c>
      <c r="Z856" s="42">
        <f t="shared" si="655"/>
        <v>12191.16</v>
      </c>
      <c r="AA856" s="13" t="s">
        <v>58</v>
      </c>
      <c r="AT856" s="47">
        <v>15.7</v>
      </c>
      <c r="AU856" s="47">
        <v>14</v>
      </c>
      <c r="AV856" s="10">
        <f t="shared" ref="AV856:AV859" si="720">((N856*(L856))-(L856))</f>
        <v>16.899999999999999</v>
      </c>
      <c r="AW856" s="10">
        <f t="shared" ref="AW856:AW859" si="721">0.92*(N856-1)+1</f>
        <v>16.548000000000002</v>
      </c>
      <c r="AZ856" t="str">
        <f t="shared" si="718"/>
        <v>Yes</v>
      </c>
      <c r="BB856" s="38">
        <f t="shared" ref="BB856:BB858" si="722">IF(AA856="W",
   L856*(N856-1),
   -L856
)</f>
        <v>-1</v>
      </c>
      <c r="BC856" s="38">
        <f t="shared" si="686"/>
        <v>-2</v>
      </c>
      <c r="BD856" s="38">
        <f t="shared" ref="BD856:BD858" si="723">IF(BC856&gt;0, BC856*0.92, BC856)</f>
        <v>-2</v>
      </c>
      <c r="BE856" s="38">
        <f t="shared" ref="BE856:BE858" si="724">IF(
  BC856&gt;0,
  IF(
    AA856="W",
    BB856 - (BC856 - BD856),
    BB856
  ),
  BB856
)</f>
        <v>-1</v>
      </c>
      <c r="BF856" s="13" cm="1">
        <f t="array" ref="BF856">SUMPRODUCT((1/COUNTIFS($A$3:$A856,$A$3:$A856,$H$3:$H856,$H$3:$H856,$I$3:$I856,$I$3:$I856)))</f>
        <v>232.99999999999866</v>
      </c>
      <c r="BG856" s="13"/>
      <c r="BH856" s="12"/>
    </row>
    <row r="857" spans="1:60" x14ac:dyDescent="0.2">
      <c r="A857" s="37">
        <v>46235</v>
      </c>
      <c r="B857" s="37"/>
      <c r="C857" s="38">
        <v>11.02</v>
      </c>
      <c r="D857" s="13" t="s">
        <v>55</v>
      </c>
      <c r="E857" s="13" t="s">
        <v>1156</v>
      </c>
      <c r="F857" s="13"/>
      <c r="H857" t="s">
        <v>56</v>
      </c>
      <c r="I857" s="13">
        <v>1</v>
      </c>
      <c r="J857" s="13">
        <v>6</v>
      </c>
      <c r="K857" s="45" t="s">
        <v>388</v>
      </c>
      <c r="L857" s="38">
        <v>0.5</v>
      </c>
      <c r="M857" s="38">
        <v>2.9</v>
      </c>
      <c r="N857" s="38">
        <v>2.98</v>
      </c>
      <c r="O857" s="13" t="s">
        <v>15</v>
      </c>
      <c r="Q857" s="13" t="s">
        <v>4</v>
      </c>
      <c r="R857" s="38">
        <v>2.8216000000000001</v>
      </c>
      <c r="S857" s="13">
        <v>3</v>
      </c>
      <c r="T857" s="39" t="str">
        <f t="shared" si="705"/>
        <v>0.00</v>
      </c>
      <c r="U857" s="39">
        <f t="shared" si="719"/>
        <v>-0.5</v>
      </c>
      <c r="V857" s="39">
        <f t="shared" si="651"/>
        <v>121.41159999999999</v>
      </c>
      <c r="W857" s="39">
        <f t="shared" si="652"/>
        <v>700</v>
      </c>
      <c r="X857" s="40">
        <f t="shared" si="653"/>
        <v>0.17344514285714285</v>
      </c>
      <c r="Y857" s="41">
        <f t="shared" si="654"/>
        <v>1.214116</v>
      </c>
      <c r="Z857" s="42">
        <f t="shared" si="655"/>
        <v>12141.16</v>
      </c>
      <c r="AA857" s="13" t="s">
        <v>58</v>
      </c>
      <c r="AT857" s="47">
        <v>2.8</v>
      </c>
      <c r="AU857" s="47">
        <v>2.7</v>
      </c>
      <c r="AV857" s="10">
        <f t="shared" si="720"/>
        <v>0.99</v>
      </c>
      <c r="AW857" s="10">
        <f t="shared" si="721"/>
        <v>2.8216000000000001</v>
      </c>
      <c r="AZ857" t="str">
        <f t="shared" si="718"/>
        <v>Yes</v>
      </c>
      <c r="BB857" s="38">
        <f t="shared" si="722"/>
        <v>-0.5</v>
      </c>
      <c r="BC857" s="38">
        <f t="shared" si="686"/>
        <v>-2</v>
      </c>
      <c r="BD857" s="38">
        <f t="shared" si="723"/>
        <v>-2</v>
      </c>
      <c r="BE857" s="38">
        <f t="shared" si="724"/>
        <v>-0.5</v>
      </c>
      <c r="BF857" s="13" cm="1">
        <f t="array" ref="BF857">SUMPRODUCT((1/COUNTIFS($A$3:$A857,$A$3:$A857,$H$3:$H857,$H$3:$H857,$I$3:$I857,$I$3:$I857)))</f>
        <v>232.99999999999866</v>
      </c>
      <c r="BG857" s="13"/>
      <c r="BH857" s="12"/>
    </row>
    <row r="858" spans="1:60" x14ac:dyDescent="0.2">
      <c r="A858" s="37">
        <v>46235</v>
      </c>
      <c r="B858" s="37"/>
      <c r="C858" s="38">
        <v>11.02</v>
      </c>
      <c r="D858" s="13" t="s">
        <v>55</v>
      </c>
      <c r="E858" s="13" t="s">
        <v>1156</v>
      </c>
      <c r="F858" s="13"/>
      <c r="H858" t="s">
        <v>56</v>
      </c>
      <c r="I858" s="13">
        <v>1</v>
      </c>
      <c r="J858" s="13">
        <v>9</v>
      </c>
      <c r="K858" t="s">
        <v>524</v>
      </c>
      <c r="L858" s="38">
        <v>0.5</v>
      </c>
      <c r="M858" s="38">
        <v>7.4</v>
      </c>
      <c r="N858" s="38">
        <v>9.8000000000000007</v>
      </c>
      <c r="O858" s="13" t="s">
        <v>15</v>
      </c>
      <c r="Q858" s="13" t="s">
        <v>4</v>
      </c>
      <c r="R858" s="38">
        <v>9.0960000000000019</v>
      </c>
      <c r="S858" s="13" t="s">
        <v>60</v>
      </c>
      <c r="T858" s="39" t="str">
        <f t="shared" si="705"/>
        <v>0.00</v>
      </c>
      <c r="U858" s="39">
        <f t="shared" si="719"/>
        <v>-0.5</v>
      </c>
      <c r="V858" s="39">
        <f t="shared" si="651"/>
        <v>120.91159999999999</v>
      </c>
      <c r="W858" s="39">
        <f t="shared" si="652"/>
        <v>700.5</v>
      </c>
      <c r="X858" s="40">
        <f t="shared" si="653"/>
        <v>0.17260756602426838</v>
      </c>
      <c r="Y858" s="41">
        <f t="shared" si="654"/>
        <v>1.2091159999999999</v>
      </c>
      <c r="Z858" s="42">
        <f t="shared" si="655"/>
        <v>12091.16</v>
      </c>
      <c r="AA858" s="13" t="s">
        <v>58</v>
      </c>
      <c r="AT858" s="47">
        <v>8.5</v>
      </c>
      <c r="AU858" s="47">
        <v>9</v>
      </c>
      <c r="AV858" s="10">
        <f t="shared" si="720"/>
        <v>4.4000000000000004</v>
      </c>
      <c r="AW858" s="10">
        <f t="shared" si="721"/>
        <v>9.0960000000000019</v>
      </c>
      <c r="AZ858" t="str">
        <f t="shared" si="718"/>
        <v>Yes</v>
      </c>
      <c r="BB858" s="38">
        <f t="shared" si="722"/>
        <v>-0.5</v>
      </c>
      <c r="BC858" s="38">
        <f t="shared" si="686"/>
        <v>-2</v>
      </c>
      <c r="BD858" s="38">
        <f t="shared" si="723"/>
        <v>-2</v>
      </c>
      <c r="BE858" s="38">
        <f t="shared" si="724"/>
        <v>-0.5</v>
      </c>
      <c r="BF858" s="13" cm="1">
        <f t="array" ref="BF858">SUMPRODUCT((1/COUNTIFS($A$3:$A858,$A$3:$A858,$H$3:$H858,$H$3:$H858,$I$3:$I858,$I$3:$I858)))</f>
        <v>232.99999999999869</v>
      </c>
      <c r="BG858" s="13"/>
      <c r="BH858" s="12"/>
    </row>
    <row r="859" spans="1:60" x14ac:dyDescent="0.2">
      <c r="A859" s="37">
        <v>46235</v>
      </c>
      <c r="B859" s="37"/>
      <c r="C859" s="38">
        <v>11.04</v>
      </c>
      <c r="D859" s="13" t="s">
        <v>55</v>
      </c>
      <c r="E859" s="13" t="s">
        <v>1156</v>
      </c>
      <c r="F859" s="13"/>
      <c r="H859" t="s">
        <v>56</v>
      </c>
      <c r="I859" s="13">
        <v>2</v>
      </c>
      <c r="J859" s="13">
        <v>4</v>
      </c>
      <c r="K859" t="s">
        <v>1089</v>
      </c>
      <c r="L859" s="38">
        <v>0.5</v>
      </c>
      <c r="M859" s="38">
        <v>6.8</v>
      </c>
      <c r="N859" s="38">
        <v>7.43</v>
      </c>
      <c r="O859" s="13" t="s">
        <v>15</v>
      </c>
      <c r="Q859" s="13" t="s">
        <v>4</v>
      </c>
      <c r="R859" s="38">
        <v>6.9156000000000004</v>
      </c>
      <c r="S859" s="13" t="s">
        <v>60</v>
      </c>
      <c r="T859" s="39" t="str">
        <f t="shared" si="705"/>
        <v>0.00</v>
      </c>
      <c r="U859" s="39">
        <f t="shared" ref="U859" si="725">BE859</f>
        <v>-0.5</v>
      </c>
      <c r="V859" s="39">
        <f t="shared" si="651"/>
        <v>120.41159999999999</v>
      </c>
      <c r="W859" s="39">
        <f t="shared" si="652"/>
        <v>701</v>
      </c>
      <c r="X859" s="40">
        <f t="shared" si="653"/>
        <v>0.17177118402282451</v>
      </c>
      <c r="Y859" s="41">
        <f t="shared" si="654"/>
        <v>1.204116</v>
      </c>
      <c r="Z859" s="42">
        <f t="shared" si="655"/>
        <v>12041.16</v>
      </c>
      <c r="AA859" s="13" t="s">
        <v>58</v>
      </c>
      <c r="AT859" s="47">
        <v>7.6</v>
      </c>
      <c r="AU859" s="47">
        <v>6</v>
      </c>
      <c r="AV859" s="10">
        <f t="shared" si="720"/>
        <v>3.2149999999999999</v>
      </c>
      <c r="AW859" s="10">
        <f t="shared" si="721"/>
        <v>6.9156000000000004</v>
      </c>
      <c r="AZ859" t="str">
        <f t="shared" si="718"/>
        <v>Yes</v>
      </c>
      <c r="BB859" s="38">
        <f t="shared" ref="BB859" si="726">IF(AA859="W",
   L859*(N859-1),
   -L859
)</f>
        <v>-0.5</v>
      </c>
      <c r="BC859" s="38">
        <f t="shared" si="686"/>
        <v>-0.5</v>
      </c>
      <c r="BD859" s="38">
        <f t="shared" ref="BD859" si="727">IF(BC859&gt;0, BC859*0.92, BC859)</f>
        <v>-0.5</v>
      </c>
      <c r="BE859" s="38">
        <f t="shared" ref="BE859" si="728">IF(
  BC859&gt;0,
  IF(
    AA859="W",
    BB859 - (BC859 - BD859),
    BB859
  ),
  BB859
)</f>
        <v>-0.5</v>
      </c>
      <c r="BF859" s="13" cm="1">
        <f t="array" ref="BF859">SUMPRODUCT((1/COUNTIFS($A$3:$A859,$A$3:$A859,$H$3:$H859,$H$3:$H859,$I$3:$I859,$I$3:$I859)))</f>
        <v>233.99999999999869</v>
      </c>
      <c r="BG859" s="13"/>
      <c r="BH859" s="12"/>
    </row>
    <row r="860" spans="1:60" x14ac:dyDescent="0.2">
      <c r="A860" s="37">
        <v>46235</v>
      </c>
      <c r="B860" s="37"/>
      <c r="C860" s="38">
        <v>11.05</v>
      </c>
      <c r="D860" s="13" t="s">
        <v>55</v>
      </c>
      <c r="E860" s="13" t="s">
        <v>1156</v>
      </c>
      <c r="F860" s="13"/>
      <c r="H860" t="s">
        <v>56</v>
      </c>
      <c r="I860" s="13">
        <v>3</v>
      </c>
      <c r="J860" s="13">
        <v>6</v>
      </c>
      <c r="K860" s="45" t="s">
        <v>892</v>
      </c>
      <c r="L860" s="38">
        <v>0.5</v>
      </c>
      <c r="M860" s="38">
        <v>7.4</v>
      </c>
      <c r="N860" s="38">
        <v>12.5</v>
      </c>
      <c r="O860" s="13" t="s">
        <v>15</v>
      </c>
      <c r="Q860" s="13" t="s">
        <v>4</v>
      </c>
      <c r="R860" s="38">
        <v>11.58</v>
      </c>
      <c r="S860" s="13">
        <v>3</v>
      </c>
      <c r="T860" s="39" t="str">
        <f t="shared" si="705"/>
        <v>0.00</v>
      </c>
      <c r="U860" s="39">
        <f t="shared" ref="U860" si="729">BE860</f>
        <v>-0.5</v>
      </c>
      <c r="V860" s="39">
        <f t="shared" si="651"/>
        <v>119.91159999999999</v>
      </c>
      <c r="W860" s="39">
        <f t="shared" si="652"/>
        <v>701.5</v>
      </c>
      <c r="X860" s="40">
        <f t="shared" si="653"/>
        <v>0.17093599429793299</v>
      </c>
      <c r="Y860" s="41">
        <f t="shared" si="654"/>
        <v>1.1991159999999998</v>
      </c>
      <c r="Z860" s="42">
        <f t="shared" si="655"/>
        <v>11991.16</v>
      </c>
      <c r="AA860" s="13" t="s">
        <v>58</v>
      </c>
      <c r="AT860" s="47">
        <v>9.6</v>
      </c>
      <c r="AU860" s="47">
        <v>9</v>
      </c>
      <c r="AV860" s="10">
        <f t="shared" ref="AV860" si="730">((N860*(L860))-(L860))</f>
        <v>5.75</v>
      </c>
      <c r="AW860" s="10">
        <f t="shared" ref="AW860" si="731">0.92*(N860-1)+1</f>
        <v>11.58</v>
      </c>
      <c r="AZ860" t="str">
        <f t="shared" si="718"/>
        <v>Yes</v>
      </c>
      <c r="BB860" s="38">
        <f t="shared" ref="BB860" si="732">IF(AA860="W",
   L860*(N860-1),
   -L860
)</f>
        <v>-0.5</v>
      </c>
      <c r="BC860" s="38">
        <f t="shared" si="686"/>
        <v>-0.5</v>
      </c>
      <c r="BD860" s="38">
        <f t="shared" ref="BD860" si="733">IF(BC860&gt;0, BC860*0.92, BC860)</f>
        <v>-0.5</v>
      </c>
      <c r="BE860" s="38">
        <f t="shared" ref="BE860" si="734">IF(
  BC860&gt;0,
  IF(
    AA860="W",
    BB860 - (BC860 - BD860),
    BB860
  ),
  BB860
)</f>
        <v>-0.5</v>
      </c>
      <c r="BF860" s="13" cm="1">
        <f t="array" ref="BF860">SUMPRODUCT((1/COUNTIFS($A$3:$A860,$A$3:$A860,$H$3:$H860,$H$3:$H860,$I$3:$I860,$I$3:$I860)))</f>
        <v>234.99999999999869</v>
      </c>
      <c r="BG860" s="13"/>
      <c r="BH860" s="12"/>
    </row>
    <row r="861" spans="1:60" x14ac:dyDescent="0.2">
      <c r="A861" s="37">
        <v>46235</v>
      </c>
      <c r="B861" s="37"/>
      <c r="C861" s="38">
        <v>11.07</v>
      </c>
      <c r="D861" s="13" t="s">
        <v>55</v>
      </c>
      <c r="E861" s="13" t="s">
        <v>1156</v>
      </c>
      <c r="F861" s="13"/>
      <c r="H861" t="s">
        <v>56</v>
      </c>
      <c r="I861" s="13">
        <v>4</v>
      </c>
      <c r="J861" s="13">
        <v>1</v>
      </c>
      <c r="K861" s="45" t="s">
        <v>886</v>
      </c>
      <c r="L861" s="38">
        <v>0.5</v>
      </c>
      <c r="M861" s="38">
        <v>4.7</v>
      </c>
      <c r="N861" s="38">
        <v>5.0999999999999996</v>
      </c>
      <c r="O861" s="13" t="s">
        <v>15</v>
      </c>
      <c r="Q861" s="13" t="s">
        <v>4</v>
      </c>
      <c r="R861" s="38">
        <v>4.7720000000000002</v>
      </c>
      <c r="S861" s="13">
        <v>3</v>
      </c>
      <c r="T861" s="39" t="str">
        <f t="shared" si="705"/>
        <v>0.00</v>
      </c>
      <c r="U861" s="39">
        <f t="shared" ref="U861:U867" si="735">BE861</f>
        <v>-0.5</v>
      </c>
      <c r="V861" s="39">
        <f t="shared" si="651"/>
        <v>119.41159999999999</v>
      </c>
      <c r="W861" s="39">
        <f t="shared" si="652"/>
        <v>702</v>
      </c>
      <c r="X861" s="40">
        <f t="shared" si="653"/>
        <v>0.1701019943019943</v>
      </c>
      <c r="Y861" s="41">
        <f t="shared" si="654"/>
        <v>1.194116</v>
      </c>
      <c r="Z861" s="42">
        <f t="shared" si="655"/>
        <v>11941.16</v>
      </c>
      <c r="AA861" s="13" t="s">
        <v>58</v>
      </c>
      <c r="AT861">
        <v>4.8</v>
      </c>
      <c r="AU861">
        <v>4.8</v>
      </c>
      <c r="AV861" s="10">
        <f t="shared" ref="AV861:AV867" si="736">((N861*(L861))-(L861))</f>
        <v>2.0499999999999998</v>
      </c>
      <c r="AW861" s="10">
        <f t="shared" ref="AW861:AW867" si="737">0.92*(N861-1)+1</f>
        <v>4.7720000000000002</v>
      </c>
      <c r="AZ861" t="str">
        <f t="shared" si="718"/>
        <v>Yes</v>
      </c>
      <c r="BB861" s="38">
        <f t="shared" ref="BB861:BB867" si="738">IF(AA861="W",
   L861*(N861-1),
   -L861
)</f>
        <v>-0.5</v>
      </c>
      <c r="BC861" s="38">
        <f t="shared" si="686"/>
        <v>-5.5</v>
      </c>
      <c r="BD861" s="38">
        <f t="shared" ref="BD861:BD867" si="739">IF(BC861&gt;0, BC861*0.92, BC861)</f>
        <v>-5.5</v>
      </c>
      <c r="BE861" s="38">
        <f t="shared" ref="BE861:BE867" si="740">IF(
  BC861&gt;0,
  IF(
    AA861="W",
    BB861 - (BC861 - BD861),
    BB861
  ),
  BB861
)</f>
        <v>-0.5</v>
      </c>
      <c r="BF861" s="13" cm="1">
        <f t="array" ref="BF861">SUMPRODUCT((1/COUNTIFS($A$3:$A861,$A$3:$A861,$H$3:$H861,$H$3:$H861,$I$3:$I861,$I$3:$I861)))</f>
        <v>235.99999999999869</v>
      </c>
      <c r="BG861" s="13"/>
      <c r="BH861" s="12"/>
    </row>
    <row r="862" spans="1:60" x14ac:dyDescent="0.2">
      <c r="A862" s="37">
        <v>46235</v>
      </c>
      <c r="B862" s="37"/>
      <c r="C862" s="38">
        <v>11.07</v>
      </c>
      <c r="D862" s="13" t="s">
        <v>55</v>
      </c>
      <c r="E862" s="13" t="s">
        <v>1156</v>
      </c>
      <c r="F862" s="13"/>
      <c r="H862" t="s">
        <v>56</v>
      </c>
      <c r="I862" s="13">
        <v>4</v>
      </c>
      <c r="J862" s="13">
        <v>4</v>
      </c>
      <c r="K862" s="44" t="s">
        <v>400</v>
      </c>
      <c r="L862" s="38">
        <v>0.5</v>
      </c>
      <c r="M862" s="38">
        <v>5.2</v>
      </c>
      <c r="N862" s="38">
        <v>6.03</v>
      </c>
      <c r="O862" s="13" t="s">
        <v>15</v>
      </c>
      <c r="Q862" s="13" t="s">
        <v>4</v>
      </c>
      <c r="R862" s="38">
        <v>5.6276000000000002</v>
      </c>
      <c r="S862" s="13">
        <v>2</v>
      </c>
      <c r="T862" s="39" t="str">
        <f t="shared" si="705"/>
        <v>0.00</v>
      </c>
      <c r="U862" s="39">
        <f t="shared" si="735"/>
        <v>-0.5</v>
      </c>
      <c r="V862" s="39">
        <f t="shared" si="651"/>
        <v>118.91159999999999</v>
      </c>
      <c r="W862" s="39">
        <f t="shared" si="652"/>
        <v>702.5</v>
      </c>
      <c r="X862" s="40">
        <f t="shared" si="653"/>
        <v>0.16926918149466191</v>
      </c>
      <c r="Y862" s="41">
        <f t="shared" si="654"/>
        <v>1.1891159999999998</v>
      </c>
      <c r="Z862" s="42">
        <f t="shared" si="655"/>
        <v>11891.16</v>
      </c>
      <c r="AA862" s="13" t="s">
        <v>58</v>
      </c>
      <c r="AT862">
        <v>5.9</v>
      </c>
      <c r="AU862">
        <v>5.5</v>
      </c>
      <c r="AV862" s="10">
        <f t="shared" si="736"/>
        <v>2.5150000000000001</v>
      </c>
      <c r="AW862" s="10">
        <f t="shared" si="737"/>
        <v>5.6276000000000002</v>
      </c>
      <c r="AZ862" t="str">
        <f t="shared" si="718"/>
        <v>Yes</v>
      </c>
      <c r="BB862" s="38">
        <f t="shared" si="738"/>
        <v>-0.5</v>
      </c>
      <c r="BC862" s="38">
        <f t="shared" si="686"/>
        <v>-5.5</v>
      </c>
      <c r="BD862" s="38">
        <f t="shared" si="739"/>
        <v>-5.5</v>
      </c>
      <c r="BE862" s="38">
        <f t="shared" si="740"/>
        <v>-0.5</v>
      </c>
      <c r="BF862" s="13" cm="1">
        <f t="array" ref="BF862">SUMPRODUCT((1/COUNTIFS($A$3:$A862,$A$3:$A862,$H$3:$H862,$H$3:$H862,$I$3:$I862,$I$3:$I862)))</f>
        <v>235.99999999999869</v>
      </c>
      <c r="BG862" s="13"/>
      <c r="BH862" s="12"/>
    </row>
    <row r="863" spans="1:60" x14ac:dyDescent="0.2">
      <c r="A863" s="37">
        <v>46235</v>
      </c>
      <c r="B863" s="37"/>
      <c r="C863" s="38">
        <v>11.07</v>
      </c>
      <c r="D863" s="13" t="s">
        <v>55</v>
      </c>
      <c r="E863" s="13" t="s">
        <v>1156</v>
      </c>
      <c r="F863" s="13"/>
      <c r="H863" t="s">
        <v>56</v>
      </c>
      <c r="I863" s="13">
        <v>4</v>
      </c>
      <c r="J863" s="13">
        <v>9</v>
      </c>
      <c r="K863" t="s">
        <v>1094</v>
      </c>
      <c r="L863" s="38">
        <v>1</v>
      </c>
      <c r="M863" s="38">
        <v>29</v>
      </c>
      <c r="N863" s="38">
        <v>29.29</v>
      </c>
      <c r="O863" s="13" t="s">
        <v>15</v>
      </c>
      <c r="Q863" s="13" t="s">
        <v>4</v>
      </c>
      <c r="R863" s="38">
        <v>27.026800000000001</v>
      </c>
      <c r="S863" s="13" t="s">
        <v>60</v>
      </c>
      <c r="T863" s="39" t="str">
        <f t="shared" si="705"/>
        <v>0.00</v>
      </c>
      <c r="U863" s="39">
        <f t="shared" si="735"/>
        <v>-1</v>
      </c>
      <c r="V863" s="39">
        <f t="shared" si="651"/>
        <v>117.91159999999999</v>
      </c>
      <c r="W863" s="39">
        <f t="shared" si="652"/>
        <v>703.5</v>
      </c>
      <c r="X863" s="40">
        <f t="shared" si="653"/>
        <v>0.16760710732054016</v>
      </c>
      <c r="Y863" s="41">
        <f t="shared" si="654"/>
        <v>1.1791159999999998</v>
      </c>
      <c r="Z863" s="42">
        <f t="shared" si="655"/>
        <v>11791.16</v>
      </c>
      <c r="AA863" s="13" t="s">
        <v>58</v>
      </c>
      <c r="AT863">
        <v>22.3</v>
      </c>
      <c r="AU863">
        <v>21</v>
      </c>
      <c r="AV863" s="10">
        <f t="shared" si="736"/>
        <v>28.29</v>
      </c>
      <c r="AW863" s="10">
        <f t="shared" si="737"/>
        <v>27.026800000000001</v>
      </c>
      <c r="AZ863" t="str">
        <f t="shared" si="718"/>
        <v>Yes</v>
      </c>
      <c r="BB863" s="38">
        <f t="shared" si="738"/>
        <v>-1</v>
      </c>
      <c r="BC863" s="38">
        <f t="shared" si="686"/>
        <v>-5.5</v>
      </c>
      <c r="BD863" s="38">
        <f t="shared" si="739"/>
        <v>-5.5</v>
      </c>
      <c r="BE863" s="38">
        <f t="shared" si="740"/>
        <v>-1</v>
      </c>
      <c r="BF863" s="13" cm="1">
        <f t="array" ref="BF863">SUMPRODUCT((1/COUNTIFS($A$3:$A863,$A$3:$A863,$H$3:$H863,$H$3:$H863,$I$3:$I863,$I$3:$I863)))</f>
        <v>235.99999999999872</v>
      </c>
      <c r="BG863" s="13"/>
      <c r="BH863" s="12"/>
    </row>
    <row r="864" spans="1:60" x14ac:dyDescent="0.2">
      <c r="A864" s="37">
        <v>46235</v>
      </c>
      <c r="B864" s="37"/>
      <c r="C864" s="38">
        <v>11.07</v>
      </c>
      <c r="D864" s="13" t="s">
        <v>55</v>
      </c>
      <c r="E864" s="13" t="s">
        <v>1156</v>
      </c>
      <c r="F864" s="13"/>
      <c r="H864" t="s">
        <v>56</v>
      </c>
      <c r="I864" s="13">
        <v>4</v>
      </c>
      <c r="J864" s="13">
        <v>15</v>
      </c>
      <c r="K864" t="s">
        <v>1095</v>
      </c>
      <c r="L864" s="38">
        <v>1</v>
      </c>
      <c r="M864" s="38">
        <v>38</v>
      </c>
      <c r="N864" s="38">
        <v>51.12</v>
      </c>
      <c r="O864" s="13" t="s">
        <v>15</v>
      </c>
      <c r="Q864" s="13" t="s">
        <v>4</v>
      </c>
      <c r="R864" s="38">
        <v>47.110399999999998</v>
      </c>
      <c r="S864" s="13" t="s">
        <v>60</v>
      </c>
      <c r="T864" s="39" t="str">
        <f t="shared" si="705"/>
        <v>0.00</v>
      </c>
      <c r="U864" s="39">
        <f t="shared" si="735"/>
        <v>-1</v>
      </c>
      <c r="V864" s="39">
        <f t="shared" si="651"/>
        <v>116.91159999999999</v>
      </c>
      <c r="W864" s="39">
        <f t="shared" si="652"/>
        <v>704.5</v>
      </c>
      <c r="X864" s="40">
        <f t="shared" si="653"/>
        <v>0.16594975159687722</v>
      </c>
      <c r="Y864" s="41">
        <f t="shared" si="654"/>
        <v>1.1691159999999998</v>
      </c>
      <c r="Z864" s="42">
        <f t="shared" si="655"/>
        <v>11691.16</v>
      </c>
      <c r="AA864" s="13" t="s">
        <v>58</v>
      </c>
      <c r="AT864">
        <v>49.6</v>
      </c>
      <c r="AU864">
        <v>41</v>
      </c>
      <c r="AV864" s="10">
        <f t="shared" si="736"/>
        <v>50.12</v>
      </c>
      <c r="AW864" s="10">
        <f t="shared" si="737"/>
        <v>47.110399999999998</v>
      </c>
      <c r="AZ864" t="str">
        <f t="shared" si="718"/>
        <v>Yes</v>
      </c>
      <c r="BB864" s="38">
        <f t="shared" si="738"/>
        <v>-1</v>
      </c>
      <c r="BC864" s="38">
        <f t="shared" si="686"/>
        <v>-5.5</v>
      </c>
      <c r="BD864" s="38">
        <f t="shared" si="739"/>
        <v>-5.5</v>
      </c>
      <c r="BE864" s="38">
        <f t="shared" si="740"/>
        <v>-1</v>
      </c>
      <c r="BF864" s="13" cm="1">
        <f t="array" ref="BF864">SUMPRODUCT((1/COUNTIFS($A$3:$A864,$A$3:$A864,$H$3:$H864,$H$3:$H864,$I$3:$I864,$I$3:$I864)))</f>
        <v>235.99999999999869</v>
      </c>
      <c r="BG864" s="13"/>
      <c r="BH864" s="12"/>
    </row>
    <row r="865" spans="1:60" x14ac:dyDescent="0.2">
      <c r="A865" s="37">
        <v>46235</v>
      </c>
      <c r="B865" s="37"/>
      <c r="C865" s="38">
        <v>11.07</v>
      </c>
      <c r="D865" s="13" t="s">
        <v>55</v>
      </c>
      <c r="E865" s="13" t="s">
        <v>1156</v>
      </c>
      <c r="F865" s="13"/>
      <c r="H865" t="s">
        <v>56</v>
      </c>
      <c r="I865" s="13">
        <v>4</v>
      </c>
      <c r="J865" s="13">
        <v>16</v>
      </c>
      <c r="K865" t="s">
        <v>94</v>
      </c>
      <c r="L865" s="38">
        <v>1</v>
      </c>
      <c r="M865" s="38">
        <v>12.5</v>
      </c>
      <c r="N865" s="38">
        <v>13.63</v>
      </c>
      <c r="O865" s="13" t="s">
        <v>15</v>
      </c>
      <c r="Q865" s="13" t="s">
        <v>4</v>
      </c>
      <c r="R865" s="38">
        <v>12.619600000000002</v>
      </c>
      <c r="S865" s="13" t="s">
        <v>60</v>
      </c>
      <c r="T865" s="39" t="str">
        <f t="shared" si="705"/>
        <v>0.00</v>
      </c>
      <c r="U865" s="39">
        <f t="shared" si="735"/>
        <v>-1</v>
      </c>
      <c r="V865" s="39">
        <f t="shared" si="651"/>
        <v>115.91159999999999</v>
      </c>
      <c r="W865" s="39">
        <f t="shared" si="652"/>
        <v>705.5</v>
      </c>
      <c r="X865" s="40">
        <f t="shared" si="653"/>
        <v>0.16429709425939049</v>
      </c>
      <c r="Y865" s="41">
        <f t="shared" si="654"/>
        <v>1.159116</v>
      </c>
      <c r="Z865" s="42">
        <f t="shared" si="655"/>
        <v>11591.16</v>
      </c>
      <c r="AA865" s="13" t="s">
        <v>58</v>
      </c>
      <c r="AT865">
        <v>12</v>
      </c>
      <c r="AU865">
        <v>14</v>
      </c>
      <c r="AV865" s="10">
        <f t="shared" si="736"/>
        <v>12.63</v>
      </c>
      <c r="AW865" s="10">
        <f t="shared" si="737"/>
        <v>12.619600000000002</v>
      </c>
      <c r="AZ865" t="str">
        <f t="shared" si="718"/>
        <v>Yes</v>
      </c>
      <c r="BB865" s="38">
        <f t="shared" si="738"/>
        <v>-1</v>
      </c>
      <c r="BC865" s="38">
        <f t="shared" si="686"/>
        <v>-5.5</v>
      </c>
      <c r="BD865" s="38">
        <f t="shared" si="739"/>
        <v>-5.5</v>
      </c>
      <c r="BE865" s="38">
        <f t="shared" si="740"/>
        <v>-1</v>
      </c>
      <c r="BF865" s="13" cm="1">
        <f t="array" ref="BF865">SUMPRODUCT((1/COUNTIFS($A$3:$A865,$A$3:$A865,$H$3:$H865,$H$3:$H865,$I$3:$I865,$I$3:$I865)))</f>
        <v>235.99999999999864</v>
      </c>
      <c r="BG865" s="13"/>
      <c r="BH865" s="12"/>
    </row>
    <row r="866" spans="1:60" x14ac:dyDescent="0.2">
      <c r="A866" s="37">
        <v>46235</v>
      </c>
      <c r="B866" s="37"/>
      <c r="C866" s="38">
        <v>11.07</v>
      </c>
      <c r="D866" s="13" t="s">
        <v>55</v>
      </c>
      <c r="E866" s="13" t="s">
        <v>1156</v>
      </c>
      <c r="F866" s="13"/>
      <c r="H866" t="s">
        <v>56</v>
      </c>
      <c r="I866" s="13">
        <v>4</v>
      </c>
      <c r="J866" s="13">
        <v>17</v>
      </c>
      <c r="K866" s="46" t="s">
        <v>63</v>
      </c>
      <c r="L866" s="38">
        <v>1</v>
      </c>
      <c r="M866" s="38">
        <v>48</v>
      </c>
      <c r="N866" s="38">
        <v>53.74</v>
      </c>
      <c r="O866" s="13" t="s">
        <v>15</v>
      </c>
      <c r="Q866" s="13" t="s">
        <v>4</v>
      </c>
      <c r="R866" s="38">
        <v>49.520800000000001</v>
      </c>
      <c r="S866" s="13">
        <v>4</v>
      </c>
      <c r="T866" s="39" t="str">
        <f t="shared" si="705"/>
        <v>0.00</v>
      </c>
      <c r="U866" s="39">
        <f t="shared" si="735"/>
        <v>-1</v>
      </c>
      <c r="V866" s="39">
        <f t="shared" ref="V866:V928" si="741">V865+U866</f>
        <v>114.91159999999999</v>
      </c>
      <c r="W866" s="39">
        <f t="shared" ref="W866:W928" si="742">W865+L866</f>
        <v>706.5</v>
      </c>
      <c r="X866" s="40">
        <f t="shared" ref="X866:X928" si="743">SUM(V866/W866)</f>
        <v>0.1626491153573956</v>
      </c>
      <c r="Y866" s="41">
        <f t="shared" ref="Y866:Y928" si="744">V866/100</f>
        <v>1.149116</v>
      </c>
      <c r="Z866" s="42">
        <f t="shared" ref="Z866:Z928" si="745">V866*100</f>
        <v>11491.16</v>
      </c>
      <c r="AA866" s="13" t="s">
        <v>58</v>
      </c>
      <c r="AT866">
        <v>53.1</v>
      </c>
      <c r="AU866">
        <v>51</v>
      </c>
      <c r="AV866" s="10">
        <f t="shared" si="736"/>
        <v>52.74</v>
      </c>
      <c r="AW866" s="10">
        <f t="shared" si="737"/>
        <v>49.520800000000001</v>
      </c>
      <c r="AZ866" t="str">
        <f t="shared" si="718"/>
        <v>Yes</v>
      </c>
      <c r="BB866" s="38">
        <f t="shared" si="738"/>
        <v>-1</v>
      </c>
      <c r="BC866" s="38">
        <f t="shared" si="686"/>
        <v>-5.5</v>
      </c>
      <c r="BD866" s="38">
        <f t="shared" si="739"/>
        <v>-5.5</v>
      </c>
      <c r="BE866" s="38">
        <f t="shared" si="740"/>
        <v>-1</v>
      </c>
      <c r="BF866" s="13" cm="1">
        <f t="array" ref="BF866">SUMPRODUCT((1/COUNTIFS($A$3:$A866,$A$3:$A866,$H$3:$H866,$H$3:$H866,$I$3:$I866,$I$3:$I866)))</f>
        <v>235.99999999999864</v>
      </c>
      <c r="BG866" s="13"/>
      <c r="BH866" s="12"/>
    </row>
    <row r="867" spans="1:60" x14ac:dyDescent="0.2">
      <c r="A867" s="37">
        <v>46235</v>
      </c>
      <c r="B867" s="37"/>
      <c r="C867" s="38">
        <v>11.07</v>
      </c>
      <c r="D867" s="13" t="s">
        <v>55</v>
      </c>
      <c r="E867" s="13" t="s">
        <v>1156</v>
      </c>
      <c r="F867" s="13"/>
      <c r="H867" t="s">
        <v>56</v>
      </c>
      <c r="I867" s="13">
        <v>4</v>
      </c>
      <c r="J867" s="13">
        <v>18</v>
      </c>
      <c r="K867" t="s">
        <v>1096</v>
      </c>
      <c r="L867" s="38">
        <v>0.5</v>
      </c>
      <c r="M867" s="38">
        <v>6.8</v>
      </c>
      <c r="N867" s="38">
        <v>7</v>
      </c>
      <c r="O867" s="13" t="s">
        <v>15</v>
      </c>
      <c r="Q867" s="13" t="s">
        <v>4</v>
      </c>
      <c r="R867" s="38">
        <v>6.5200000000000005</v>
      </c>
      <c r="S867" s="13" t="s">
        <v>60</v>
      </c>
      <c r="T867" s="39" t="str">
        <f t="shared" si="705"/>
        <v>0.00</v>
      </c>
      <c r="U867" s="39">
        <f t="shared" si="735"/>
        <v>-0.5</v>
      </c>
      <c r="V867" s="39">
        <f t="shared" si="741"/>
        <v>114.41159999999999</v>
      </c>
      <c r="W867" s="39">
        <f t="shared" si="742"/>
        <v>707</v>
      </c>
      <c r="X867" s="40">
        <f t="shared" si="743"/>
        <v>0.16182687411598301</v>
      </c>
      <c r="Y867" s="41">
        <f t="shared" si="744"/>
        <v>1.1441159999999999</v>
      </c>
      <c r="Z867" s="42">
        <f t="shared" si="745"/>
        <v>11441.16</v>
      </c>
      <c r="AA867" s="13" t="s">
        <v>58</v>
      </c>
      <c r="AT867">
        <v>6</v>
      </c>
      <c r="AU867">
        <v>6</v>
      </c>
      <c r="AV867" s="10">
        <f t="shared" si="736"/>
        <v>3</v>
      </c>
      <c r="AW867" s="10">
        <f t="shared" si="737"/>
        <v>6.5200000000000005</v>
      </c>
      <c r="AZ867" t="str">
        <f t="shared" si="718"/>
        <v>Yes</v>
      </c>
      <c r="BB867" s="38">
        <f t="shared" si="738"/>
        <v>-0.5</v>
      </c>
      <c r="BC867" s="38">
        <f t="shared" si="686"/>
        <v>-5.5</v>
      </c>
      <c r="BD867" s="38">
        <f t="shared" si="739"/>
        <v>-5.5</v>
      </c>
      <c r="BE867" s="38">
        <f t="shared" si="740"/>
        <v>-0.5</v>
      </c>
      <c r="BF867" s="13" cm="1">
        <f t="array" ref="BF867">SUMPRODUCT((1/COUNTIFS($A$3:$A867,$A$3:$A867,$H$3:$H867,$H$3:$H867,$I$3:$I867,$I$3:$I867)))</f>
        <v>235.99999999999866</v>
      </c>
      <c r="BG867" s="13"/>
      <c r="BH867" s="12"/>
    </row>
    <row r="868" spans="1:60" x14ac:dyDescent="0.2">
      <c r="A868" s="37">
        <v>46235</v>
      </c>
      <c r="B868" s="37"/>
      <c r="C868" s="38">
        <v>11.08</v>
      </c>
      <c r="D868" s="13" t="s">
        <v>55</v>
      </c>
      <c r="E868" s="13" t="s">
        <v>1156</v>
      </c>
      <c r="F868" s="13"/>
      <c r="H868" t="s">
        <v>56</v>
      </c>
      <c r="I868" s="13">
        <v>5</v>
      </c>
      <c r="J868" s="13">
        <v>1</v>
      </c>
      <c r="K868" s="45" t="s">
        <v>995</v>
      </c>
      <c r="L868" s="38">
        <v>0.5</v>
      </c>
      <c r="M868" s="38">
        <v>8</v>
      </c>
      <c r="N868" s="38">
        <v>9.91</v>
      </c>
      <c r="O868" s="13" t="s">
        <v>15</v>
      </c>
      <c r="Q868" s="13" t="s">
        <v>4</v>
      </c>
      <c r="R868" s="38">
        <v>9.1972000000000005</v>
      </c>
      <c r="S868" s="13">
        <v>3</v>
      </c>
      <c r="T868" s="39" t="str">
        <f t="shared" si="705"/>
        <v>0.00</v>
      </c>
      <c r="U868" s="39">
        <f t="shared" ref="U868:U871" si="746">BE868</f>
        <v>-0.5</v>
      </c>
      <c r="V868" s="39">
        <f t="shared" si="741"/>
        <v>113.91159999999999</v>
      </c>
      <c r="W868" s="39">
        <f t="shared" si="742"/>
        <v>707.5</v>
      </c>
      <c r="X868" s="40">
        <f t="shared" si="743"/>
        <v>0.16100579505300353</v>
      </c>
      <c r="Y868" s="41">
        <f t="shared" si="744"/>
        <v>1.139116</v>
      </c>
      <c r="Z868" s="42">
        <f t="shared" si="745"/>
        <v>11391.16</v>
      </c>
      <c r="AA868" s="13" t="s">
        <v>58</v>
      </c>
      <c r="AT868">
        <v>8.1</v>
      </c>
      <c r="AU868">
        <v>7.5</v>
      </c>
      <c r="AV868" s="10">
        <f t="shared" ref="AV868:AV871" si="747">((N868*(L868))-(L868))</f>
        <v>4.4550000000000001</v>
      </c>
      <c r="AW868" s="10">
        <f t="shared" ref="AW868:AW871" si="748">0.92*(N868-1)+1</f>
        <v>9.1972000000000005</v>
      </c>
      <c r="AZ868" t="str">
        <f t="shared" si="718"/>
        <v>Yes</v>
      </c>
      <c r="BB868" s="38">
        <f t="shared" ref="BB868:BB871" si="749">IF(AA868="W",
   L868*(N868-1),
   -L868
)</f>
        <v>-0.5</v>
      </c>
      <c r="BC868" s="38">
        <f t="shared" si="686"/>
        <v>-2.5</v>
      </c>
      <c r="BD868" s="38">
        <f t="shared" ref="BD868:BD871" si="750">IF(BC868&gt;0, BC868*0.92, BC868)</f>
        <v>-2.5</v>
      </c>
      <c r="BE868" s="38">
        <f t="shared" ref="BE868:BE871" si="751">IF(
  BC868&gt;0,
  IF(
    AA868="W",
    BB868 - (BC868 - BD868),
    BB868
  ),
  BB868
)</f>
        <v>-0.5</v>
      </c>
      <c r="BF868" s="13" cm="1">
        <f t="array" ref="BF868">SUMPRODUCT((1/COUNTIFS($A$3:$A868,$A$3:$A868,$H$3:$H868,$H$3:$H868,$I$3:$I868,$I$3:$I868)))</f>
        <v>236.99999999999866</v>
      </c>
      <c r="BG868" s="13"/>
      <c r="BH868" s="12"/>
    </row>
    <row r="869" spans="1:60" x14ac:dyDescent="0.2">
      <c r="A869" s="37">
        <v>46235</v>
      </c>
      <c r="B869" s="37"/>
      <c r="C869" s="38">
        <v>11.08</v>
      </c>
      <c r="D869" s="13" t="s">
        <v>55</v>
      </c>
      <c r="E869" s="13" t="s">
        <v>1156</v>
      </c>
      <c r="F869" s="13"/>
      <c r="H869" t="s">
        <v>56</v>
      </c>
      <c r="I869" s="13">
        <v>5</v>
      </c>
      <c r="J869" s="13">
        <v>6</v>
      </c>
      <c r="K869" t="s">
        <v>1061</v>
      </c>
      <c r="L869" s="38">
        <v>0.5</v>
      </c>
      <c r="M869" s="38">
        <v>9.4</v>
      </c>
      <c r="N869" s="38">
        <v>11</v>
      </c>
      <c r="O869" s="13" t="s">
        <v>15</v>
      </c>
      <c r="Q869" s="13" t="s">
        <v>4</v>
      </c>
      <c r="R869" s="38">
        <v>10.200000000000001</v>
      </c>
      <c r="S869" s="13" t="s">
        <v>60</v>
      </c>
      <c r="T869" s="39" t="str">
        <f t="shared" si="705"/>
        <v>0.00</v>
      </c>
      <c r="U869" s="39">
        <f t="shared" si="746"/>
        <v>-0.5</v>
      </c>
      <c r="V869" s="39">
        <f t="shared" si="741"/>
        <v>113.41159999999999</v>
      </c>
      <c r="W869" s="39">
        <f t="shared" si="742"/>
        <v>708</v>
      </c>
      <c r="X869" s="40">
        <f t="shared" si="743"/>
        <v>0.16018587570621468</v>
      </c>
      <c r="Y869" s="41">
        <f t="shared" si="744"/>
        <v>1.1341159999999999</v>
      </c>
      <c r="Z869" s="42">
        <f t="shared" si="745"/>
        <v>11341.16</v>
      </c>
      <c r="AA869" s="13" t="s">
        <v>58</v>
      </c>
      <c r="AT869">
        <v>9</v>
      </c>
      <c r="AU869">
        <v>9</v>
      </c>
      <c r="AV869" s="10">
        <f t="shared" si="747"/>
        <v>5</v>
      </c>
      <c r="AW869" s="10">
        <f t="shared" si="748"/>
        <v>10.200000000000001</v>
      </c>
      <c r="AZ869" t="str">
        <f t="shared" si="718"/>
        <v>Yes</v>
      </c>
      <c r="BB869" s="38">
        <f t="shared" si="749"/>
        <v>-0.5</v>
      </c>
      <c r="BC869" s="38">
        <f t="shared" si="686"/>
        <v>-2.5</v>
      </c>
      <c r="BD869" s="38">
        <f t="shared" si="750"/>
        <v>-2.5</v>
      </c>
      <c r="BE869" s="38">
        <f t="shared" si="751"/>
        <v>-0.5</v>
      </c>
      <c r="BF869" s="13" cm="1">
        <f t="array" ref="BF869">SUMPRODUCT((1/COUNTIFS($A$3:$A869,$A$3:$A869,$H$3:$H869,$H$3:$H869,$I$3:$I869,$I$3:$I869)))</f>
        <v>236.99999999999866</v>
      </c>
      <c r="BG869" s="13"/>
      <c r="BH869" s="12"/>
    </row>
    <row r="870" spans="1:60" x14ac:dyDescent="0.2">
      <c r="A870" s="37">
        <v>46235</v>
      </c>
      <c r="B870" s="37"/>
      <c r="C870" s="38">
        <v>11.08</v>
      </c>
      <c r="D870" s="13" t="s">
        <v>55</v>
      </c>
      <c r="E870" s="13" t="s">
        <v>1156</v>
      </c>
      <c r="F870" s="13"/>
      <c r="H870" t="s">
        <v>56</v>
      </c>
      <c r="I870" s="13">
        <v>5</v>
      </c>
      <c r="J870" s="13">
        <v>7</v>
      </c>
      <c r="K870" s="44" t="s">
        <v>1038</v>
      </c>
      <c r="L870" s="38">
        <v>0.5</v>
      </c>
      <c r="M870" s="38">
        <v>5.3</v>
      </c>
      <c r="N870" s="38">
        <v>6.2</v>
      </c>
      <c r="O870" s="13" t="s">
        <v>15</v>
      </c>
      <c r="Q870" s="13" t="s">
        <v>4</v>
      </c>
      <c r="R870" s="38">
        <v>5.7840000000000007</v>
      </c>
      <c r="S870" s="13">
        <v>2</v>
      </c>
      <c r="T870" s="39" t="str">
        <f t="shared" si="705"/>
        <v>0.00</v>
      </c>
      <c r="U870" s="39">
        <f t="shared" si="746"/>
        <v>-0.5</v>
      </c>
      <c r="V870" s="39">
        <f t="shared" si="741"/>
        <v>112.91159999999999</v>
      </c>
      <c r="W870" s="39">
        <f t="shared" si="742"/>
        <v>708.5</v>
      </c>
      <c r="X870" s="40">
        <f t="shared" si="743"/>
        <v>0.15936711362032463</v>
      </c>
      <c r="Y870" s="41">
        <f t="shared" si="744"/>
        <v>1.129116</v>
      </c>
      <c r="Z870" s="42">
        <f t="shared" si="745"/>
        <v>11291.16</v>
      </c>
      <c r="AA870" s="13" t="s">
        <v>58</v>
      </c>
      <c r="AT870">
        <v>4.8</v>
      </c>
      <c r="AU870">
        <v>4.8</v>
      </c>
      <c r="AV870" s="10">
        <f t="shared" si="747"/>
        <v>2.6</v>
      </c>
      <c r="AW870" s="10">
        <f t="shared" si="748"/>
        <v>5.7840000000000007</v>
      </c>
      <c r="AZ870" t="str">
        <f t="shared" si="718"/>
        <v>Yes</v>
      </c>
      <c r="BB870" s="38">
        <f t="shared" si="749"/>
        <v>-0.5</v>
      </c>
      <c r="BC870" s="38">
        <f t="shared" si="686"/>
        <v>-2.5</v>
      </c>
      <c r="BD870" s="38">
        <f t="shared" si="750"/>
        <v>-2.5</v>
      </c>
      <c r="BE870" s="38">
        <f t="shared" si="751"/>
        <v>-0.5</v>
      </c>
      <c r="BF870" s="13" cm="1">
        <f t="array" ref="BF870">SUMPRODUCT((1/COUNTIFS($A$3:$A870,$A$3:$A870,$H$3:$H870,$H$3:$H870,$I$3:$I870,$I$3:$I870)))</f>
        <v>236.99999999999869</v>
      </c>
      <c r="BG870" s="13"/>
      <c r="BH870" s="12"/>
    </row>
    <row r="871" spans="1:60" x14ac:dyDescent="0.2">
      <c r="A871" s="37">
        <v>46235</v>
      </c>
      <c r="B871" s="37"/>
      <c r="C871" s="38">
        <v>11.08</v>
      </c>
      <c r="D871" s="13" t="s">
        <v>55</v>
      </c>
      <c r="E871" s="13" t="s">
        <v>1156</v>
      </c>
      <c r="F871" s="13"/>
      <c r="H871" t="s">
        <v>56</v>
      </c>
      <c r="I871" s="13">
        <v>5</v>
      </c>
      <c r="J871" s="13">
        <v>12</v>
      </c>
      <c r="K871" t="s">
        <v>1097</v>
      </c>
      <c r="L871" s="38">
        <v>1</v>
      </c>
      <c r="M871" s="38">
        <v>19.5</v>
      </c>
      <c r="N871" s="38">
        <v>21.88</v>
      </c>
      <c r="O871" s="13" t="s">
        <v>15</v>
      </c>
      <c r="Q871" s="13" t="s">
        <v>4</v>
      </c>
      <c r="R871" s="38">
        <v>20.209599999999998</v>
      </c>
      <c r="S871" s="13" t="s">
        <v>60</v>
      </c>
      <c r="T871" s="39" t="str">
        <f t="shared" si="705"/>
        <v>0.00</v>
      </c>
      <c r="U871" s="39">
        <f t="shared" si="746"/>
        <v>-1</v>
      </c>
      <c r="V871" s="39">
        <f t="shared" si="741"/>
        <v>111.91159999999999</v>
      </c>
      <c r="W871" s="39">
        <f t="shared" si="742"/>
        <v>709.5</v>
      </c>
      <c r="X871" s="40">
        <f t="shared" si="743"/>
        <v>0.15773305144467933</v>
      </c>
      <c r="Y871" s="41">
        <f t="shared" si="744"/>
        <v>1.119116</v>
      </c>
      <c r="Z871" s="42">
        <f t="shared" si="745"/>
        <v>11191.16</v>
      </c>
      <c r="AA871" s="13" t="s">
        <v>58</v>
      </c>
      <c r="AT871">
        <v>17.8</v>
      </c>
      <c r="AU871">
        <v>19</v>
      </c>
      <c r="AV871" s="10">
        <f t="shared" si="747"/>
        <v>20.88</v>
      </c>
      <c r="AW871" s="10">
        <f t="shared" si="748"/>
        <v>20.209599999999998</v>
      </c>
      <c r="AZ871" t="str">
        <f t="shared" si="718"/>
        <v>Yes</v>
      </c>
      <c r="BB871" s="38">
        <f t="shared" si="749"/>
        <v>-1</v>
      </c>
      <c r="BC871" s="38">
        <f t="shared" si="686"/>
        <v>-2.5</v>
      </c>
      <c r="BD871" s="38">
        <f t="shared" si="750"/>
        <v>-2.5</v>
      </c>
      <c r="BE871" s="38">
        <f t="shared" si="751"/>
        <v>-1</v>
      </c>
      <c r="BF871" s="13" cm="1">
        <f t="array" ref="BF871">SUMPRODUCT((1/COUNTIFS($A$3:$A871,$A$3:$A871,$H$3:$H871,$H$3:$H871,$I$3:$I871,$I$3:$I871)))</f>
        <v>236.99999999999866</v>
      </c>
      <c r="BG871" s="13"/>
      <c r="BH871" s="12"/>
    </row>
    <row r="872" spans="1:60" x14ac:dyDescent="0.2">
      <c r="A872" s="37">
        <v>46235</v>
      </c>
      <c r="B872" s="37"/>
      <c r="C872" s="38">
        <v>11.1</v>
      </c>
      <c r="D872" s="13" t="s">
        <v>55</v>
      </c>
      <c r="E872" s="13" t="s">
        <v>1156</v>
      </c>
      <c r="F872" s="13"/>
      <c r="H872" t="s">
        <v>56</v>
      </c>
      <c r="I872" s="13">
        <v>6</v>
      </c>
      <c r="J872" s="13">
        <v>1</v>
      </c>
      <c r="K872" t="s">
        <v>893</v>
      </c>
      <c r="L872" s="38">
        <v>1</v>
      </c>
      <c r="M872" s="38">
        <v>10.5</v>
      </c>
      <c r="N872" s="38">
        <v>11.5</v>
      </c>
      <c r="O872" s="13" t="s">
        <v>15</v>
      </c>
      <c r="Q872" s="13" t="s">
        <v>4</v>
      </c>
      <c r="R872" s="38">
        <v>10.66</v>
      </c>
      <c r="S872" s="13" t="s">
        <v>60</v>
      </c>
      <c r="T872" s="39" t="str">
        <f t="shared" si="705"/>
        <v>0.00</v>
      </c>
      <c r="U872" s="39">
        <f t="shared" ref="U872:U873" si="752">BE872</f>
        <v>-1</v>
      </c>
      <c r="V872" s="39">
        <f t="shared" si="741"/>
        <v>110.91159999999999</v>
      </c>
      <c r="W872" s="39">
        <f t="shared" si="742"/>
        <v>710.5</v>
      </c>
      <c r="X872" s="40">
        <f t="shared" si="743"/>
        <v>0.15610358902181562</v>
      </c>
      <c r="Y872" s="41">
        <f t="shared" si="744"/>
        <v>1.109116</v>
      </c>
      <c r="Z872" s="42">
        <f t="shared" si="745"/>
        <v>11091.16</v>
      </c>
      <c r="AA872" s="13" t="s">
        <v>58</v>
      </c>
      <c r="AT872">
        <v>10.5</v>
      </c>
      <c r="AU872">
        <v>10</v>
      </c>
      <c r="AV872" s="10">
        <f t="shared" ref="AV872:AV873" si="753">((N872*(L872))-(L872))</f>
        <v>10.5</v>
      </c>
      <c r="AW872" s="10">
        <f t="shared" ref="AW872:AW873" si="754">0.92*(N872-1)+1</f>
        <v>10.66</v>
      </c>
      <c r="AZ872" t="str">
        <f t="shared" si="718"/>
        <v>Yes</v>
      </c>
      <c r="BB872" s="38">
        <f t="shared" ref="BB872:BB873" si="755">IF(AA872="W",
   L872*(N872-1),
   -L872
)</f>
        <v>-1</v>
      </c>
      <c r="BC872" s="38">
        <f t="shared" si="686"/>
        <v>-0.39500000000000002</v>
      </c>
      <c r="BD872" s="38">
        <f t="shared" ref="BD872:BD873" si="756">IF(BC872&gt;0, BC872*0.92, BC872)</f>
        <v>-0.39500000000000002</v>
      </c>
      <c r="BE872" s="38">
        <f t="shared" ref="BE872:BE873" si="757">IF(
  BC872&gt;0,
  IF(
    AA872="W",
    BB872 - (BC872 - BD872),
    BB872
  ),
  BB872
)</f>
        <v>-1</v>
      </c>
      <c r="BF872" s="13" cm="1">
        <f t="array" ref="BF872">SUMPRODUCT((1/COUNTIFS($A$3:$A872,$A$3:$A872,$H$3:$H872,$H$3:$H872,$I$3:$I872,$I$3:$I872)))</f>
        <v>237.99999999999866</v>
      </c>
      <c r="BG872" s="13"/>
      <c r="BH872" s="12"/>
    </row>
    <row r="873" spans="1:60" x14ac:dyDescent="0.2">
      <c r="A873" s="37">
        <v>46235</v>
      </c>
      <c r="B873" s="37"/>
      <c r="C873" s="38">
        <v>11.1</v>
      </c>
      <c r="D873" s="13" t="s">
        <v>55</v>
      </c>
      <c r="E873" s="13" t="s">
        <v>1156</v>
      </c>
      <c r="F873" s="13"/>
      <c r="H873" t="s">
        <v>56</v>
      </c>
      <c r="I873" s="13">
        <v>6</v>
      </c>
      <c r="J873" s="13">
        <v>10</v>
      </c>
      <c r="K873" s="43" t="s">
        <v>418</v>
      </c>
      <c r="L873" s="38">
        <v>0.5</v>
      </c>
      <c r="M873" s="38">
        <v>2.06</v>
      </c>
      <c r="N873" s="38">
        <v>2.21</v>
      </c>
      <c r="O873" s="13" t="s">
        <v>15</v>
      </c>
      <c r="Q873" s="13" t="s">
        <v>4</v>
      </c>
      <c r="R873" s="38">
        <v>2.1132</v>
      </c>
      <c r="S873" s="13">
        <v>1</v>
      </c>
      <c r="T873" s="39">
        <f t="shared" si="705"/>
        <v>1.06</v>
      </c>
      <c r="U873" s="39">
        <f t="shared" si="752"/>
        <v>0.60499999999999998</v>
      </c>
      <c r="V873" s="39">
        <f t="shared" si="741"/>
        <v>111.5166</v>
      </c>
      <c r="W873" s="39">
        <f t="shared" si="742"/>
        <v>711</v>
      </c>
      <c r="X873" s="40">
        <f t="shared" si="743"/>
        <v>0.15684472573839661</v>
      </c>
      <c r="Y873" s="41">
        <f t="shared" si="744"/>
        <v>1.1151659999999999</v>
      </c>
      <c r="Z873" s="42">
        <f t="shared" si="745"/>
        <v>11151.66</v>
      </c>
      <c r="AA873" s="13" t="s">
        <v>72</v>
      </c>
      <c r="AT873">
        <v>2</v>
      </c>
      <c r="AU873">
        <v>1.95</v>
      </c>
      <c r="AV873" s="10">
        <f t="shared" si="753"/>
        <v>0.60499999999999998</v>
      </c>
      <c r="AW873" s="10">
        <f t="shared" si="754"/>
        <v>2.1132</v>
      </c>
      <c r="AZ873" t="str">
        <f t="shared" si="718"/>
        <v>Yes</v>
      </c>
      <c r="BB873" s="38">
        <f t="shared" si="755"/>
        <v>0.60499999999999998</v>
      </c>
      <c r="BC873" s="38">
        <f t="shared" si="686"/>
        <v>-0.39500000000000002</v>
      </c>
      <c r="BD873" s="38">
        <f t="shared" si="756"/>
        <v>-0.39500000000000002</v>
      </c>
      <c r="BE873" s="38">
        <f t="shared" si="757"/>
        <v>0.60499999999999998</v>
      </c>
      <c r="BF873" s="13" cm="1">
        <f t="array" ref="BF873">SUMPRODUCT((1/COUNTIFS($A$3:$A873,$A$3:$A873,$H$3:$H873,$H$3:$H873,$I$3:$I873,$I$3:$I873)))</f>
        <v>237.99999999999866</v>
      </c>
      <c r="BG873" s="13"/>
      <c r="BH873" s="12"/>
    </row>
    <row r="874" spans="1:60" x14ac:dyDescent="0.2">
      <c r="A874" s="37">
        <v>46235</v>
      </c>
      <c r="B874" s="37"/>
      <c r="C874" s="38">
        <v>11.12</v>
      </c>
      <c r="D874" s="13" t="s">
        <v>55</v>
      </c>
      <c r="E874" s="13" t="s">
        <v>1156</v>
      </c>
      <c r="F874" s="13"/>
      <c r="H874" t="s">
        <v>56</v>
      </c>
      <c r="I874" s="13">
        <v>7</v>
      </c>
      <c r="J874" s="13">
        <v>8</v>
      </c>
      <c r="K874" s="44" t="s">
        <v>999</v>
      </c>
      <c r="L874" s="38">
        <v>1</v>
      </c>
      <c r="M874" s="38">
        <v>10.050000000000001</v>
      </c>
      <c r="N874" s="38">
        <v>10.87</v>
      </c>
      <c r="O874" s="13" t="s">
        <v>15</v>
      </c>
      <c r="Q874" s="13" t="s">
        <v>4</v>
      </c>
      <c r="R874" s="38">
        <v>10.080399999999999</v>
      </c>
      <c r="S874" s="13">
        <v>2</v>
      </c>
      <c r="T874" s="39" t="str">
        <f t="shared" si="705"/>
        <v>0.00</v>
      </c>
      <c r="U874" s="39">
        <f t="shared" ref="U874" si="758">BE874</f>
        <v>-1</v>
      </c>
      <c r="V874" s="39">
        <f t="shared" si="741"/>
        <v>110.5166</v>
      </c>
      <c r="W874" s="39">
        <f t="shared" si="742"/>
        <v>712</v>
      </c>
      <c r="X874" s="40">
        <f t="shared" si="743"/>
        <v>0.15521994382022472</v>
      </c>
      <c r="Y874" s="41">
        <f t="shared" si="744"/>
        <v>1.1051659999999999</v>
      </c>
      <c r="Z874" s="42">
        <f t="shared" si="745"/>
        <v>11051.66</v>
      </c>
      <c r="AA874" s="13" t="s">
        <v>58</v>
      </c>
      <c r="AT874">
        <v>8.5</v>
      </c>
      <c r="AU874">
        <v>11</v>
      </c>
      <c r="AV874" s="10">
        <f t="shared" ref="AV874:AV875" si="759">((N874*(L874))-(L874))</f>
        <v>9.8699999999999992</v>
      </c>
      <c r="AW874" s="10">
        <f t="shared" ref="AW874:AW875" si="760">0.92*(N874-1)+1</f>
        <v>10.080399999999999</v>
      </c>
      <c r="AZ874" t="str">
        <f t="shared" si="718"/>
        <v>Yes</v>
      </c>
      <c r="BA874">
        <v>0.33</v>
      </c>
      <c r="BB874" s="38">
        <f t="shared" ref="BB874" si="761">IF(AA874="W",
   L874*(N874-1),
   -L874
)</f>
        <v>-1</v>
      </c>
      <c r="BC874" s="38">
        <f t="shared" si="686"/>
        <v>-1</v>
      </c>
      <c r="BD874" s="38">
        <f t="shared" ref="BD874" si="762">IF(BC874&gt;0, BC874*0.92, BC874)</f>
        <v>-1</v>
      </c>
      <c r="BE874" s="38">
        <f t="shared" ref="BE874" si="763">IF(
  BC874&gt;0,
  IF(
    AA874="W",
    BB874 - (BC874 - BD874),
    BB874
  ),
  BB874
)</f>
        <v>-1</v>
      </c>
      <c r="BF874" s="13" cm="1">
        <f t="array" ref="BF874">SUMPRODUCT((1/COUNTIFS($A$3:$A874,$A$3:$A874,$H$3:$H874,$H$3:$H874,$I$3:$I874,$I$3:$I874)))</f>
        <v>238.99999999999866</v>
      </c>
      <c r="BG874" s="13"/>
      <c r="BH874" s="12"/>
    </row>
    <row r="875" spans="1:60" x14ac:dyDescent="0.2">
      <c r="A875" s="37">
        <v>46235</v>
      </c>
      <c r="B875" s="37"/>
      <c r="C875" s="38">
        <v>11.13</v>
      </c>
      <c r="D875" s="13" t="s">
        <v>55</v>
      </c>
      <c r="E875" s="13" t="s">
        <v>1156</v>
      </c>
      <c r="F875" s="13"/>
      <c r="H875" t="s">
        <v>56</v>
      </c>
      <c r="I875" s="13">
        <v>8</v>
      </c>
      <c r="J875" s="13">
        <v>1</v>
      </c>
      <c r="K875" s="46" t="s">
        <v>934</v>
      </c>
      <c r="L875" s="38">
        <v>1</v>
      </c>
      <c r="M875" s="38">
        <v>10.53</v>
      </c>
      <c r="N875" s="38">
        <v>13.5</v>
      </c>
      <c r="O875" s="13" t="s">
        <v>15</v>
      </c>
      <c r="Q875" s="13" t="s">
        <v>4</v>
      </c>
      <c r="R875" s="38">
        <v>12.5</v>
      </c>
      <c r="S875" s="13">
        <v>4</v>
      </c>
      <c r="T875" s="39" t="str">
        <f t="shared" si="705"/>
        <v>0.00</v>
      </c>
      <c r="U875" s="39">
        <f t="shared" ref="U875" si="764">BE875</f>
        <v>-1</v>
      </c>
      <c r="V875" s="39">
        <f t="shared" si="741"/>
        <v>109.5166</v>
      </c>
      <c r="W875" s="39">
        <f t="shared" si="742"/>
        <v>713</v>
      </c>
      <c r="X875" s="40">
        <f t="shared" si="743"/>
        <v>0.15359971949509116</v>
      </c>
      <c r="Y875" s="41">
        <f t="shared" si="744"/>
        <v>1.0951659999999999</v>
      </c>
      <c r="Z875" s="42">
        <f t="shared" si="745"/>
        <v>10951.66</v>
      </c>
      <c r="AA875" s="13" t="s">
        <v>58</v>
      </c>
      <c r="AT875">
        <v>9.4</v>
      </c>
      <c r="AU875">
        <v>9.5</v>
      </c>
      <c r="AV875" s="10">
        <f t="shared" si="759"/>
        <v>12.5</v>
      </c>
      <c r="AW875" s="10">
        <f t="shared" si="760"/>
        <v>12.5</v>
      </c>
      <c r="AZ875" t="str">
        <f t="shared" si="718"/>
        <v>Yes</v>
      </c>
      <c r="BA875">
        <v>0.22</v>
      </c>
      <c r="BB875" s="38">
        <f t="shared" ref="BB875" si="765">IF(AA875="W",
   L875*(N875-1),
   -L875
)</f>
        <v>-1</v>
      </c>
      <c r="BC875" s="38">
        <f t="shared" si="686"/>
        <v>-1</v>
      </c>
      <c r="BD875" s="38">
        <f t="shared" ref="BD875" si="766">IF(BC875&gt;0, BC875*0.92, BC875)</f>
        <v>-1</v>
      </c>
      <c r="BE875" s="38">
        <f t="shared" ref="BE875" si="767">IF(
  BC875&gt;0,
  IF(
    AA875="W",
    BB875 - (BC875 - BD875),
    BB875
  ),
  BB875
)</f>
        <v>-1</v>
      </c>
      <c r="BF875" s="13" cm="1">
        <f t="array" ref="BF875">SUMPRODUCT((1/COUNTIFS($A$3:$A875,$A$3:$A875,$H$3:$H875,$H$3:$H875,$I$3:$I875,$I$3:$I875)))</f>
        <v>239.99999999999866</v>
      </c>
      <c r="BG875" s="13"/>
      <c r="BH875" s="12"/>
    </row>
    <row r="876" spans="1:60" x14ac:dyDescent="0.2">
      <c r="A876" s="37">
        <v>46235</v>
      </c>
      <c r="B876" s="37"/>
      <c r="C876" s="38">
        <v>11.15</v>
      </c>
      <c r="D876" s="13" t="s">
        <v>55</v>
      </c>
      <c r="E876" s="13" t="s">
        <v>1156</v>
      </c>
      <c r="F876" s="13"/>
      <c r="H876" t="s">
        <v>56</v>
      </c>
      <c r="I876" s="13">
        <v>9</v>
      </c>
      <c r="J876" s="13">
        <v>7</v>
      </c>
      <c r="K876" t="s">
        <v>1026</v>
      </c>
      <c r="L876" s="38">
        <v>1</v>
      </c>
      <c r="M876" s="38">
        <v>27</v>
      </c>
      <c r="N876" s="38">
        <v>38.49</v>
      </c>
      <c r="O876" s="13" t="s">
        <v>15</v>
      </c>
      <c r="Q876" s="13" t="s">
        <v>4</v>
      </c>
      <c r="R876" s="38">
        <v>35.4908</v>
      </c>
      <c r="S876" s="13" t="s">
        <v>60</v>
      </c>
      <c r="T876" s="39" t="str">
        <f t="shared" si="705"/>
        <v>0.00</v>
      </c>
      <c r="U876" s="39">
        <f t="shared" ref="U876:U878" si="768">BE876</f>
        <v>-1</v>
      </c>
      <c r="V876" s="39">
        <f t="shared" si="741"/>
        <v>108.5166</v>
      </c>
      <c r="W876" s="39">
        <f t="shared" si="742"/>
        <v>714</v>
      </c>
      <c r="X876" s="40">
        <f t="shared" si="743"/>
        <v>0.15198403361344537</v>
      </c>
      <c r="Y876" s="41">
        <f t="shared" si="744"/>
        <v>1.0851660000000001</v>
      </c>
      <c r="Z876" s="42">
        <f t="shared" si="745"/>
        <v>10851.66</v>
      </c>
      <c r="AA876" s="13" t="s">
        <v>58</v>
      </c>
      <c r="AT876">
        <v>27.5</v>
      </c>
      <c r="AU876">
        <v>26</v>
      </c>
      <c r="AV876" s="10">
        <f t="shared" ref="AV876:AV878" si="769">((N876*(L876))-(L876))</f>
        <v>37.49</v>
      </c>
      <c r="AW876" s="10">
        <f t="shared" ref="AW876:AW878" si="770">0.92*(N876-1)+1</f>
        <v>35.4908</v>
      </c>
      <c r="AZ876" t="str">
        <f t="shared" si="718"/>
        <v>Yes</v>
      </c>
      <c r="BB876" s="38">
        <f t="shared" ref="BB876:BB878" si="771">IF(AA876="W",
   L876*(N876-1),
   -L876
)</f>
        <v>-1</v>
      </c>
      <c r="BC876" s="38">
        <f t="shared" si="686"/>
        <v>-3</v>
      </c>
      <c r="BD876" s="38">
        <f t="shared" ref="BD876:BD878" si="772">IF(BC876&gt;0, BC876*0.92, BC876)</f>
        <v>-3</v>
      </c>
      <c r="BE876" s="38">
        <f t="shared" ref="BE876:BE878" si="773">IF(
  BC876&gt;0,
  IF(
    AA876="W",
    BB876 - (BC876 - BD876),
    BB876
  ),
  BB876
)</f>
        <v>-1</v>
      </c>
      <c r="BF876" s="13" cm="1">
        <f t="array" ref="BF876">SUMPRODUCT((1/COUNTIFS($A$3:$A876,$A$3:$A876,$H$3:$H876,$H$3:$H876,$I$3:$I876,$I$3:$I876)))</f>
        <v>240.99999999999866</v>
      </c>
      <c r="BG876" s="13"/>
      <c r="BH876" s="12"/>
    </row>
    <row r="877" spans="1:60" x14ac:dyDescent="0.2">
      <c r="A877" s="37">
        <v>46235</v>
      </c>
      <c r="B877" s="37"/>
      <c r="C877" s="38">
        <v>11.15</v>
      </c>
      <c r="D877" s="13" t="s">
        <v>55</v>
      </c>
      <c r="E877" s="13" t="s">
        <v>1156</v>
      </c>
      <c r="F877" s="13"/>
      <c r="H877" t="s">
        <v>56</v>
      </c>
      <c r="I877" s="13">
        <v>9</v>
      </c>
      <c r="J877" s="13">
        <v>9</v>
      </c>
      <c r="K877" t="s">
        <v>1007</v>
      </c>
      <c r="L877" s="38">
        <v>1</v>
      </c>
      <c r="M877" s="38">
        <v>16</v>
      </c>
      <c r="N877" s="38">
        <v>18</v>
      </c>
      <c r="O877" s="13" t="s">
        <v>15</v>
      </c>
      <c r="Q877" s="13" t="s">
        <v>4</v>
      </c>
      <c r="R877" s="38">
        <v>16.64</v>
      </c>
      <c r="S877" s="13" t="s">
        <v>60</v>
      </c>
      <c r="T877" s="39" t="str">
        <f t="shared" si="705"/>
        <v>0.00</v>
      </c>
      <c r="U877" s="39">
        <f t="shared" si="768"/>
        <v>-1</v>
      </c>
      <c r="V877" s="39">
        <f t="shared" si="741"/>
        <v>107.5166</v>
      </c>
      <c r="W877" s="39">
        <f t="shared" si="742"/>
        <v>715</v>
      </c>
      <c r="X877" s="40">
        <f t="shared" si="743"/>
        <v>0.15037286713286713</v>
      </c>
      <c r="Y877" s="41">
        <f t="shared" si="744"/>
        <v>1.0751660000000001</v>
      </c>
      <c r="Z877" s="42">
        <f t="shared" si="745"/>
        <v>10751.66</v>
      </c>
      <c r="AA877" s="13" t="s">
        <v>58</v>
      </c>
      <c r="AT877">
        <v>17.399999999999999</v>
      </c>
      <c r="AU877">
        <v>17</v>
      </c>
      <c r="AV877" s="10">
        <f t="shared" si="769"/>
        <v>17</v>
      </c>
      <c r="AW877" s="10">
        <f t="shared" si="770"/>
        <v>16.64</v>
      </c>
      <c r="AZ877" t="str">
        <f t="shared" si="718"/>
        <v>Yes</v>
      </c>
      <c r="BB877" s="38">
        <f t="shared" si="771"/>
        <v>-1</v>
      </c>
      <c r="BC877" s="38">
        <f t="shared" si="686"/>
        <v>-3</v>
      </c>
      <c r="BD877" s="38">
        <f t="shared" si="772"/>
        <v>-3</v>
      </c>
      <c r="BE877" s="38">
        <f t="shared" si="773"/>
        <v>-1</v>
      </c>
      <c r="BF877" s="13" cm="1">
        <f t="array" ref="BF877">SUMPRODUCT((1/COUNTIFS($A$3:$A877,$A$3:$A877,$H$3:$H877,$H$3:$H877,$I$3:$I877,$I$3:$I877)))</f>
        <v>240.99999999999866</v>
      </c>
      <c r="BG877" s="13"/>
      <c r="BH877" s="12"/>
    </row>
    <row r="878" spans="1:60" x14ac:dyDescent="0.2">
      <c r="A878" s="37">
        <v>46235</v>
      </c>
      <c r="B878" s="37"/>
      <c r="C878" s="38">
        <v>11.15</v>
      </c>
      <c r="D878" s="13" t="s">
        <v>55</v>
      </c>
      <c r="E878" s="13" t="s">
        <v>1156</v>
      </c>
      <c r="F878" s="13"/>
      <c r="H878" t="s">
        <v>56</v>
      </c>
      <c r="I878" s="13">
        <v>9</v>
      </c>
      <c r="J878" s="13">
        <v>12</v>
      </c>
      <c r="K878" t="s">
        <v>1029</v>
      </c>
      <c r="L878" s="38">
        <v>1</v>
      </c>
      <c r="M878" s="38">
        <v>18.5</v>
      </c>
      <c r="N878" s="38">
        <v>31.44</v>
      </c>
      <c r="O878" s="13" t="s">
        <v>15</v>
      </c>
      <c r="Q878" s="13" t="s">
        <v>4</v>
      </c>
      <c r="R878" s="38">
        <v>29.004800000000003</v>
      </c>
      <c r="S878" s="13" t="s">
        <v>60</v>
      </c>
      <c r="T878" s="39" t="str">
        <f t="shared" si="705"/>
        <v>0.00</v>
      </c>
      <c r="U878" s="39">
        <f t="shared" si="768"/>
        <v>-1</v>
      </c>
      <c r="V878" s="39">
        <f t="shared" si="741"/>
        <v>106.5166</v>
      </c>
      <c r="W878" s="39">
        <f t="shared" si="742"/>
        <v>716</v>
      </c>
      <c r="X878" s="40">
        <f t="shared" si="743"/>
        <v>0.14876620111731842</v>
      </c>
      <c r="Y878" s="41">
        <f t="shared" si="744"/>
        <v>1.0651660000000001</v>
      </c>
      <c r="Z878" s="42">
        <f t="shared" si="745"/>
        <v>10651.66</v>
      </c>
      <c r="AA878" s="13" t="s">
        <v>58</v>
      </c>
      <c r="AT878">
        <v>22.4</v>
      </c>
      <c r="AU878">
        <v>21</v>
      </c>
      <c r="AV878" s="10">
        <f t="shared" si="769"/>
        <v>30.44</v>
      </c>
      <c r="AW878" s="10">
        <f t="shared" si="770"/>
        <v>29.004800000000003</v>
      </c>
      <c r="AZ878" t="str">
        <f t="shared" si="718"/>
        <v>Yes</v>
      </c>
      <c r="BB878" s="38">
        <f t="shared" si="771"/>
        <v>-1</v>
      </c>
      <c r="BC878" s="38">
        <f t="shared" si="686"/>
        <v>-3</v>
      </c>
      <c r="BD878" s="38">
        <f t="shared" si="772"/>
        <v>-3</v>
      </c>
      <c r="BE878" s="38">
        <f t="shared" si="773"/>
        <v>-1</v>
      </c>
      <c r="BF878" s="13" cm="1">
        <f t="array" ref="BF878">SUMPRODUCT((1/COUNTIFS($A$3:$A878,$A$3:$A878,$H$3:$H878,$H$3:$H878,$I$3:$I878,$I$3:$I878)))</f>
        <v>240.99999999999869</v>
      </c>
      <c r="BG878" s="13"/>
      <c r="BH878" s="12"/>
    </row>
    <row r="879" spans="1:60" x14ac:dyDescent="0.2">
      <c r="A879" s="37">
        <v>46242</v>
      </c>
      <c r="B879" s="37"/>
      <c r="C879" s="38">
        <v>11.05</v>
      </c>
      <c r="D879" s="13" t="s">
        <v>55</v>
      </c>
      <c r="E879" s="13" t="s">
        <v>1156</v>
      </c>
      <c r="F879" s="13"/>
      <c r="H879" t="s">
        <v>1116</v>
      </c>
      <c r="I879" s="13">
        <v>2</v>
      </c>
      <c r="J879" s="13">
        <v>2</v>
      </c>
      <c r="K879" t="s">
        <v>1103</v>
      </c>
      <c r="L879" s="38">
        <v>0.5</v>
      </c>
      <c r="M879" s="38">
        <v>27</v>
      </c>
      <c r="N879" s="38">
        <v>33.909999999999997</v>
      </c>
      <c r="O879" s="13" t="s">
        <v>15</v>
      </c>
      <c r="Q879" s="13" t="s">
        <v>4</v>
      </c>
      <c r="R879" s="38">
        <v>31.277199999999997</v>
      </c>
      <c r="S879" s="13" t="s">
        <v>60</v>
      </c>
      <c r="T879" s="39" t="str">
        <f t="shared" si="705"/>
        <v>0.00</v>
      </c>
      <c r="U879" s="39">
        <f t="shared" ref="U879:U884" si="774">BE879</f>
        <v>-0.5</v>
      </c>
      <c r="V879" s="39">
        <f t="shared" si="741"/>
        <v>106.0166</v>
      </c>
      <c r="W879" s="39">
        <f t="shared" si="742"/>
        <v>716.5</v>
      </c>
      <c r="X879" s="40">
        <f t="shared" si="743"/>
        <v>0.14796454989532448</v>
      </c>
      <c r="Y879" s="41">
        <f t="shared" si="744"/>
        <v>1.0601659999999999</v>
      </c>
      <c r="Z879" s="42">
        <f t="shared" si="745"/>
        <v>10601.66</v>
      </c>
      <c r="AA879" s="13" t="s">
        <v>58</v>
      </c>
      <c r="AT879" s="47">
        <v>27.1</v>
      </c>
      <c r="AU879" s="47">
        <v>21</v>
      </c>
      <c r="AV879" s="10">
        <f t="shared" ref="AV879:AV885" si="775">((N879*(L879))-(L879))</f>
        <v>16.454999999999998</v>
      </c>
      <c r="AW879" s="10">
        <f t="shared" ref="AW879:AW885" si="776">0.92*(N879-1)+1</f>
        <v>31.277199999999997</v>
      </c>
      <c r="AZ879" t="str">
        <f t="shared" si="718"/>
        <v>Yes</v>
      </c>
      <c r="BB879" s="38">
        <f t="shared" ref="BB879:BB885" si="777">IF(AA879="W",
   L879*(N879-1),
   -L879
)</f>
        <v>-0.5</v>
      </c>
      <c r="BC879" s="38">
        <f t="shared" si="686"/>
        <v>-3</v>
      </c>
      <c r="BD879" s="38">
        <f t="shared" ref="BD879:BD885" si="778">IF(BC879&gt;0, BC879*0.92, BC879)</f>
        <v>-3</v>
      </c>
      <c r="BE879" s="38">
        <f t="shared" ref="BE879:BE885" si="779">IF(
  BC879&gt;0,
  IF(
    AA879="W",
    BB879 - (BC879 - BD879),
    BB879
  ),
  BB879
)</f>
        <v>-0.5</v>
      </c>
      <c r="BF879" s="13" cm="1">
        <f t="array" ref="BF879">SUMPRODUCT((1/COUNTIFS($A$3:$A879,$A$3:$A879,$H$3:$H879,$H$3:$H879,$I$3:$I879,$I$3:$I879)))</f>
        <v>241.99999999999869</v>
      </c>
      <c r="BG879" s="13"/>
      <c r="BH879" s="12"/>
    </row>
    <row r="880" spans="1:60" x14ac:dyDescent="0.2">
      <c r="A880" s="37">
        <v>46242</v>
      </c>
      <c r="B880" s="37"/>
      <c r="C880" s="38">
        <v>11.05</v>
      </c>
      <c r="D880" s="13" t="s">
        <v>55</v>
      </c>
      <c r="E880" s="13" t="s">
        <v>1156</v>
      </c>
      <c r="F880" s="13"/>
      <c r="H880" t="s">
        <v>1116</v>
      </c>
      <c r="I880" s="13">
        <v>2</v>
      </c>
      <c r="J880" s="13">
        <v>2</v>
      </c>
      <c r="K880" t="s">
        <v>1103</v>
      </c>
      <c r="L880" s="38">
        <v>0.5</v>
      </c>
      <c r="M880" s="38">
        <v>7.2</v>
      </c>
      <c r="N880" s="38">
        <v>7.2</v>
      </c>
      <c r="O880" s="13" t="s">
        <v>15</v>
      </c>
      <c r="Q880" s="13" t="s">
        <v>1101</v>
      </c>
      <c r="R880" s="38">
        <v>6.7040000000000006</v>
      </c>
      <c r="S880" s="13" t="s">
        <v>60</v>
      </c>
      <c r="T880" s="39" t="str">
        <f t="shared" si="705"/>
        <v>0.00</v>
      </c>
      <c r="U880" s="39">
        <f t="shared" si="774"/>
        <v>-0.5</v>
      </c>
      <c r="V880" s="39">
        <f t="shared" si="741"/>
        <v>105.5166</v>
      </c>
      <c r="W880" s="39">
        <f t="shared" si="742"/>
        <v>717</v>
      </c>
      <c r="X880" s="40">
        <f t="shared" si="743"/>
        <v>0.14716401673640167</v>
      </c>
      <c r="Y880" s="41">
        <f t="shared" si="744"/>
        <v>1.055166</v>
      </c>
      <c r="Z880" s="42">
        <f t="shared" si="745"/>
        <v>10551.66</v>
      </c>
      <c r="AA880" s="13" t="s">
        <v>58</v>
      </c>
      <c r="AT880" s="47">
        <v>6.1</v>
      </c>
      <c r="AU880" s="47">
        <v>6.1</v>
      </c>
      <c r="AV880" s="10">
        <f t="shared" si="775"/>
        <v>3.1</v>
      </c>
      <c r="AW880" s="10">
        <f t="shared" si="776"/>
        <v>6.7040000000000006</v>
      </c>
      <c r="AZ880" t="str">
        <f t="shared" si="718"/>
        <v>Yes</v>
      </c>
      <c r="BB880" s="38">
        <f t="shared" si="777"/>
        <v>-0.5</v>
      </c>
      <c r="BC880" s="38">
        <f t="shared" si="686"/>
        <v>-3</v>
      </c>
      <c r="BD880" s="38">
        <f t="shared" si="778"/>
        <v>-3</v>
      </c>
      <c r="BE880" s="38">
        <f t="shared" si="779"/>
        <v>-0.5</v>
      </c>
      <c r="BF880" s="13" cm="1">
        <f t="array" ref="BF880">SUMPRODUCT((1/COUNTIFS($A$3:$A880,$A$3:$A880,$H$3:$H880,$H$3:$H880,$I$3:$I880,$I$3:$I880)))</f>
        <v>241.99999999999869</v>
      </c>
      <c r="BG880" s="13"/>
      <c r="BH880" s="12"/>
    </row>
    <row r="881" spans="1:60" x14ac:dyDescent="0.2">
      <c r="A881" s="37">
        <v>46242</v>
      </c>
      <c r="B881" s="37"/>
      <c r="C881" s="38">
        <v>11.05</v>
      </c>
      <c r="D881" s="13" t="s">
        <v>55</v>
      </c>
      <c r="E881" s="13" t="s">
        <v>1156</v>
      </c>
      <c r="F881" s="13"/>
      <c r="H881" t="s">
        <v>1116</v>
      </c>
      <c r="I881" s="13">
        <v>2</v>
      </c>
      <c r="J881" s="13">
        <v>7</v>
      </c>
      <c r="K881" t="s">
        <v>825</v>
      </c>
      <c r="L881" s="38">
        <v>0.5</v>
      </c>
      <c r="M881" s="38">
        <v>36</v>
      </c>
      <c r="N881" s="38">
        <v>70</v>
      </c>
      <c r="O881" s="13" t="s">
        <v>15</v>
      </c>
      <c r="Q881" s="13" t="s">
        <v>4</v>
      </c>
      <c r="R881" s="38">
        <v>64.48</v>
      </c>
      <c r="S881" s="13" t="s">
        <v>60</v>
      </c>
      <c r="T881" s="39" t="str">
        <f t="shared" si="705"/>
        <v>0.00</v>
      </c>
      <c r="U881" s="39">
        <f t="shared" si="774"/>
        <v>-0.5</v>
      </c>
      <c r="V881" s="39">
        <f t="shared" si="741"/>
        <v>105.0166</v>
      </c>
      <c r="W881" s="39">
        <f t="shared" si="742"/>
        <v>717.5</v>
      </c>
      <c r="X881" s="40">
        <f t="shared" si="743"/>
        <v>0.14636459930313589</v>
      </c>
      <c r="Y881" s="41">
        <f t="shared" si="744"/>
        <v>1.0501659999999999</v>
      </c>
      <c r="Z881" s="42">
        <f t="shared" si="745"/>
        <v>10501.66</v>
      </c>
      <c r="AA881" s="13" t="s">
        <v>58</v>
      </c>
      <c r="AT881" s="47">
        <v>44.4</v>
      </c>
      <c r="AU881" s="47">
        <v>31</v>
      </c>
      <c r="AV881" s="10">
        <f t="shared" si="775"/>
        <v>34.5</v>
      </c>
      <c r="AW881" s="10">
        <f t="shared" si="776"/>
        <v>64.48</v>
      </c>
      <c r="AZ881" t="str">
        <f t="shared" si="718"/>
        <v>Yes</v>
      </c>
      <c r="BB881" s="38">
        <f t="shared" si="777"/>
        <v>-0.5</v>
      </c>
      <c r="BC881" s="38">
        <f t="shared" si="686"/>
        <v>-3</v>
      </c>
      <c r="BD881" s="38">
        <f t="shared" si="778"/>
        <v>-3</v>
      </c>
      <c r="BE881" s="38">
        <f t="shared" si="779"/>
        <v>-0.5</v>
      </c>
      <c r="BF881" s="13" cm="1">
        <f t="array" ref="BF881">SUMPRODUCT((1/COUNTIFS($A$3:$A881,$A$3:$A881,$H$3:$H881,$H$3:$H881,$I$3:$I881,$I$3:$I881)))</f>
        <v>241.99999999999872</v>
      </c>
      <c r="BG881" s="13"/>
      <c r="BH881" s="12"/>
    </row>
    <row r="882" spans="1:60" x14ac:dyDescent="0.2">
      <c r="A882" s="37">
        <v>46242</v>
      </c>
      <c r="B882" s="37"/>
      <c r="C882" s="38">
        <v>11.05</v>
      </c>
      <c r="D882" s="13" t="s">
        <v>55</v>
      </c>
      <c r="E882" s="13" t="s">
        <v>1156</v>
      </c>
      <c r="F882" s="13"/>
      <c r="H882" t="s">
        <v>1116</v>
      </c>
      <c r="I882" s="13">
        <v>2</v>
      </c>
      <c r="J882" s="13">
        <v>7</v>
      </c>
      <c r="K882" t="s">
        <v>825</v>
      </c>
      <c r="L882" s="38">
        <v>0.5</v>
      </c>
      <c r="M882" s="38">
        <v>9.4</v>
      </c>
      <c r="N882" s="38">
        <v>9.4</v>
      </c>
      <c r="O882" s="13" t="s">
        <v>15</v>
      </c>
      <c r="Q882" s="13" t="s">
        <v>1101</v>
      </c>
      <c r="R882" s="38">
        <v>8.7280000000000015</v>
      </c>
      <c r="S882" s="13" t="s">
        <v>60</v>
      </c>
      <c r="T882" s="39" t="str">
        <f t="shared" si="705"/>
        <v>0.00</v>
      </c>
      <c r="U882" s="39">
        <f t="shared" si="774"/>
        <v>-0.5</v>
      </c>
      <c r="V882" s="39">
        <f t="shared" si="741"/>
        <v>104.5166</v>
      </c>
      <c r="W882" s="39">
        <f t="shared" si="742"/>
        <v>718</v>
      </c>
      <c r="X882" s="40">
        <f t="shared" si="743"/>
        <v>0.14556629526462395</v>
      </c>
      <c r="Y882" s="41">
        <f t="shared" si="744"/>
        <v>1.045166</v>
      </c>
      <c r="Z882" s="42">
        <f t="shared" si="745"/>
        <v>10451.66</v>
      </c>
      <c r="AA882" s="13" t="s">
        <v>58</v>
      </c>
      <c r="AT882" s="47">
        <v>9.5</v>
      </c>
      <c r="AU882" s="47">
        <v>9.5</v>
      </c>
      <c r="AV882" s="10">
        <f t="shared" si="775"/>
        <v>4.2</v>
      </c>
      <c r="AW882" s="10">
        <f t="shared" si="776"/>
        <v>8.7280000000000015</v>
      </c>
      <c r="AZ882" t="str">
        <f t="shared" si="718"/>
        <v>Yes</v>
      </c>
      <c r="BB882" s="38">
        <f t="shared" si="777"/>
        <v>-0.5</v>
      </c>
      <c r="BC882" s="38">
        <f t="shared" si="686"/>
        <v>-3</v>
      </c>
      <c r="BD882" s="38">
        <f t="shared" si="778"/>
        <v>-3</v>
      </c>
      <c r="BE882" s="38">
        <f t="shared" si="779"/>
        <v>-0.5</v>
      </c>
      <c r="BF882" s="13" cm="1">
        <f t="array" ref="BF882">SUMPRODUCT((1/COUNTIFS($A$3:$A882,$A$3:$A882,$H$3:$H882,$H$3:$H882,$I$3:$I882,$I$3:$I882)))</f>
        <v>241.99999999999869</v>
      </c>
      <c r="BG882" s="13"/>
      <c r="BH882" s="12"/>
    </row>
    <row r="883" spans="1:60" x14ac:dyDescent="0.2">
      <c r="A883" s="37">
        <v>46242</v>
      </c>
      <c r="B883" s="37"/>
      <c r="C883" s="38">
        <v>11.05</v>
      </c>
      <c r="D883" s="13" t="s">
        <v>55</v>
      </c>
      <c r="E883" s="13" t="s">
        <v>1156</v>
      </c>
      <c r="F883" s="13"/>
      <c r="H883" t="s">
        <v>1116</v>
      </c>
      <c r="I883" s="13">
        <v>2</v>
      </c>
      <c r="J883" s="13">
        <v>12</v>
      </c>
      <c r="K883" t="s">
        <v>1117</v>
      </c>
      <c r="L883" s="38">
        <v>0.5</v>
      </c>
      <c r="M883" s="38">
        <v>27</v>
      </c>
      <c r="N883" s="38">
        <v>27</v>
      </c>
      <c r="O883" s="13" t="s">
        <v>15</v>
      </c>
      <c r="Q883" s="13" t="s">
        <v>4</v>
      </c>
      <c r="R883" s="38">
        <v>24.92</v>
      </c>
      <c r="S883" s="13" t="s">
        <v>60</v>
      </c>
      <c r="T883" s="39" t="str">
        <f t="shared" si="705"/>
        <v>0.00</v>
      </c>
      <c r="U883" s="39">
        <f t="shared" si="774"/>
        <v>-0.5</v>
      </c>
      <c r="V883" s="39">
        <f t="shared" si="741"/>
        <v>104.0166</v>
      </c>
      <c r="W883" s="39">
        <f t="shared" si="742"/>
        <v>718.5</v>
      </c>
      <c r="X883" s="40">
        <f t="shared" si="743"/>
        <v>0.14476910229645093</v>
      </c>
      <c r="Y883" s="41">
        <f t="shared" si="744"/>
        <v>1.0401659999999999</v>
      </c>
      <c r="Z883" s="42">
        <f t="shared" si="745"/>
        <v>10401.66</v>
      </c>
      <c r="AA883" s="13" t="s">
        <v>58</v>
      </c>
      <c r="AT883" s="47">
        <v>19.399999999999999</v>
      </c>
      <c r="AU883" s="47">
        <v>21</v>
      </c>
      <c r="AV883" s="10">
        <f t="shared" si="775"/>
        <v>13</v>
      </c>
      <c r="AW883" s="10">
        <f t="shared" si="776"/>
        <v>24.92</v>
      </c>
      <c r="AZ883" t="str">
        <f t="shared" si="718"/>
        <v>Yes</v>
      </c>
      <c r="BB883" s="38">
        <f t="shared" si="777"/>
        <v>-0.5</v>
      </c>
      <c r="BC883" s="38">
        <f t="shared" si="686"/>
        <v>-3</v>
      </c>
      <c r="BD883" s="38">
        <f t="shared" si="778"/>
        <v>-3</v>
      </c>
      <c r="BE883" s="38">
        <f t="shared" si="779"/>
        <v>-0.5</v>
      </c>
      <c r="BF883" s="13" cm="1">
        <f t="array" ref="BF883">SUMPRODUCT((1/COUNTIFS($A$3:$A883,$A$3:$A883,$H$3:$H883,$H$3:$H883,$I$3:$I883,$I$3:$I883)))</f>
        <v>241.99999999999864</v>
      </c>
      <c r="BG883" s="13"/>
      <c r="BH883" s="12"/>
    </row>
    <row r="884" spans="1:60" x14ac:dyDescent="0.2">
      <c r="A884" s="37">
        <v>46242</v>
      </c>
      <c r="B884" s="37"/>
      <c r="C884" s="38">
        <v>11.05</v>
      </c>
      <c r="D884" s="13" t="s">
        <v>55</v>
      </c>
      <c r="E884" s="13" t="s">
        <v>1156</v>
      </c>
      <c r="F884" s="13"/>
      <c r="H884" t="s">
        <v>1116</v>
      </c>
      <c r="I884" s="13">
        <v>2</v>
      </c>
      <c r="J884" s="13">
        <v>14</v>
      </c>
      <c r="K884" t="s">
        <v>1105</v>
      </c>
      <c r="L884" s="38">
        <v>0.5</v>
      </c>
      <c r="M884" s="38">
        <v>38</v>
      </c>
      <c r="N884" s="38">
        <v>38</v>
      </c>
      <c r="O884" s="13" t="s">
        <v>15</v>
      </c>
      <c r="Q884" s="13" t="s">
        <v>4</v>
      </c>
      <c r="R884" s="38">
        <v>35.04</v>
      </c>
      <c r="S884" s="13" t="s">
        <v>60</v>
      </c>
      <c r="T884" s="39" t="str">
        <f t="shared" si="705"/>
        <v>0.00</v>
      </c>
      <c r="U884" s="39">
        <f t="shared" si="774"/>
        <v>-0.5</v>
      </c>
      <c r="V884" s="39">
        <f t="shared" si="741"/>
        <v>103.5166</v>
      </c>
      <c r="W884" s="39">
        <f t="shared" si="742"/>
        <v>719</v>
      </c>
      <c r="X884" s="40">
        <f t="shared" si="743"/>
        <v>0.14397301808066759</v>
      </c>
      <c r="Y884" s="41">
        <f t="shared" si="744"/>
        <v>1.035166</v>
      </c>
      <c r="Z884" s="42">
        <f t="shared" si="745"/>
        <v>10351.66</v>
      </c>
      <c r="AA884" s="13" t="s">
        <v>58</v>
      </c>
      <c r="AT884" s="47">
        <v>27.9</v>
      </c>
      <c r="AU884" s="47">
        <v>26</v>
      </c>
      <c r="AV884" s="10">
        <f t="shared" si="775"/>
        <v>18.5</v>
      </c>
      <c r="AW884" s="10">
        <f t="shared" si="776"/>
        <v>35.04</v>
      </c>
      <c r="AZ884" t="str">
        <f t="shared" si="718"/>
        <v>Yes</v>
      </c>
      <c r="BB884" s="38">
        <f t="shared" si="777"/>
        <v>-0.5</v>
      </c>
      <c r="BC884" s="38">
        <f t="shared" si="686"/>
        <v>-3</v>
      </c>
      <c r="BD884" s="38">
        <f t="shared" si="778"/>
        <v>-3</v>
      </c>
      <c r="BE884" s="38">
        <f t="shared" si="779"/>
        <v>-0.5</v>
      </c>
      <c r="BF884" s="13" cm="1">
        <f t="array" ref="BF884">SUMPRODUCT((1/COUNTIFS($A$3:$A884,$A$3:$A884,$H$3:$H884,$H$3:$H884,$I$3:$I884,$I$3:$I884)))</f>
        <v>241.99999999999864</v>
      </c>
      <c r="BG884" s="13"/>
      <c r="BH884" s="12"/>
    </row>
    <row r="885" spans="1:60" x14ac:dyDescent="0.2">
      <c r="A885" s="37">
        <v>46242</v>
      </c>
      <c r="B885" s="37"/>
      <c r="C885" s="38">
        <v>11.07</v>
      </c>
      <c r="D885" s="13" t="s">
        <v>55</v>
      </c>
      <c r="E885" s="13" t="s">
        <v>1156</v>
      </c>
      <c r="F885" s="13"/>
      <c r="H885" t="s">
        <v>1116</v>
      </c>
      <c r="I885" s="13">
        <v>3</v>
      </c>
      <c r="J885" s="13">
        <v>1</v>
      </c>
      <c r="K885" s="46" t="s">
        <v>1106</v>
      </c>
      <c r="L885" s="38">
        <v>0.5</v>
      </c>
      <c r="M885" s="38">
        <v>13</v>
      </c>
      <c r="N885" s="38">
        <v>18</v>
      </c>
      <c r="O885" s="13" t="s">
        <v>15</v>
      </c>
      <c r="Q885" s="13" t="s">
        <v>4</v>
      </c>
      <c r="R885" s="38">
        <v>16.64</v>
      </c>
      <c r="S885" s="13">
        <v>4</v>
      </c>
      <c r="T885" s="39" t="str">
        <f t="shared" si="705"/>
        <v>0.00</v>
      </c>
      <c r="U885" s="39">
        <f t="shared" ref="U885" si="780">BE885</f>
        <v>-0.5</v>
      </c>
      <c r="V885" s="39">
        <f t="shared" si="741"/>
        <v>103.0166</v>
      </c>
      <c r="W885" s="39">
        <f t="shared" si="742"/>
        <v>719.5</v>
      </c>
      <c r="X885" s="40">
        <f t="shared" si="743"/>
        <v>0.14317804030576789</v>
      </c>
      <c r="Y885" s="41">
        <f t="shared" si="744"/>
        <v>1.0301659999999999</v>
      </c>
      <c r="Z885" s="42">
        <f t="shared" si="745"/>
        <v>10301.66</v>
      </c>
      <c r="AA885" s="13" t="s">
        <v>58</v>
      </c>
      <c r="AT885" s="47">
        <v>12.6</v>
      </c>
      <c r="AU885" s="47">
        <v>13</v>
      </c>
      <c r="AV885" s="10">
        <f t="shared" si="775"/>
        <v>8.5</v>
      </c>
      <c r="AW885" s="10">
        <f t="shared" si="776"/>
        <v>16.64</v>
      </c>
      <c r="AZ885" t="str">
        <f t="shared" si="718"/>
        <v>Yes</v>
      </c>
      <c r="BB885" s="38">
        <f t="shared" si="777"/>
        <v>-0.5</v>
      </c>
      <c r="BC885" s="38">
        <f t="shared" si="686"/>
        <v>-0.5</v>
      </c>
      <c r="BD885" s="38">
        <f t="shared" si="778"/>
        <v>-0.5</v>
      </c>
      <c r="BE885" s="38">
        <f t="shared" si="779"/>
        <v>-0.5</v>
      </c>
      <c r="BF885" s="13" cm="1">
        <f t="array" ref="BF885">SUMPRODUCT((1/COUNTIFS($A$3:$A885,$A$3:$A885,$H$3:$H885,$H$3:$H885,$I$3:$I885,$I$3:$I885)))</f>
        <v>242.99999999999864</v>
      </c>
      <c r="BG885" s="13"/>
      <c r="BH885" s="12"/>
    </row>
    <row r="886" spans="1:60" x14ac:dyDescent="0.2">
      <c r="A886" s="37">
        <v>46242</v>
      </c>
      <c r="B886" s="37"/>
      <c r="C886" s="38">
        <v>11.52</v>
      </c>
      <c r="D886" s="13" t="s">
        <v>55</v>
      </c>
      <c r="E886" s="13" t="s">
        <v>1156</v>
      </c>
      <c r="F886" s="13"/>
      <c r="H886" t="s">
        <v>1116</v>
      </c>
      <c r="I886" s="13">
        <v>4</v>
      </c>
      <c r="J886" s="13">
        <v>4</v>
      </c>
      <c r="K886" t="s">
        <v>1107</v>
      </c>
      <c r="L886" s="38">
        <v>0.5</v>
      </c>
      <c r="M886" s="38">
        <v>16</v>
      </c>
      <c r="N886" s="38">
        <v>17.5</v>
      </c>
      <c r="O886" s="13" t="s">
        <v>15</v>
      </c>
      <c r="Q886" s="13" t="s">
        <v>4</v>
      </c>
      <c r="R886" s="38">
        <v>16.18</v>
      </c>
      <c r="S886" s="13" t="s">
        <v>60</v>
      </c>
      <c r="T886" s="39" t="str">
        <f t="shared" si="705"/>
        <v>0.00</v>
      </c>
      <c r="U886" s="39">
        <f t="shared" ref="U886" si="781">BE886</f>
        <v>-0.5</v>
      </c>
      <c r="V886" s="39">
        <f t="shared" si="741"/>
        <v>102.5166</v>
      </c>
      <c r="W886" s="39">
        <f t="shared" si="742"/>
        <v>720</v>
      </c>
      <c r="X886" s="40">
        <f t="shared" si="743"/>
        <v>0.14238416666666667</v>
      </c>
      <c r="Y886" s="41">
        <f t="shared" si="744"/>
        <v>1.025166</v>
      </c>
      <c r="Z886" s="42">
        <f t="shared" si="745"/>
        <v>10251.66</v>
      </c>
      <c r="AA886" s="13" t="s">
        <v>58</v>
      </c>
      <c r="AT886" s="47">
        <v>17.3</v>
      </c>
      <c r="AU886" s="47">
        <v>16</v>
      </c>
      <c r="AV886" s="10">
        <f t="shared" ref="AV886:AV891" si="782">((N886*(L886))-(L886))</f>
        <v>8.25</v>
      </c>
      <c r="AW886" s="10">
        <f t="shared" ref="AW886:AW891" si="783">0.92*(N886-1)+1</f>
        <v>16.18</v>
      </c>
      <c r="AZ886" t="str">
        <f t="shared" si="718"/>
        <v>Yes</v>
      </c>
      <c r="BB886" s="38">
        <f t="shared" ref="BB886:BB891" si="784">IF(AA886="W",
   L886*(N886-1),
   -L886
)</f>
        <v>-0.5</v>
      </c>
      <c r="BC886" s="38">
        <f t="shared" si="686"/>
        <v>-0.5</v>
      </c>
      <c r="BD886" s="38">
        <f t="shared" ref="BD886:BD891" si="785">IF(BC886&gt;0, BC886*0.92, BC886)</f>
        <v>-0.5</v>
      </c>
      <c r="BE886" s="38">
        <f t="shared" ref="BE886:BE891" si="786">IF(
  BC886&gt;0,
  IF(
    AA886="W",
    BB886 - (BC886 - BD886),
    BB886
  ),
  BB886
)</f>
        <v>-0.5</v>
      </c>
      <c r="BF886" s="13" cm="1">
        <f t="array" ref="BF886">SUMPRODUCT((1/COUNTIFS($A$3:$A886,$A$3:$A886,$H$3:$H886,$H$3:$H886,$I$3:$I886,$I$3:$I886)))</f>
        <v>243.99999999999864</v>
      </c>
      <c r="BG886" s="13"/>
      <c r="BH886" s="12"/>
    </row>
    <row r="887" spans="1:60" x14ac:dyDescent="0.2">
      <c r="A887" s="37">
        <v>46242</v>
      </c>
      <c r="B887" s="37"/>
      <c r="C887" s="38">
        <v>11.55</v>
      </c>
      <c r="D887" s="13" t="s">
        <v>55</v>
      </c>
      <c r="E887" s="13" t="s">
        <v>1156</v>
      </c>
      <c r="F887" s="13"/>
      <c r="H887" t="s">
        <v>1116</v>
      </c>
      <c r="I887" s="13">
        <v>6</v>
      </c>
      <c r="J887" s="13">
        <v>10</v>
      </c>
      <c r="K887" t="s">
        <v>1110</v>
      </c>
      <c r="L887" s="38">
        <v>0.5</v>
      </c>
      <c r="M887" s="38">
        <v>22</v>
      </c>
      <c r="N887" s="38">
        <v>27.84</v>
      </c>
      <c r="O887" s="13" t="s">
        <v>15</v>
      </c>
      <c r="Q887" s="13" t="s">
        <v>4</v>
      </c>
      <c r="R887" s="38">
        <v>25.692800000000002</v>
      </c>
      <c r="S887" s="13">
        <v>4</v>
      </c>
      <c r="T887" s="39" t="str">
        <f t="shared" si="705"/>
        <v>0.00</v>
      </c>
      <c r="U887" s="39">
        <f t="shared" ref="U887:U891" si="787">BE887</f>
        <v>-0.5</v>
      </c>
      <c r="V887" s="39">
        <f t="shared" si="741"/>
        <v>102.0166</v>
      </c>
      <c r="W887" s="39">
        <f t="shared" si="742"/>
        <v>720.5</v>
      </c>
      <c r="X887" s="40">
        <f t="shared" si="743"/>
        <v>0.14159139486467731</v>
      </c>
      <c r="Y887" s="41">
        <f t="shared" si="744"/>
        <v>1.0201659999999999</v>
      </c>
      <c r="Z887" s="42">
        <f t="shared" si="745"/>
        <v>10201.66</v>
      </c>
      <c r="AA887" s="13" t="s">
        <v>58</v>
      </c>
      <c r="AT887" s="47">
        <v>18</v>
      </c>
      <c r="AU887" s="47">
        <v>19</v>
      </c>
      <c r="AV887" s="10">
        <f t="shared" si="782"/>
        <v>13.42</v>
      </c>
      <c r="AW887" s="10">
        <f t="shared" si="783"/>
        <v>25.692800000000002</v>
      </c>
      <c r="AZ887" t="str">
        <f t="shared" si="718"/>
        <v>Yes</v>
      </c>
      <c r="BB887" s="38">
        <f t="shared" si="784"/>
        <v>-0.5</v>
      </c>
      <c r="BC887" s="38">
        <f t="shared" si="686"/>
        <v>-0.5</v>
      </c>
      <c r="BD887" s="38">
        <f t="shared" si="785"/>
        <v>-0.5</v>
      </c>
      <c r="BE887" s="38">
        <f t="shared" si="786"/>
        <v>-0.5</v>
      </c>
      <c r="BF887" s="13" cm="1">
        <f t="array" ref="BF887">SUMPRODUCT((1/COUNTIFS($A$3:$A887,$A$3:$A887,$H$3:$H887,$H$3:$H887,$I$3:$I887,$I$3:$I887)))</f>
        <v>244.99999999999864</v>
      </c>
      <c r="BG887" s="13"/>
      <c r="BH887" s="12"/>
    </row>
    <row r="888" spans="1:60" x14ac:dyDescent="0.2">
      <c r="A888" s="37">
        <v>46242</v>
      </c>
      <c r="B888" s="37"/>
      <c r="C888" s="38">
        <v>12</v>
      </c>
      <c r="D888" s="13" t="s">
        <v>55</v>
      </c>
      <c r="E888" s="13" t="s">
        <v>1156</v>
      </c>
      <c r="F888" s="13"/>
      <c r="H888" t="s">
        <v>1116</v>
      </c>
      <c r="I888" s="13">
        <v>7</v>
      </c>
      <c r="J888" s="13">
        <v>6</v>
      </c>
      <c r="K888" s="46" t="s">
        <v>1111</v>
      </c>
      <c r="L888" s="38">
        <v>0.5</v>
      </c>
      <c r="M888" s="38">
        <v>19</v>
      </c>
      <c r="N888" s="38">
        <v>22</v>
      </c>
      <c r="O888" s="13" t="s">
        <v>15</v>
      </c>
      <c r="Q888" s="13" t="s">
        <v>4</v>
      </c>
      <c r="R888" s="38">
        <v>20.32</v>
      </c>
      <c r="S888" s="13" t="s">
        <v>60</v>
      </c>
      <c r="T888" s="39" t="str">
        <f t="shared" si="705"/>
        <v>0.00</v>
      </c>
      <c r="U888" s="39">
        <f t="shared" si="787"/>
        <v>-0.5</v>
      </c>
      <c r="V888" s="39">
        <f t="shared" si="741"/>
        <v>101.5166</v>
      </c>
      <c r="W888" s="39">
        <f t="shared" si="742"/>
        <v>721</v>
      </c>
      <c r="X888" s="40">
        <f t="shared" si="743"/>
        <v>0.1407997226074896</v>
      </c>
      <c r="Y888" s="41">
        <f t="shared" si="744"/>
        <v>1.015166</v>
      </c>
      <c r="Z888" s="42">
        <f t="shared" si="745"/>
        <v>10151.66</v>
      </c>
      <c r="AA888" s="13" t="s">
        <v>58</v>
      </c>
      <c r="AT888" s="47">
        <v>18.899999999999999</v>
      </c>
      <c r="AU888" s="47">
        <v>17</v>
      </c>
      <c r="AV888" s="10">
        <f t="shared" si="782"/>
        <v>10.5</v>
      </c>
      <c r="AW888" s="10">
        <f t="shared" si="783"/>
        <v>20.32</v>
      </c>
      <c r="AZ888" t="str">
        <f t="shared" si="718"/>
        <v>Yes</v>
      </c>
      <c r="BB888" s="38">
        <f t="shared" si="784"/>
        <v>-0.5</v>
      </c>
      <c r="BC888" s="38">
        <f t="shared" si="686"/>
        <v>-2</v>
      </c>
      <c r="BD888" s="38">
        <f t="shared" si="785"/>
        <v>-2</v>
      </c>
      <c r="BE888" s="38">
        <f t="shared" si="786"/>
        <v>-0.5</v>
      </c>
      <c r="BF888" s="13" cm="1">
        <f t="array" ref="BF888">SUMPRODUCT((1/COUNTIFS($A$3:$A888,$A$3:$A888,$H$3:$H888,$H$3:$H888,$I$3:$I888,$I$3:$I888)))</f>
        <v>245.99999999999864</v>
      </c>
      <c r="BG888" s="13"/>
      <c r="BH888" s="12"/>
    </row>
    <row r="889" spans="1:60" x14ac:dyDescent="0.2">
      <c r="A889" s="37">
        <v>46242</v>
      </c>
      <c r="B889" s="37"/>
      <c r="C889" s="38">
        <v>12</v>
      </c>
      <c r="D889" s="13" t="s">
        <v>55</v>
      </c>
      <c r="E889" s="13" t="s">
        <v>1156</v>
      </c>
      <c r="F889" s="13"/>
      <c r="H889" t="s">
        <v>1116</v>
      </c>
      <c r="I889" s="13">
        <v>7</v>
      </c>
      <c r="J889" s="13">
        <v>9</v>
      </c>
      <c r="K889" t="s">
        <v>1112</v>
      </c>
      <c r="L889" s="38">
        <v>0.5</v>
      </c>
      <c r="M889" s="38">
        <v>32</v>
      </c>
      <c r="N889" s="38">
        <v>49.31</v>
      </c>
      <c r="O889" s="13" t="s">
        <v>15</v>
      </c>
      <c r="Q889" s="13" t="s">
        <v>4</v>
      </c>
      <c r="R889" s="38">
        <v>45.445200000000007</v>
      </c>
      <c r="S889" s="13" t="s">
        <v>60</v>
      </c>
      <c r="T889" s="39" t="str">
        <f t="shared" si="705"/>
        <v>0.00</v>
      </c>
      <c r="U889" s="39">
        <f t="shared" si="787"/>
        <v>-0.5</v>
      </c>
      <c r="V889" s="39">
        <f t="shared" si="741"/>
        <v>101.0166</v>
      </c>
      <c r="W889" s="39">
        <f t="shared" si="742"/>
        <v>721.5</v>
      </c>
      <c r="X889" s="40">
        <f t="shared" si="743"/>
        <v>0.14000914760914759</v>
      </c>
      <c r="Y889" s="41">
        <f t="shared" si="744"/>
        <v>1.0101659999999999</v>
      </c>
      <c r="Z889" s="42">
        <f t="shared" si="745"/>
        <v>10101.66</v>
      </c>
      <c r="AA889" s="13" t="s">
        <v>58</v>
      </c>
      <c r="AT889" s="47">
        <v>31.1</v>
      </c>
      <c r="AU889" s="47">
        <v>31</v>
      </c>
      <c r="AV889" s="10">
        <f t="shared" si="782"/>
        <v>24.155000000000001</v>
      </c>
      <c r="AW889" s="10">
        <f t="shared" si="783"/>
        <v>45.445200000000007</v>
      </c>
      <c r="AZ889" t="str">
        <f t="shared" si="718"/>
        <v>Yes</v>
      </c>
      <c r="BB889" s="38">
        <f t="shared" si="784"/>
        <v>-0.5</v>
      </c>
      <c r="BC889" s="38">
        <f t="shared" si="686"/>
        <v>-2</v>
      </c>
      <c r="BD889" s="38">
        <f t="shared" si="785"/>
        <v>-2</v>
      </c>
      <c r="BE889" s="38">
        <f t="shared" si="786"/>
        <v>-0.5</v>
      </c>
      <c r="BF889" s="13" cm="1">
        <f t="array" ref="BF889">SUMPRODUCT((1/COUNTIFS($A$3:$A889,$A$3:$A889,$H$3:$H889,$H$3:$H889,$I$3:$I889,$I$3:$I889)))</f>
        <v>245.99999999999864</v>
      </c>
      <c r="BG889" s="13"/>
      <c r="BH889" s="12"/>
    </row>
    <row r="890" spans="1:60" x14ac:dyDescent="0.2">
      <c r="A890" s="37">
        <v>46242</v>
      </c>
      <c r="B890" s="37"/>
      <c r="C890" s="38">
        <v>12</v>
      </c>
      <c r="D890" s="13" t="s">
        <v>55</v>
      </c>
      <c r="E890" s="13" t="s">
        <v>1156</v>
      </c>
      <c r="F890" s="13"/>
      <c r="H890" t="s">
        <v>1116</v>
      </c>
      <c r="I890" s="13">
        <v>7</v>
      </c>
      <c r="J890" s="13">
        <v>9</v>
      </c>
      <c r="K890" t="s">
        <v>1112</v>
      </c>
      <c r="L890" s="38">
        <v>0.5</v>
      </c>
      <c r="M890" s="38">
        <v>9.1999999999999993</v>
      </c>
      <c r="N890" s="38">
        <v>9.1999999999999993</v>
      </c>
      <c r="O890" s="13" t="s">
        <v>15</v>
      </c>
      <c r="Q890" s="13" t="s">
        <v>1101</v>
      </c>
      <c r="R890" s="38">
        <v>8.5440000000000005</v>
      </c>
      <c r="S890" s="13" t="s">
        <v>60</v>
      </c>
      <c r="T890" s="39" t="str">
        <f t="shared" si="705"/>
        <v>0.00</v>
      </c>
      <c r="U890" s="39">
        <f t="shared" si="787"/>
        <v>-0.5</v>
      </c>
      <c r="V890" s="39">
        <f t="shared" si="741"/>
        <v>100.5166</v>
      </c>
      <c r="W890" s="39">
        <f t="shared" si="742"/>
        <v>722</v>
      </c>
      <c r="X890" s="40">
        <f t="shared" si="743"/>
        <v>0.13921966759002768</v>
      </c>
      <c r="Y890" s="41">
        <f t="shared" si="744"/>
        <v>1.005166</v>
      </c>
      <c r="Z890" s="42">
        <f t="shared" si="745"/>
        <v>10051.66</v>
      </c>
      <c r="AA890" s="13" t="s">
        <v>58</v>
      </c>
      <c r="AT890" s="47">
        <v>6.5</v>
      </c>
      <c r="AU890" s="47">
        <v>6.5</v>
      </c>
      <c r="AV890" s="10">
        <f t="shared" si="782"/>
        <v>4.0999999999999996</v>
      </c>
      <c r="AW890" s="10">
        <f t="shared" si="783"/>
        <v>8.5440000000000005</v>
      </c>
      <c r="AZ890" t="str">
        <f t="shared" si="718"/>
        <v>Yes</v>
      </c>
      <c r="BB890" s="38">
        <f t="shared" si="784"/>
        <v>-0.5</v>
      </c>
      <c r="BC890" s="38">
        <f t="shared" si="686"/>
        <v>-2</v>
      </c>
      <c r="BD890" s="38">
        <f t="shared" si="785"/>
        <v>-2</v>
      </c>
      <c r="BE890" s="38">
        <f t="shared" si="786"/>
        <v>-0.5</v>
      </c>
      <c r="BF890" s="13" cm="1">
        <f t="array" ref="BF890">SUMPRODUCT((1/COUNTIFS($A$3:$A890,$A$3:$A890,$H$3:$H890,$H$3:$H890,$I$3:$I890,$I$3:$I890)))</f>
        <v>245.99999999999866</v>
      </c>
      <c r="BG890" s="13"/>
      <c r="BH890" s="12"/>
    </row>
    <row r="891" spans="1:60" x14ac:dyDescent="0.2">
      <c r="A891" s="37">
        <v>46242</v>
      </c>
      <c r="B891" s="37"/>
      <c r="C891" s="38">
        <v>12</v>
      </c>
      <c r="D891" s="13" t="s">
        <v>55</v>
      </c>
      <c r="E891" s="13" t="s">
        <v>1156</v>
      </c>
      <c r="F891" s="13"/>
      <c r="H891" t="s">
        <v>1116</v>
      </c>
      <c r="I891" s="13">
        <v>7</v>
      </c>
      <c r="J891" s="13">
        <v>14</v>
      </c>
      <c r="K891" t="s">
        <v>805</v>
      </c>
      <c r="L891" s="38">
        <v>0.5</v>
      </c>
      <c r="M891" s="38">
        <v>32</v>
      </c>
      <c r="N891" s="38">
        <v>32</v>
      </c>
      <c r="O891" s="13" t="s">
        <v>15</v>
      </c>
      <c r="Q891" s="13" t="s">
        <v>4</v>
      </c>
      <c r="R891" s="38">
        <v>29.52</v>
      </c>
      <c r="S891" s="13" t="s">
        <v>60</v>
      </c>
      <c r="T891" s="39" t="str">
        <f t="shared" si="705"/>
        <v>0.00</v>
      </c>
      <c r="U891" s="39">
        <f t="shared" si="787"/>
        <v>-0.5</v>
      </c>
      <c r="V891" s="39">
        <f t="shared" si="741"/>
        <v>100.0166</v>
      </c>
      <c r="W891" s="39">
        <f t="shared" si="742"/>
        <v>722.5</v>
      </c>
      <c r="X891" s="40">
        <f t="shared" si="743"/>
        <v>0.13843128027681662</v>
      </c>
      <c r="Y891" s="41">
        <f t="shared" si="744"/>
        <v>1.0001659999999999</v>
      </c>
      <c r="Z891" s="42">
        <f t="shared" si="745"/>
        <v>10001.66</v>
      </c>
      <c r="AA891" s="13" t="s">
        <v>58</v>
      </c>
      <c r="AT891" s="47">
        <v>24.8</v>
      </c>
      <c r="AU891" s="47">
        <v>21</v>
      </c>
      <c r="AV891" s="10">
        <f t="shared" si="782"/>
        <v>15.5</v>
      </c>
      <c r="AW891" s="10">
        <f t="shared" si="783"/>
        <v>29.52</v>
      </c>
      <c r="AZ891" t="str">
        <f t="shared" si="718"/>
        <v>Yes</v>
      </c>
      <c r="BB891" s="38">
        <f t="shared" si="784"/>
        <v>-0.5</v>
      </c>
      <c r="BC891" s="38">
        <f t="shared" si="686"/>
        <v>-2</v>
      </c>
      <c r="BD891" s="38">
        <f t="shared" si="785"/>
        <v>-2</v>
      </c>
      <c r="BE891" s="38">
        <f t="shared" si="786"/>
        <v>-0.5</v>
      </c>
      <c r="BF891" s="13" cm="1">
        <f t="array" ref="BF891">SUMPRODUCT((1/COUNTIFS($A$3:$A891,$A$3:$A891,$H$3:$H891,$H$3:$H891,$I$3:$I891,$I$3:$I891)))</f>
        <v>245.99999999999864</v>
      </c>
      <c r="BG891" s="13"/>
      <c r="BH891" s="12"/>
    </row>
    <row r="892" spans="1:60" x14ac:dyDescent="0.2">
      <c r="A892" s="37">
        <v>46242</v>
      </c>
      <c r="B892" s="37"/>
      <c r="C892" s="38">
        <v>12.09</v>
      </c>
      <c r="D892" s="13" t="s">
        <v>55</v>
      </c>
      <c r="E892" s="13" t="s">
        <v>1156</v>
      </c>
      <c r="F892" s="13"/>
      <c r="H892" t="s">
        <v>1116</v>
      </c>
      <c r="I892" s="13">
        <v>8</v>
      </c>
      <c r="J892" s="13">
        <v>1</v>
      </c>
      <c r="K892" t="s">
        <v>602</v>
      </c>
      <c r="L892" s="38">
        <v>0.5</v>
      </c>
      <c r="M892" s="38">
        <v>14</v>
      </c>
      <c r="N892" s="38">
        <v>19.5</v>
      </c>
      <c r="O892" s="13" t="s">
        <v>15</v>
      </c>
      <c r="Q892" s="13" t="s">
        <v>4</v>
      </c>
      <c r="R892" s="38">
        <v>18.02</v>
      </c>
      <c r="S892" s="13" t="s">
        <v>60</v>
      </c>
      <c r="T892" s="39" t="str">
        <f t="shared" si="705"/>
        <v>0.00</v>
      </c>
      <c r="U892" s="39">
        <f t="shared" ref="U892:U894" si="788">BE892</f>
        <v>-0.5</v>
      </c>
      <c r="V892" s="39">
        <f t="shared" si="741"/>
        <v>99.516599999999997</v>
      </c>
      <c r="W892" s="39">
        <f t="shared" si="742"/>
        <v>723</v>
      </c>
      <c r="X892" s="40">
        <f t="shared" si="743"/>
        <v>0.13764398340248962</v>
      </c>
      <c r="Y892" s="41">
        <f t="shared" si="744"/>
        <v>0.995166</v>
      </c>
      <c r="Z892" s="42">
        <f t="shared" si="745"/>
        <v>9951.66</v>
      </c>
      <c r="AA892" s="13" t="s">
        <v>58</v>
      </c>
      <c r="AT892" s="47">
        <v>14.6</v>
      </c>
      <c r="AU892" s="47">
        <v>13</v>
      </c>
      <c r="AV892" s="10">
        <f t="shared" ref="AV892:AV894" si="789">((N892*(L892))-(L892))</f>
        <v>9.25</v>
      </c>
      <c r="AW892" s="10">
        <f t="shared" ref="AW892:AW894" si="790">0.92*(N892-1)+1</f>
        <v>18.02</v>
      </c>
      <c r="AZ892" t="str">
        <f t="shared" si="718"/>
        <v>Yes</v>
      </c>
      <c r="BB892" s="38">
        <f t="shared" ref="BB892:BB894" si="791">IF(AA892="W",
   L892*(N892-1),
   -L892
)</f>
        <v>-0.5</v>
      </c>
      <c r="BC892" s="38">
        <f t="shared" si="686"/>
        <v>-1.5</v>
      </c>
      <c r="BD892" s="38">
        <f t="shared" ref="BD892:BD894" si="792">IF(BC892&gt;0, BC892*0.92, BC892)</f>
        <v>-1.5</v>
      </c>
      <c r="BE892" s="38">
        <f t="shared" ref="BE892:BE894" si="793">IF(
  BC892&gt;0,
  IF(
    AA892="W",
    BB892 - (BC892 - BD892),
    BB892
  ),
  BB892
)</f>
        <v>-0.5</v>
      </c>
      <c r="BF892" s="13" cm="1">
        <f t="array" ref="BF892">SUMPRODUCT((1/COUNTIFS($A$3:$A892,$A$3:$A892,$H$3:$H892,$H$3:$H892,$I$3:$I892,$I$3:$I892)))</f>
        <v>246.99999999999864</v>
      </c>
      <c r="BG892" s="13"/>
      <c r="BH892" s="12"/>
    </row>
    <row r="893" spans="1:60" x14ac:dyDescent="0.2">
      <c r="A893" s="37">
        <v>46242</v>
      </c>
      <c r="B893" s="37"/>
      <c r="C893" s="38">
        <v>12.09</v>
      </c>
      <c r="D893" s="13" t="s">
        <v>55</v>
      </c>
      <c r="E893" s="13" t="s">
        <v>1156</v>
      </c>
      <c r="F893" s="13"/>
      <c r="H893" t="s">
        <v>1116</v>
      </c>
      <c r="I893" s="13">
        <v>8</v>
      </c>
      <c r="J893" s="13">
        <v>2</v>
      </c>
      <c r="K893" s="44" t="s">
        <v>1001</v>
      </c>
      <c r="L893" s="38">
        <v>0.5</v>
      </c>
      <c r="M893" s="38">
        <v>22</v>
      </c>
      <c r="N893" s="38">
        <v>25.49</v>
      </c>
      <c r="O893" s="13" t="s">
        <v>15</v>
      </c>
      <c r="Q893" s="13" t="s">
        <v>4</v>
      </c>
      <c r="R893" s="38">
        <v>23.530799999999999</v>
      </c>
      <c r="S893" s="13">
        <v>2</v>
      </c>
      <c r="T893" s="39" t="str">
        <f t="shared" si="705"/>
        <v>0.00</v>
      </c>
      <c r="U893" s="39">
        <f t="shared" si="788"/>
        <v>-0.5</v>
      </c>
      <c r="V893" s="39">
        <f t="shared" si="741"/>
        <v>99.016599999999997</v>
      </c>
      <c r="W893" s="39">
        <f t="shared" si="742"/>
        <v>723.5</v>
      </c>
      <c r="X893" s="40">
        <f t="shared" si="743"/>
        <v>0.13685777470628888</v>
      </c>
      <c r="Y893" s="41">
        <f t="shared" si="744"/>
        <v>0.99016599999999999</v>
      </c>
      <c r="Z893" s="42">
        <f t="shared" si="745"/>
        <v>9901.66</v>
      </c>
      <c r="AA893" s="13" t="s">
        <v>58</v>
      </c>
      <c r="AT893" s="47">
        <v>20</v>
      </c>
      <c r="AU893" s="47">
        <v>19</v>
      </c>
      <c r="AV893" s="10">
        <f t="shared" si="789"/>
        <v>12.244999999999999</v>
      </c>
      <c r="AW893" s="10">
        <f t="shared" si="790"/>
        <v>23.530799999999999</v>
      </c>
      <c r="AZ893" t="str">
        <f t="shared" si="718"/>
        <v>Yes</v>
      </c>
      <c r="BB893" s="38">
        <f t="shared" si="791"/>
        <v>-0.5</v>
      </c>
      <c r="BC893" s="38">
        <f t="shared" si="686"/>
        <v>-1.5</v>
      </c>
      <c r="BD893" s="38">
        <f t="shared" si="792"/>
        <v>-1.5</v>
      </c>
      <c r="BE893" s="38">
        <f t="shared" si="793"/>
        <v>-0.5</v>
      </c>
      <c r="BF893" s="13" cm="1">
        <f t="array" ref="BF893">SUMPRODUCT((1/COUNTIFS($A$3:$A893,$A$3:$A893,$H$3:$H893,$H$3:$H893,$I$3:$I893,$I$3:$I893)))</f>
        <v>246.99999999999864</v>
      </c>
      <c r="BG893" s="13"/>
      <c r="BH893" s="12"/>
    </row>
    <row r="894" spans="1:60" x14ac:dyDescent="0.2">
      <c r="A894" s="37">
        <v>46242</v>
      </c>
      <c r="B894" s="37"/>
      <c r="C894" s="38">
        <v>12.09</v>
      </c>
      <c r="D894" s="13" t="s">
        <v>55</v>
      </c>
      <c r="E894" s="13" t="s">
        <v>1156</v>
      </c>
      <c r="F894" s="13"/>
      <c r="H894" t="s">
        <v>1116</v>
      </c>
      <c r="I894" s="13">
        <v>8</v>
      </c>
      <c r="J894" s="13">
        <v>6</v>
      </c>
      <c r="K894" t="s">
        <v>1113</v>
      </c>
      <c r="L894" s="38">
        <v>0.5</v>
      </c>
      <c r="M894" s="38">
        <v>22</v>
      </c>
      <c r="N894" s="38">
        <v>23.69</v>
      </c>
      <c r="O894" s="13" t="s">
        <v>15</v>
      </c>
      <c r="Q894" s="13" t="s">
        <v>4</v>
      </c>
      <c r="R894" s="38">
        <v>21.8748</v>
      </c>
      <c r="S894" s="13" t="s">
        <v>571</v>
      </c>
      <c r="T894" s="39" t="str">
        <f t="shared" si="705"/>
        <v>0.00</v>
      </c>
      <c r="U894" s="39">
        <f t="shared" si="788"/>
        <v>-0.5</v>
      </c>
      <c r="V894" s="39">
        <f t="shared" si="741"/>
        <v>98.516599999999997</v>
      </c>
      <c r="W894" s="39">
        <f t="shared" si="742"/>
        <v>724</v>
      </c>
      <c r="X894" s="40">
        <f t="shared" si="743"/>
        <v>0.13607265193370166</v>
      </c>
      <c r="Y894" s="41">
        <f t="shared" si="744"/>
        <v>0.98516599999999999</v>
      </c>
      <c r="Z894" s="42">
        <f t="shared" si="745"/>
        <v>9851.66</v>
      </c>
      <c r="AA894" s="13" t="s">
        <v>58</v>
      </c>
      <c r="AT894" s="47">
        <v>19.2</v>
      </c>
      <c r="AU894" s="47">
        <v>16</v>
      </c>
      <c r="AV894" s="10">
        <f t="shared" si="789"/>
        <v>11.345000000000001</v>
      </c>
      <c r="AW894" s="10">
        <f t="shared" si="790"/>
        <v>21.8748</v>
      </c>
      <c r="AZ894" t="str">
        <f t="shared" si="718"/>
        <v>Yes</v>
      </c>
      <c r="BB894" s="38">
        <f t="shared" si="791"/>
        <v>-0.5</v>
      </c>
      <c r="BC894" s="38">
        <f t="shared" si="686"/>
        <v>-1.5</v>
      </c>
      <c r="BD894" s="38">
        <f t="shared" si="792"/>
        <v>-1.5</v>
      </c>
      <c r="BE894" s="38">
        <f t="shared" si="793"/>
        <v>-0.5</v>
      </c>
      <c r="BF894" s="13" cm="1">
        <f t="array" ref="BF894">SUMPRODUCT((1/COUNTIFS($A$3:$A894,$A$3:$A894,$H$3:$H894,$H$3:$H894,$I$3:$I894,$I$3:$I894)))</f>
        <v>246.99999999999866</v>
      </c>
      <c r="BG894" s="13"/>
      <c r="BH894" s="12"/>
    </row>
    <row r="895" spans="1:60" x14ac:dyDescent="0.2">
      <c r="A895" s="37">
        <v>46242</v>
      </c>
      <c r="B895" s="37"/>
      <c r="C895" s="38">
        <v>12.11</v>
      </c>
      <c r="D895" s="13" t="s">
        <v>55</v>
      </c>
      <c r="E895" s="13" t="s">
        <v>1156</v>
      </c>
      <c r="F895" s="13"/>
      <c r="H895" t="s">
        <v>1116</v>
      </c>
      <c r="I895" s="13">
        <v>9</v>
      </c>
      <c r="J895" s="13">
        <v>3</v>
      </c>
      <c r="K895" t="s">
        <v>156</v>
      </c>
      <c r="L895" s="38">
        <v>0.5</v>
      </c>
      <c r="M895" s="38">
        <v>19.5</v>
      </c>
      <c r="N895" s="38">
        <v>27.99</v>
      </c>
      <c r="O895" s="13" t="s">
        <v>15</v>
      </c>
      <c r="Q895" s="13" t="s">
        <v>4</v>
      </c>
      <c r="R895" s="38">
        <v>25.8308</v>
      </c>
      <c r="S895" s="13" t="s">
        <v>571</v>
      </c>
      <c r="T895" s="39" t="str">
        <f t="shared" si="705"/>
        <v>0.00</v>
      </c>
      <c r="U895" s="39">
        <f t="shared" ref="U895:U898" si="794">BE895</f>
        <v>-0.5</v>
      </c>
      <c r="V895" s="39">
        <f t="shared" si="741"/>
        <v>98.016599999999997</v>
      </c>
      <c r="W895" s="39">
        <f t="shared" si="742"/>
        <v>724.5</v>
      </c>
      <c r="X895" s="40">
        <f t="shared" si="743"/>
        <v>0.13528861283643892</v>
      </c>
      <c r="Y895" s="41">
        <f t="shared" si="744"/>
        <v>0.98016599999999998</v>
      </c>
      <c r="Z895" s="42">
        <f t="shared" si="745"/>
        <v>9801.66</v>
      </c>
      <c r="AA895" s="13" t="s">
        <v>58</v>
      </c>
      <c r="AT895" s="47">
        <v>19.7</v>
      </c>
      <c r="AU895" s="47">
        <v>17</v>
      </c>
      <c r="AV895" s="10">
        <f t="shared" ref="AV895:AV898" si="795">((N895*(L895))-(L895))</f>
        <v>13.494999999999999</v>
      </c>
      <c r="AW895" s="10">
        <f t="shared" ref="AW895:AW898" si="796">0.92*(N895-1)+1</f>
        <v>25.8308</v>
      </c>
      <c r="AZ895" t="str">
        <f>IF(N895&gt;=M895,"Yes","No")</f>
        <v>Yes</v>
      </c>
      <c r="BB895" s="38">
        <f t="shared" ref="BB895:BB898" si="797">IF(AA895="W",
   L895*(N895-1),
   -L895
)</f>
        <v>-0.5</v>
      </c>
      <c r="BC895" s="38">
        <f t="shared" si="686"/>
        <v>-2</v>
      </c>
      <c r="BD895" s="38">
        <f t="shared" ref="BD895:BD898" si="798">IF(BC895&gt;0, BC895*0.92, BC895)</f>
        <v>-2</v>
      </c>
      <c r="BE895" s="38">
        <f t="shared" ref="BE895:BE898" si="799">IF(
  BC895&gt;0,
  IF(
    AA895="W",
    BB895 - (BC895 - BD895),
    BB895
  ),
  BB895
)</f>
        <v>-0.5</v>
      </c>
      <c r="BF895" s="13" cm="1">
        <f t="array" ref="BF895">SUMPRODUCT((1/COUNTIFS($A$3:$A895,$A$3:$A895,$H$3:$H895,$H$3:$H895,$I$3:$I895,$I$3:$I895)))</f>
        <v>247.99999999999866</v>
      </c>
      <c r="BG895" s="13"/>
      <c r="BH895" s="12"/>
    </row>
    <row r="896" spans="1:60" x14ac:dyDescent="0.2">
      <c r="A896" s="37">
        <v>46242</v>
      </c>
      <c r="B896" s="37"/>
      <c r="C896" s="38">
        <v>12.11</v>
      </c>
      <c r="D896" s="13" t="s">
        <v>55</v>
      </c>
      <c r="E896" s="13" t="s">
        <v>1156</v>
      </c>
      <c r="F896" s="13"/>
      <c r="H896" t="s">
        <v>1116</v>
      </c>
      <c r="I896" s="13">
        <v>9</v>
      </c>
      <c r="J896" s="13">
        <v>3</v>
      </c>
      <c r="K896" t="s">
        <v>156</v>
      </c>
      <c r="L896" s="38">
        <v>0.5</v>
      </c>
      <c r="M896" s="38">
        <v>4.4000000000000004</v>
      </c>
      <c r="N896" s="38">
        <v>4.4000000000000004</v>
      </c>
      <c r="O896" s="13" t="s">
        <v>15</v>
      </c>
      <c r="Q896" s="13" t="s">
        <v>1101</v>
      </c>
      <c r="R896" s="38">
        <v>4.1280000000000001</v>
      </c>
      <c r="S896" s="13" t="s">
        <v>571</v>
      </c>
      <c r="T896" s="39" t="str">
        <f t="shared" si="705"/>
        <v>0.00</v>
      </c>
      <c r="U896" s="39">
        <f t="shared" si="794"/>
        <v>-0.5</v>
      </c>
      <c r="V896" s="39">
        <f t="shared" si="741"/>
        <v>97.516599999999997</v>
      </c>
      <c r="W896" s="39">
        <f t="shared" si="742"/>
        <v>725</v>
      </c>
      <c r="X896" s="40">
        <f t="shared" si="743"/>
        <v>0.13450565517241378</v>
      </c>
      <c r="Y896" s="41">
        <f t="shared" si="744"/>
        <v>0.97516599999999998</v>
      </c>
      <c r="Z896" s="42">
        <f t="shared" si="745"/>
        <v>9751.66</v>
      </c>
      <c r="AA896" s="13" t="s">
        <v>58</v>
      </c>
      <c r="AT896" s="47">
        <v>3.2</v>
      </c>
      <c r="AU896" s="47">
        <v>3.2</v>
      </c>
      <c r="AV896" s="10">
        <f t="shared" si="795"/>
        <v>1.7000000000000002</v>
      </c>
      <c r="AW896" s="10">
        <f t="shared" si="796"/>
        <v>4.1280000000000001</v>
      </c>
      <c r="AZ896" t="str">
        <f t="shared" si="718"/>
        <v>Yes</v>
      </c>
      <c r="BB896" s="38">
        <f t="shared" si="797"/>
        <v>-0.5</v>
      </c>
      <c r="BC896" s="38">
        <f t="shared" si="686"/>
        <v>-2</v>
      </c>
      <c r="BD896" s="38">
        <f t="shared" si="798"/>
        <v>-2</v>
      </c>
      <c r="BE896" s="38">
        <f t="shared" si="799"/>
        <v>-0.5</v>
      </c>
      <c r="BF896" s="13" cm="1">
        <f t="array" ref="BF896">SUMPRODUCT((1/COUNTIFS($A$3:$A896,$A$3:$A896,$H$3:$H896,$H$3:$H896,$I$3:$I896,$I$3:$I896)))</f>
        <v>247.99999999999866</v>
      </c>
      <c r="BG896" s="13"/>
      <c r="BH896" s="12"/>
    </row>
    <row r="897" spans="1:60" x14ac:dyDescent="0.2">
      <c r="A897" s="37">
        <v>46242</v>
      </c>
      <c r="B897" s="37"/>
      <c r="C897" s="38">
        <v>12.11</v>
      </c>
      <c r="D897" s="13" t="s">
        <v>55</v>
      </c>
      <c r="E897" s="13" t="s">
        <v>1156</v>
      </c>
      <c r="F897" s="13"/>
      <c r="H897" t="s">
        <v>1116</v>
      </c>
      <c r="I897" s="13">
        <v>9</v>
      </c>
      <c r="J897" s="13">
        <v>6</v>
      </c>
      <c r="K897" s="45" t="s">
        <v>1118</v>
      </c>
      <c r="L897" s="38">
        <v>0.5</v>
      </c>
      <c r="M897" s="38">
        <v>24</v>
      </c>
      <c r="N897" s="38">
        <v>25.83</v>
      </c>
      <c r="O897" s="13" t="s">
        <v>15</v>
      </c>
      <c r="Q897" s="13" t="s">
        <v>4</v>
      </c>
      <c r="R897" s="38">
        <v>23.843599999999999</v>
      </c>
      <c r="S897" s="13">
        <v>3</v>
      </c>
      <c r="T897" s="39" t="str">
        <f t="shared" si="705"/>
        <v>0.00</v>
      </c>
      <c r="U897" s="39">
        <f t="shared" si="794"/>
        <v>-0.5</v>
      </c>
      <c r="V897" s="39">
        <f t="shared" si="741"/>
        <v>97.016599999999997</v>
      </c>
      <c r="W897" s="39">
        <f t="shared" si="742"/>
        <v>725.5</v>
      </c>
      <c r="X897" s="40">
        <f t="shared" si="743"/>
        <v>0.13372377670572019</v>
      </c>
      <c r="Y897" s="41">
        <f t="shared" si="744"/>
        <v>0.97016599999999997</v>
      </c>
      <c r="Z897" s="42">
        <f t="shared" si="745"/>
        <v>9701.66</v>
      </c>
      <c r="AA897" s="13" t="s">
        <v>58</v>
      </c>
      <c r="AT897" s="47">
        <v>25.8</v>
      </c>
      <c r="AU897" s="47">
        <v>21</v>
      </c>
      <c r="AV897" s="10">
        <f t="shared" si="795"/>
        <v>12.414999999999999</v>
      </c>
      <c r="AW897" s="10">
        <f t="shared" si="796"/>
        <v>23.843599999999999</v>
      </c>
      <c r="AZ897" t="str">
        <f t="shared" si="718"/>
        <v>Yes</v>
      </c>
      <c r="BB897" s="38">
        <f t="shared" si="797"/>
        <v>-0.5</v>
      </c>
      <c r="BC897" s="38">
        <f t="shared" si="686"/>
        <v>-2</v>
      </c>
      <c r="BD897" s="38">
        <f t="shared" si="798"/>
        <v>-2</v>
      </c>
      <c r="BE897" s="38">
        <f t="shared" si="799"/>
        <v>-0.5</v>
      </c>
      <c r="BF897" s="13" cm="1">
        <f t="array" ref="BF897">SUMPRODUCT((1/COUNTIFS($A$3:$A897,$A$3:$A897,$H$3:$H897,$H$3:$H897,$I$3:$I897,$I$3:$I897)))</f>
        <v>247.99999999999869</v>
      </c>
      <c r="BG897" s="13"/>
      <c r="BH897" s="12"/>
    </row>
    <row r="898" spans="1:60" x14ac:dyDescent="0.2">
      <c r="A898" s="37">
        <v>46242</v>
      </c>
      <c r="B898" s="37"/>
      <c r="C898" s="38">
        <v>12.11</v>
      </c>
      <c r="D898" s="13" t="s">
        <v>55</v>
      </c>
      <c r="E898" s="13" t="s">
        <v>1156</v>
      </c>
      <c r="F898" s="13"/>
      <c r="H898" t="s">
        <v>1116</v>
      </c>
      <c r="I898" s="13">
        <v>9</v>
      </c>
      <c r="J898" s="13">
        <v>7</v>
      </c>
      <c r="K898" t="s">
        <v>1046</v>
      </c>
      <c r="L898" s="38">
        <v>0.5</v>
      </c>
      <c r="M898" s="38">
        <v>25</v>
      </c>
      <c r="N898" s="38">
        <v>25</v>
      </c>
      <c r="O898" s="13" t="s">
        <v>15</v>
      </c>
      <c r="Q898" s="13" t="s">
        <v>4</v>
      </c>
      <c r="R898" s="38">
        <v>23.080000000000002</v>
      </c>
      <c r="S898" s="13" t="s">
        <v>571</v>
      </c>
      <c r="T898" s="39" t="str">
        <f t="shared" si="705"/>
        <v>0.00</v>
      </c>
      <c r="U898" s="39">
        <f t="shared" si="794"/>
        <v>-0.5</v>
      </c>
      <c r="V898" s="39">
        <f t="shared" si="741"/>
        <v>96.516599999999997</v>
      </c>
      <c r="W898" s="39">
        <f t="shared" si="742"/>
        <v>726</v>
      </c>
      <c r="X898" s="40">
        <f t="shared" si="743"/>
        <v>0.13294297520661155</v>
      </c>
      <c r="Y898" s="41">
        <f t="shared" si="744"/>
        <v>0.96516599999999997</v>
      </c>
      <c r="Z898" s="42">
        <f t="shared" si="745"/>
        <v>9651.66</v>
      </c>
      <c r="AA898" s="13" t="s">
        <v>58</v>
      </c>
      <c r="AT898" s="47">
        <v>25.4</v>
      </c>
      <c r="AU898" s="47">
        <v>21</v>
      </c>
      <c r="AV898" s="10">
        <f t="shared" si="795"/>
        <v>12</v>
      </c>
      <c r="AW898" s="10">
        <f t="shared" si="796"/>
        <v>23.080000000000002</v>
      </c>
      <c r="AZ898" t="str">
        <f t="shared" si="718"/>
        <v>Yes</v>
      </c>
      <c r="BB898" s="38">
        <f t="shared" si="797"/>
        <v>-0.5</v>
      </c>
      <c r="BC898" s="38">
        <f t="shared" si="686"/>
        <v>-2</v>
      </c>
      <c r="BD898" s="38">
        <f t="shared" si="798"/>
        <v>-2</v>
      </c>
      <c r="BE898" s="38">
        <f t="shared" si="799"/>
        <v>-0.5</v>
      </c>
      <c r="BF898" s="13" cm="1">
        <f t="array" ref="BF898">SUMPRODUCT((1/COUNTIFS($A$3:$A898,$A$3:$A898,$H$3:$H898,$H$3:$H898,$I$3:$I898,$I$3:$I898)))</f>
        <v>247.99999999999866</v>
      </c>
      <c r="BG898" s="13"/>
      <c r="BH898" s="12"/>
    </row>
    <row r="899" spans="1:60" x14ac:dyDescent="0.2">
      <c r="A899" s="37">
        <v>46249</v>
      </c>
      <c r="B899" s="37"/>
      <c r="C899" s="38">
        <v>11.45</v>
      </c>
      <c r="D899" s="13" t="s">
        <v>55</v>
      </c>
      <c r="E899" s="13" t="s">
        <v>1156</v>
      </c>
      <c r="F899" s="13"/>
      <c r="H899" t="s">
        <v>138</v>
      </c>
      <c r="I899" s="13">
        <v>1</v>
      </c>
      <c r="J899" s="13">
        <v>1</v>
      </c>
      <c r="K899" t="s">
        <v>795</v>
      </c>
      <c r="L899" s="38">
        <v>0.5</v>
      </c>
      <c r="M899" s="38">
        <v>10</v>
      </c>
      <c r="N899" s="38">
        <v>12</v>
      </c>
      <c r="O899" s="13" t="s">
        <v>15</v>
      </c>
      <c r="Q899" s="13" t="s">
        <v>4</v>
      </c>
      <c r="R899" s="38">
        <v>11.120000000000001</v>
      </c>
      <c r="S899" s="13" t="s">
        <v>571</v>
      </c>
      <c r="T899" s="39" t="str">
        <f t="shared" si="705"/>
        <v>0.00</v>
      </c>
      <c r="U899" s="39">
        <f t="shared" ref="U899:U900" si="800">BE899</f>
        <v>-0.5</v>
      </c>
      <c r="V899" s="39">
        <f t="shared" si="741"/>
        <v>96.016599999999997</v>
      </c>
      <c r="W899" s="39">
        <f t="shared" si="742"/>
        <v>726.5</v>
      </c>
      <c r="X899" s="40">
        <f t="shared" si="743"/>
        <v>0.1321632484514797</v>
      </c>
      <c r="Y899" s="41">
        <f t="shared" si="744"/>
        <v>0.96016599999999996</v>
      </c>
      <c r="Z899" s="42">
        <f t="shared" si="745"/>
        <v>9601.66</v>
      </c>
      <c r="AA899" s="13" t="s">
        <v>58</v>
      </c>
      <c r="AT899" s="47">
        <v>11.2</v>
      </c>
      <c r="AU899" s="47">
        <v>9.5</v>
      </c>
      <c r="AV899" s="10">
        <f t="shared" ref="AV899:AV900" si="801">((N899*(L899))-(L899))</f>
        <v>5.5</v>
      </c>
      <c r="AW899" s="10">
        <f t="shared" ref="AW899:AW900" si="802">0.92*(N899-1)+1</f>
        <v>11.120000000000001</v>
      </c>
      <c r="AZ899" t="str">
        <f t="shared" si="718"/>
        <v>Yes</v>
      </c>
      <c r="BB899" s="38">
        <f t="shared" ref="BB899:BB900" si="803">IF(AA899="W",
   L899*(N899-1),
   -L899
)</f>
        <v>-0.5</v>
      </c>
      <c r="BC899" s="38">
        <f t="shared" ref="BC899:BC962" si="804">SUMIFS(
  $BB:$BB,
  $A:$A,$A899,
  $H:$H,$H899,
  $I:$I,$I899
)</f>
        <v>-1</v>
      </c>
      <c r="BD899" s="38">
        <f t="shared" ref="BD899:BD900" si="805">IF(BC899&gt;0, BC899*0.92, BC899)</f>
        <v>-1</v>
      </c>
      <c r="BE899" s="38">
        <f t="shared" ref="BE899:BE900" si="806">IF(
  BC899&gt;0,
  IF(
    AA899="W",
    BB899 - (BC899 - BD899),
    BB899
  ),
  BB899
)</f>
        <v>-0.5</v>
      </c>
      <c r="BF899" s="13" cm="1">
        <f t="array" ref="BF899">SUMPRODUCT((1/COUNTIFS($A$3:$A899,$A$3:$A899,$H$3:$H899,$H$3:$H899,$I$3:$I899,$I$3:$I899)))</f>
        <v>248.99999999999866</v>
      </c>
      <c r="BG899" s="13"/>
      <c r="BH899" s="12"/>
    </row>
    <row r="900" spans="1:60" x14ac:dyDescent="0.2">
      <c r="A900" s="37">
        <v>46249</v>
      </c>
      <c r="B900" s="37"/>
      <c r="C900" s="38">
        <v>11.45</v>
      </c>
      <c r="D900" s="13" t="s">
        <v>55</v>
      </c>
      <c r="E900" s="13" t="s">
        <v>1156</v>
      </c>
      <c r="F900" s="13"/>
      <c r="H900" t="s">
        <v>138</v>
      </c>
      <c r="I900" s="13">
        <v>1</v>
      </c>
      <c r="J900" s="13">
        <v>1</v>
      </c>
      <c r="K900" t="s">
        <v>795</v>
      </c>
      <c r="L900" s="38">
        <v>0.5</v>
      </c>
      <c r="M900" s="38">
        <v>3.15</v>
      </c>
      <c r="N900" s="38">
        <v>3.5</v>
      </c>
      <c r="O900" s="13" t="s">
        <v>15</v>
      </c>
      <c r="Q900" s="13" t="s">
        <v>1101</v>
      </c>
      <c r="R900" s="38">
        <v>3.3000000000000003</v>
      </c>
      <c r="S900" s="13" t="s">
        <v>571</v>
      </c>
      <c r="T900" s="39" t="str">
        <f t="shared" si="705"/>
        <v>0.00</v>
      </c>
      <c r="U900" s="39">
        <f t="shared" si="800"/>
        <v>-0.5</v>
      </c>
      <c r="V900" s="39">
        <f t="shared" si="741"/>
        <v>95.516599999999997</v>
      </c>
      <c r="W900" s="39">
        <f t="shared" si="742"/>
        <v>727</v>
      </c>
      <c r="X900" s="40">
        <f t="shared" si="743"/>
        <v>0.13138459422283355</v>
      </c>
      <c r="Y900" s="41">
        <f t="shared" si="744"/>
        <v>0.95516599999999996</v>
      </c>
      <c r="Z900" s="42">
        <f t="shared" si="745"/>
        <v>9551.66</v>
      </c>
      <c r="AA900" s="13" t="s">
        <v>58</v>
      </c>
      <c r="AT900" s="47">
        <v>3</v>
      </c>
      <c r="AU900" s="47">
        <v>3</v>
      </c>
      <c r="AV900" s="10">
        <f t="shared" si="801"/>
        <v>1.25</v>
      </c>
      <c r="AW900" s="10">
        <f t="shared" si="802"/>
        <v>3.3000000000000003</v>
      </c>
      <c r="AZ900" t="str">
        <f t="shared" si="718"/>
        <v>Yes</v>
      </c>
      <c r="BB900" s="38">
        <f t="shared" si="803"/>
        <v>-0.5</v>
      </c>
      <c r="BC900" s="38">
        <f t="shared" si="804"/>
        <v>-1</v>
      </c>
      <c r="BD900" s="38">
        <f t="shared" si="805"/>
        <v>-1</v>
      </c>
      <c r="BE900" s="38">
        <f t="shared" si="806"/>
        <v>-0.5</v>
      </c>
      <c r="BF900" s="13" cm="1">
        <f t="array" ref="BF900">SUMPRODUCT((1/COUNTIFS($A$3:$A900,$A$3:$A900,$H$3:$H900,$H$3:$H900,$I$3:$I900,$I$3:$I900)))</f>
        <v>248.99999999999866</v>
      </c>
      <c r="BG900" s="13"/>
      <c r="BH900" s="12"/>
    </row>
    <row r="901" spans="1:60" x14ac:dyDescent="0.2">
      <c r="A901" s="37">
        <v>46249</v>
      </c>
      <c r="B901" s="37"/>
      <c r="C901" s="38">
        <v>11.46</v>
      </c>
      <c r="D901" s="13" t="s">
        <v>55</v>
      </c>
      <c r="E901" s="13" t="s">
        <v>1156</v>
      </c>
      <c r="F901" s="13"/>
      <c r="H901" t="s">
        <v>138</v>
      </c>
      <c r="I901" s="13">
        <v>2</v>
      </c>
      <c r="J901" s="13">
        <v>11</v>
      </c>
      <c r="K901" t="s">
        <v>665</v>
      </c>
      <c r="L901" s="38">
        <v>0.5</v>
      </c>
      <c r="M901" s="38">
        <v>30</v>
      </c>
      <c r="N901" s="38">
        <v>30</v>
      </c>
      <c r="O901" s="13" t="s">
        <v>15</v>
      </c>
      <c r="Q901" s="13" t="s">
        <v>4</v>
      </c>
      <c r="R901" s="38">
        <v>27.68</v>
      </c>
      <c r="S901" s="13" t="s">
        <v>571</v>
      </c>
      <c r="T901" s="39" t="str">
        <f t="shared" si="705"/>
        <v>0.00</v>
      </c>
      <c r="U901" s="39">
        <f t="shared" ref="U901" si="807">BE901</f>
        <v>-0.5</v>
      </c>
      <c r="V901" s="39">
        <f t="shared" si="741"/>
        <v>95.016599999999997</v>
      </c>
      <c r="W901" s="39">
        <f t="shared" si="742"/>
        <v>727.5</v>
      </c>
      <c r="X901" s="40">
        <f t="shared" si="743"/>
        <v>0.13060701030927835</v>
      </c>
      <c r="Y901" s="41">
        <f t="shared" si="744"/>
        <v>0.95016599999999996</v>
      </c>
      <c r="Z901" s="42">
        <f t="shared" si="745"/>
        <v>9501.66</v>
      </c>
      <c r="AA901" s="13" t="s">
        <v>58</v>
      </c>
      <c r="AT901" s="47">
        <v>27.4</v>
      </c>
      <c r="AU901" s="47">
        <v>26</v>
      </c>
      <c r="AV901" s="10">
        <f t="shared" ref="AV901" si="808">((N901*(L901))-(L901))</f>
        <v>14.5</v>
      </c>
      <c r="AW901" s="10">
        <f t="shared" ref="AW901" si="809">0.92*(N901-1)+1</f>
        <v>27.68</v>
      </c>
      <c r="AZ901" t="str">
        <f t="shared" si="718"/>
        <v>Yes</v>
      </c>
      <c r="BB901" s="38">
        <f t="shared" ref="BB901" si="810">IF(AA901="W",
   L901*(N901-1),
   -L901
)</f>
        <v>-0.5</v>
      </c>
      <c r="BC901" s="38">
        <f t="shared" si="804"/>
        <v>-0.5</v>
      </c>
      <c r="BD901" s="38">
        <f t="shared" ref="BD901" si="811">IF(BC901&gt;0, BC901*0.92, BC901)</f>
        <v>-0.5</v>
      </c>
      <c r="BE901" s="38">
        <f t="shared" ref="BE901" si="812">IF(
  BC901&gt;0,
  IF(
    AA901="W",
    BB901 - (BC901 - BD901),
    BB901
  ),
  BB901
)</f>
        <v>-0.5</v>
      </c>
      <c r="BF901" s="13" cm="1">
        <f t="array" ref="BF901">SUMPRODUCT((1/COUNTIFS($A$3:$A901,$A$3:$A901,$H$3:$H901,$H$3:$H901,$I$3:$I901,$I$3:$I901)))</f>
        <v>249.99999999999866</v>
      </c>
      <c r="BG901" s="13"/>
      <c r="BH901" s="12"/>
    </row>
    <row r="902" spans="1:60" x14ac:dyDescent="0.2">
      <c r="A902" s="37">
        <v>46249</v>
      </c>
      <c r="B902" s="37"/>
      <c r="C902" s="38">
        <v>11.46</v>
      </c>
      <c r="D902" s="13" t="s">
        <v>55</v>
      </c>
      <c r="E902" s="13" t="s">
        <v>1156</v>
      </c>
      <c r="F902" s="13"/>
      <c r="H902" t="s">
        <v>138</v>
      </c>
      <c r="I902" s="13">
        <v>3</v>
      </c>
      <c r="J902" s="13">
        <v>5</v>
      </c>
      <c r="K902" t="s">
        <v>1062</v>
      </c>
      <c r="L902" s="38">
        <v>0.5</v>
      </c>
      <c r="M902" s="38">
        <v>3.65</v>
      </c>
      <c r="N902" s="38">
        <v>3.68</v>
      </c>
      <c r="O902" s="13" t="s">
        <v>15</v>
      </c>
      <c r="Q902" s="13" t="s">
        <v>1101</v>
      </c>
      <c r="R902" s="38">
        <v>3.4656000000000002</v>
      </c>
      <c r="S902" s="13" t="s">
        <v>60</v>
      </c>
      <c r="T902" s="39" t="str">
        <f t="shared" si="705"/>
        <v>0.00</v>
      </c>
      <c r="U902" s="39">
        <f t="shared" ref="U902:U906" si="813">BE902</f>
        <v>-0.5</v>
      </c>
      <c r="V902" s="39">
        <f t="shared" si="741"/>
        <v>94.516599999999997</v>
      </c>
      <c r="W902" s="39">
        <f t="shared" si="742"/>
        <v>728</v>
      </c>
      <c r="X902" s="40">
        <f t="shared" si="743"/>
        <v>0.1298304945054945</v>
      </c>
      <c r="Y902" s="41">
        <f t="shared" si="744"/>
        <v>0.94516599999999995</v>
      </c>
      <c r="Z902" s="42">
        <f t="shared" si="745"/>
        <v>9451.66</v>
      </c>
      <c r="AA902" s="13" t="s">
        <v>58</v>
      </c>
      <c r="AT902" s="47">
        <v>11.5</v>
      </c>
      <c r="AU902" s="47">
        <v>10</v>
      </c>
      <c r="AV902" s="10">
        <f t="shared" ref="AV902:AV906" si="814">((N902*(L902))-(L902))</f>
        <v>1.34</v>
      </c>
      <c r="AW902" s="10">
        <f t="shared" ref="AW902:AW906" si="815">0.92*(N902-1)+1</f>
        <v>3.4656000000000002</v>
      </c>
      <c r="AZ902" t="str">
        <f t="shared" si="718"/>
        <v>Yes</v>
      </c>
      <c r="BB902" s="38">
        <f t="shared" ref="BB902:BB906" si="816">IF(AA902="W",
   L902*(N902-1),
   -L902
)</f>
        <v>-0.5</v>
      </c>
      <c r="BC902" s="38">
        <f t="shared" si="804"/>
        <v>5.3949999999999996</v>
      </c>
      <c r="BD902" s="38">
        <f t="shared" ref="BD902:BD906" si="817">IF(BC902&gt;0, BC902*0.92, BC902)</f>
        <v>4.9634</v>
      </c>
      <c r="BE902" s="38">
        <f t="shared" ref="BE902:BE906" si="818">IF(
  BC902&gt;0,
  IF(
    AA902="W",
    BB902 - (BC902 - BD902),
    BB902
  ),
  BB902
)</f>
        <v>-0.5</v>
      </c>
      <c r="BF902" s="13" cm="1">
        <f t="array" ref="BF902">SUMPRODUCT((1/COUNTIFS($A$3:$A902,$A$3:$A902,$H$3:$H902,$H$3:$H902,$I$3:$I902,$I$3:$I902)))</f>
        <v>250.99999999999866</v>
      </c>
      <c r="BG902" s="13"/>
      <c r="BH902" s="12"/>
    </row>
    <row r="903" spans="1:60" x14ac:dyDescent="0.2">
      <c r="A903" s="37">
        <v>46249</v>
      </c>
      <c r="B903" s="37"/>
      <c r="C903" s="38">
        <v>11.46</v>
      </c>
      <c r="D903" s="13" t="s">
        <v>55</v>
      </c>
      <c r="E903" s="13" t="s">
        <v>1156</v>
      </c>
      <c r="F903" s="13"/>
      <c r="H903" t="s">
        <v>138</v>
      </c>
      <c r="I903" s="13">
        <v>3</v>
      </c>
      <c r="J903" s="13">
        <v>8</v>
      </c>
      <c r="K903" s="43" t="s">
        <v>1064</v>
      </c>
      <c r="L903" s="38">
        <v>0.5</v>
      </c>
      <c r="M903" s="38">
        <v>12</v>
      </c>
      <c r="N903" s="38">
        <v>12.08</v>
      </c>
      <c r="O903" s="13" t="s">
        <v>15</v>
      </c>
      <c r="Q903" s="13" t="s">
        <v>4</v>
      </c>
      <c r="R903" s="38">
        <v>11.1936</v>
      </c>
      <c r="S903" s="13">
        <v>1</v>
      </c>
      <c r="T903" s="39">
        <f t="shared" si="705"/>
        <v>5.6</v>
      </c>
      <c r="U903" s="39">
        <f t="shared" si="813"/>
        <v>5.1084000000000005</v>
      </c>
      <c r="V903" s="39">
        <f t="shared" si="741"/>
        <v>99.625</v>
      </c>
      <c r="W903" s="39">
        <f t="shared" si="742"/>
        <v>728.5</v>
      </c>
      <c r="X903" s="40">
        <f t="shared" si="743"/>
        <v>0.13675360329444064</v>
      </c>
      <c r="Y903" s="41">
        <f t="shared" si="744"/>
        <v>0.99624999999999997</v>
      </c>
      <c r="Z903" s="42">
        <f t="shared" si="745"/>
        <v>9962.5</v>
      </c>
      <c r="AA903" s="13" t="s">
        <v>72</v>
      </c>
      <c r="AT903" s="47">
        <v>11</v>
      </c>
      <c r="AU903" s="47">
        <v>13</v>
      </c>
      <c r="AV903" s="10">
        <f t="shared" si="814"/>
        <v>5.54</v>
      </c>
      <c r="AW903" s="10">
        <f t="shared" si="815"/>
        <v>11.1936</v>
      </c>
      <c r="AZ903" t="str">
        <f t="shared" si="718"/>
        <v>Yes</v>
      </c>
      <c r="BB903" s="38">
        <f t="shared" si="816"/>
        <v>5.54</v>
      </c>
      <c r="BC903" s="38">
        <f t="shared" si="804"/>
        <v>5.3949999999999996</v>
      </c>
      <c r="BD903" s="38">
        <f t="shared" si="817"/>
        <v>4.9634</v>
      </c>
      <c r="BE903" s="38">
        <f t="shared" si="818"/>
        <v>5.1084000000000005</v>
      </c>
      <c r="BF903" s="13" cm="1">
        <f t="array" ref="BF903">SUMPRODUCT((1/COUNTIFS($A$3:$A903,$A$3:$A903,$H$3:$H903,$H$3:$H903,$I$3:$I903,$I$3:$I903)))</f>
        <v>250.99999999999866</v>
      </c>
      <c r="BG903" s="13"/>
      <c r="BH903" s="12"/>
    </row>
    <row r="904" spans="1:60" x14ac:dyDescent="0.2">
      <c r="A904" s="37">
        <v>46249</v>
      </c>
      <c r="B904" s="37"/>
      <c r="C904" s="38">
        <v>11.46</v>
      </c>
      <c r="D904" s="13" t="s">
        <v>55</v>
      </c>
      <c r="E904" s="13" t="s">
        <v>1156</v>
      </c>
      <c r="F904" s="13"/>
      <c r="H904" t="s">
        <v>138</v>
      </c>
      <c r="I904" s="13">
        <v>3</v>
      </c>
      <c r="J904" s="13">
        <v>8</v>
      </c>
      <c r="K904" s="43" t="s">
        <v>1064</v>
      </c>
      <c r="L904" s="38">
        <v>0.5</v>
      </c>
      <c r="M904" s="38">
        <v>3.7</v>
      </c>
      <c r="N904" s="38">
        <v>3.71</v>
      </c>
      <c r="O904" s="13" t="s">
        <v>15</v>
      </c>
      <c r="Q904" s="13" t="s">
        <v>1101</v>
      </c>
      <c r="R904" s="38">
        <v>3.4931999999999999</v>
      </c>
      <c r="S904" s="13">
        <v>1</v>
      </c>
      <c r="T904" s="39">
        <f t="shared" si="705"/>
        <v>1.75</v>
      </c>
      <c r="U904" s="39">
        <f t="shared" si="813"/>
        <v>0.92340000000000044</v>
      </c>
      <c r="V904" s="39">
        <f t="shared" si="741"/>
        <v>100.5484</v>
      </c>
      <c r="W904" s="39">
        <f t="shared" si="742"/>
        <v>729</v>
      </c>
      <c r="X904" s="40">
        <f t="shared" si="743"/>
        <v>0.13792647462277091</v>
      </c>
      <c r="Y904" s="41">
        <f t="shared" si="744"/>
        <v>1.005484</v>
      </c>
      <c r="Z904" s="42">
        <f t="shared" si="745"/>
        <v>10054.84</v>
      </c>
      <c r="AA904" s="13" t="s">
        <v>72</v>
      </c>
      <c r="AT904" s="47">
        <v>3.4</v>
      </c>
      <c r="AU904" s="47">
        <v>3.4</v>
      </c>
      <c r="AV904" s="10">
        <f t="shared" si="814"/>
        <v>1.355</v>
      </c>
      <c r="AW904" s="10">
        <f t="shared" si="815"/>
        <v>3.4931999999999999</v>
      </c>
      <c r="AZ904" t="str">
        <f t="shared" si="718"/>
        <v>Yes</v>
      </c>
      <c r="BB904" s="38">
        <f t="shared" si="816"/>
        <v>1.355</v>
      </c>
      <c r="BC904" s="38">
        <f t="shared" si="804"/>
        <v>5.3949999999999996</v>
      </c>
      <c r="BD904" s="38">
        <f t="shared" si="817"/>
        <v>4.9634</v>
      </c>
      <c r="BE904" s="38">
        <f t="shared" si="818"/>
        <v>0.92340000000000044</v>
      </c>
      <c r="BF904" s="13" cm="1">
        <f t="array" ref="BF904">SUMPRODUCT((1/COUNTIFS($A$3:$A904,$A$3:$A904,$H$3:$H904,$H$3:$H904,$I$3:$I904,$I$3:$I904)))</f>
        <v>250.99999999999869</v>
      </c>
      <c r="BG904" s="13"/>
      <c r="BH904" s="12"/>
    </row>
    <row r="905" spans="1:60" x14ac:dyDescent="0.2">
      <c r="A905" s="37">
        <v>46249</v>
      </c>
      <c r="B905" s="37"/>
      <c r="C905" s="38">
        <v>11.46</v>
      </c>
      <c r="D905" s="13" t="s">
        <v>55</v>
      </c>
      <c r="E905" s="13" t="s">
        <v>1156</v>
      </c>
      <c r="F905" s="13"/>
      <c r="H905" t="s">
        <v>138</v>
      </c>
      <c r="I905" s="13">
        <v>3</v>
      </c>
      <c r="J905" s="13">
        <v>10</v>
      </c>
      <c r="K905" s="46" t="s">
        <v>1120</v>
      </c>
      <c r="L905" s="38">
        <v>0.5</v>
      </c>
      <c r="M905" s="38">
        <v>14.5</v>
      </c>
      <c r="N905" s="38">
        <v>14.5</v>
      </c>
      <c r="O905" s="13" t="s">
        <v>15</v>
      </c>
      <c r="Q905" s="13" t="s">
        <v>4</v>
      </c>
      <c r="R905" s="38">
        <v>13.42</v>
      </c>
      <c r="S905" s="13">
        <v>4</v>
      </c>
      <c r="T905" s="39" t="str">
        <f t="shared" si="705"/>
        <v>0.00</v>
      </c>
      <c r="U905" s="39">
        <f t="shared" si="813"/>
        <v>-0.5</v>
      </c>
      <c r="V905" s="39">
        <f t="shared" si="741"/>
        <v>100.0484</v>
      </c>
      <c r="W905" s="39">
        <f t="shared" si="742"/>
        <v>729.5</v>
      </c>
      <c r="X905" s="40">
        <f t="shared" si="743"/>
        <v>0.13714653872515423</v>
      </c>
      <c r="Y905" s="41">
        <f t="shared" si="744"/>
        <v>1.0004839999999999</v>
      </c>
      <c r="Z905" s="42">
        <f t="shared" si="745"/>
        <v>10004.84</v>
      </c>
      <c r="AA905" s="13" t="s">
        <v>58</v>
      </c>
      <c r="AT905" s="47">
        <v>12.2</v>
      </c>
      <c r="AU905" s="47">
        <v>12</v>
      </c>
      <c r="AV905" s="10">
        <f t="shared" si="814"/>
        <v>6.75</v>
      </c>
      <c r="AW905" s="10">
        <f t="shared" si="815"/>
        <v>13.42</v>
      </c>
      <c r="AZ905" t="str">
        <f t="shared" si="718"/>
        <v>Yes</v>
      </c>
      <c r="BB905" s="38">
        <f t="shared" si="816"/>
        <v>-0.5</v>
      </c>
      <c r="BC905" s="38">
        <f t="shared" si="804"/>
        <v>5.3949999999999996</v>
      </c>
      <c r="BD905" s="38">
        <f t="shared" si="817"/>
        <v>4.9634</v>
      </c>
      <c r="BE905" s="38">
        <f t="shared" si="818"/>
        <v>-0.5</v>
      </c>
      <c r="BF905" s="13" cm="1">
        <f t="array" ref="BF905">SUMPRODUCT((1/COUNTIFS($A$3:$A905,$A$3:$A905,$H$3:$H905,$H$3:$H905,$I$3:$I905,$I$3:$I905)))</f>
        <v>250.99999999999866</v>
      </c>
      <c r="BG905" s="13"/>
      <c r="BH905" s="12"/>
    </row>
    <row r="906" spans="1:60" x14ac:dyDescent="0.2">
      <c r="A906" s="37">
        <v>46249</v>
      </c>
      <c r="B906" s="37"/>
      <c r="C906" s="38">
        <v>11.46</v>
      </c>
      <c r="D906" s="13" t="s">
        <v>55</v>
      </c>
      <c r="E906" s="13" t="s">
        <v>1156</v>
      </c>
      <c r="F906" s="13"/>
      <c r="H906" t="s">
        <v>138</v>
      </c>
      <c r="I906" s="13">
        <v>3</v>
      </c>
      <c r="J906" s="13">
        <v>12</v>
      </c>
      <c r="K906" s="44" t="s">
        <v>1121</v>
      </c>
      <c r="L906" s="38">
        <v>0.5</v>
      </c>
      <c r="M906" s="38">
        <v>46</v>
      </c>
      <c r="N906" s="38">
        <v>46.9</v>
      </c>
      <c r="O906" s="13" t="s">
        <v>15</v>
      </c>
      <c r="Q906" s="13" t="s">
        <v>4</v>
      </c>
      <c r="R906" s="38">
        <v>43.228000000000002</v>
      </c>
      <c r="S906" s="13">
        <v>2</v>
      </c>
      <c r="T906" s="39" t="str">
        <f t="shared" si="705"/>
        <v>0.00</v>
      </c>
      <c r="U906" s="39">
        <f t="shared" si="813"/>
        <v>-0.5</v>
      </c>
      <c r="V906" s="39">
        <f t="shared" si="741"/>
        <v>99.548400000000001</v>
      </c>
      <c r="W906" s="39">
        <f t="shared" si="742"/>
        <v>730</v>
      </c>
      <c r="X906" s="40">
        <f t="shared" si="743"/>
        <v>0.13636767123287671</v>
      </c>
      <c r="Y906" s="41">
        <f t="shared" si="744"/>
        <v>0.99548400000000004</v>
      </c>
      <c r="Z906" s="42">
        <f t="shared" si="745"/>
        <v>9954.84</v>
      </c>
      <c r="AA906" s="13" t="s">
        <v>58</v>
      </c>
      <c r="AT906" s="47">
        <v>46.1</v>
      </c>
      <c r="AU906" s="47">
        <v>51</v>
      </c>
      <c r="AV906" s="10">
        <f t="shared" si="814"/>
        <v>22.95</v>
      </c>
      <c r="AW906" s="10">
        <f t="shared" si="815"/>
        <v>43.228000000000002</v>
      </c>
      <c r="AZ906" t="str">
        <f t="shared" si="718"/>
        <v>Yes</v>
      </c>
      <c r="BB906" s="38">
        <f t="shared" si="816"/>
        <v>-0.5</v>
      </c>
      <c r="BC906" s="38">
        <f t="shared" si="804"/>
        <v>5.3949999999999996</v>
      </c>
      <c r="BD906" s="38">
        <f t="shared" si="817"/>
        <v>4.9634</v>
      </c>
      <c r="BE906" s="38">
        <f t="shared" si="818"/>
        <v>-0.5</v>
      </c>
      <c r="BF906" s="13" cm="1">
        <f t="array" ref="BF906">SUMPRODUCT((1/COUNTIFS($A$3:$A906,$A$3:$A906,$H$3:$H906,$H$3:$H906,$I$3:$I906,$I$3:$I906)))</f>
        <v>250.99999999999861</v>
      </c>
      <c r="BG906" s="13"/>
      <c r="BH906" s="12"/>
    </row>
    <row r="907" spans="1:60" x14ac:dyDescent="0.2">
      <c r="A907" s="37">
        <v>46249</v>
      </c>
      <c r="B907" s="37"/>
      <c r="C907" s="38">
        <v>11.47</v>
      </c>
      <c r="D907" s="13" t="s">
        <v>55</v>
      </c>
      <c r="E907" s="13" t="s">
        <v>1156</v>
      </c>
      <c r="F907" s="13"/>
      <c r="H907" t="s">
        <v>138</v>
      </c>
      <c r="I907" s="13">
        <v>4</v>
      </c>
      <c r="J907" s="13">
        <v>5</v>
      </c>
      <c r="K907" t="s">
        <v>1122</v>
      </c>
      <c r="L907" s="38">
        <v>0.5</v>
      </c>
      <c r="M907" s="38">
        <v>29</v>
      </c>
      <c r="N907" s="38">
        <v>58.03</v>
      </c>
      <c r="O907" s="13" t="s">
        <v>15</v>
      </c>
      <c r="Q907" s="13" t="s">
        <v>4</v>
      </c>
      <c r="R907" s="38">
        <v>53.467600000000004</v>
      </c>
      <c r="S907" s="13" t="s">
        <v>60</v>
      </c>
      <c r="T907" s="39" t="str">
        <f t="shared" si="705"/>
        <v>0.00</v>
      </c>
      <c r="U907" s="39">
        <f t="shared" ref="U907:U911" si="819">BE907</f>
        <v>-0.5</v>
      </c>
      <c r="V907" s="39">
        <f t="shared" si="741"/>
        <v>99.048400000000001</v>
      </c>
      <c r="W907" s="39">
        <f t="shared" si="742"/>
        <v>730.5</v>
      </c>
      <c r="X907" s="40">
        <f t="shared" si="743"/>
        <v>0.1355898699520876</v>
      </c>
      <c r="Y907" s="41">
        <f t="shared" si="744"/>
        <v>0.99048400000000003</v>
      </c>
      <c r="Z907" s="42">
        <f t="shared" si="745"/>
        <v>9904.84</v>
      </c>
      <c r="AA907" s="13" t="s">
        <v>58</v>
      </c>
      <c r="AT907" s="47">
        <v>51</v>
      </c>
      <c r="AU907" s="47">
        <v>61</v>
      </c>
      <c r="AV907" s="10">
        <f t="shared" ref="AV907:AV911" si="820">((N907*(L907))-(L907))</f>
        <v>28.515000000000001</v>
      </c>
      <c r="AW907" s="10">
        <f t="shared" ref="AW907:AW911" si="821">0.92*(N907-1)+1</f>
        <v>53.467600000000004</v>
      </c>
      <c r="AZ907" t="str">
        <f t="shared" si="718"/>
        <v>Yes</v>
      </c>
      <c r="BB907" s="38">
        <f t="shared" ref="BB907:BB911" si="822">IF(AA907="W",
   L907*(N907-1),
   -L907
)</f>
        <v>-0.5</v>
      </c>
      <c r="BC907" s="38">
        <f t="shared" si="804"/>
        <v>-2.5</v>
      </c>
      <c r="BD907" s="38">
        <f t="shared" ref="BD907:BD911" si="823">IF(BC907&gt;0, BC907*0.92, BC907)</f>
        <v>-2.5</v>
      </c>
      <c r="BE907" s="38">
        <f t="shared" ref="BE907:BE911" si="824">IF(
  BC907&gt;0,
  IF(
    AA907="W",
    BB907 - (BC907 - BD907),
    BB907
  ),
  BB907
)</f>
        <v>-0.5</v>
      </c>
      <c r="BF907" s="13" cm="1">
        <f t="array" ref="BF907">SUMPRODUCT((1/COUNTIFS($A$3:$A907,$A$3:$A907,$H$3:$H907,$H$3:$H907,$I$3:$I907,$I$3:$I907)))</f>
        <v>251.99999999999861</v>
      </c>
      <c r="BG907" s="13"/>
      <c r="BH907" s="12"/>
    </row>
    <row r="908" spans="1:60" x14ac:dyDescent="0.2">
      <c r="A908" s="37">
        <v>46249</v>
      </c>
      <c r="B908" s="37"/>
      <c r="C908" s="38">
        <v>11.47</v>
      </c>
      <c r="D908" s="13" t="s">
        <v>55</v>
      </c>
      <c r="E908" s="13" t="s">
        <v>1156</v>
      </c>
      <c r="F908" s="13"/>
      <c r="H908" t="s">
        <v>138</v>
      </c>
      <c r="I908" s="13">
        <v>4</v>
      </c>
      <c r="J908" s="13">
        <v>5</v>
      </c>
      <c r="K908" t="s">
        <v>1122</v>
      </c>
      <c r="L908" s="38">
        <v>0.5</v>
      </c>
      <c r="M908" s="38">
        <v>7.8</v>
      </c>
      <c r="N908" s="38">
        <v>9.8699999999999992</v>
      </c>
      <c r="O908" s="13" t="s">
        <v>15</v>
      </c>
      <c r="Q908" s="13" t="s">
        <v>1101</v>
      </c>
      <c r="R908" s="38">
        <v>9.1603999999999992</v>
      </c>
      <c r="S908" s="13" t="s">
        <v>60</v>
      </c>
      <c r="T908" s="39" t="str">
        <f t="shared" ref="T908:T975" si="825">IF(($AA908="W"),ROUND(($L908*$R908),2),"0.00")</f>
        <v>0.00</v>
      </c>
      <c r="U908" s="39">
        <f t="shared" si="819"/>
        <v>-0.5</v>
      </c>
      <c r="V908" s="39">
        <f t="shared" si="741"/>
        <v>98.548400000000001</v>
      </c>
      <c r="W908" s="39">
        <f t="shared" si="742"/>
        <v>731</v>
      </c>
      <c r="X908" s="40">
        <f t="shared" si="743"/>
        <v>0.13481313269493844</v>
      </c>
      <c r="Y908" s="41">
        <f t="shared" si="744"/>
        <v>0.98548400000000003</v>
      </c>
      <c r="Z908" s="42">
        <f t="shared" si="745"/>
        <v>9854.84</v>
      </c>
      <c r="AA908" s="13" t="s">
        <v>58</v>
      </c>
      <c r="AT908" s="47">
        <v>8.1</v>
      </c>
      <c r="AU908" s="47">
        <v>8.1</v>
      </c>
      <c r="AV908" s="10">
        <f t="shared" si="820"/>
        <v>4.4349999999999996</v>
      </c>
      <c r="AW908" s="10">
        <f t="shared" si="821"/>
        <v>9.1603999999999992</v>
      </c>
      <c r="AZ908" t="str">
        <f t="shared" si="718"/>
        <v>Yes</v>
      </c>
      <c r="BB908" s="38">
        <f t="shared" si="822"/>
        <v>-0.5</v>
      </c>
      <c r="BC908" s="38">
        <f t="shared" si="804"/>
        <v>-2.5</v>
      </c>
      <c r="BD908" s="38">
        <f t="shared" si="823"/>
        <v>-2.5</v>
      </c>
      <c r="BE908" s="38">
        <f t="shared" si="824"/>
        <v>-0.5</v>
      </c>
      <c r="BF908" s="13" cm="1">
        <f t="array" ref="BF908">SUMPRODUCT((1/COUNTIFS($A$3:$A908,$A$3:$A908,$H$3:$H908,$H$3:$H908,$I$3:$I908,$I$3:$I908)))</f>
        <v>251.99999999999861</v>
      </c>
      <c r="BG908" s="13"/>
      <c r="BH908" s="12"/>
    </row>
    <row r="909" spans="1:60" x14ac:dyDescent="0.2">
      <c r="A909" s="37">
        <v>46249</v>
      </c>
      <c r="B909" s="37"/>
      <c r="C909" s="38">
        <v>11.47</v>
      </c>
      <c r="D909" s="13" t="s">
        <v>55</v>
      </c>
      <c r="E909" s="13" t="s">
        <v>1156</v>
      </c>
      <c r="F909" s="13"/>
      <c r="H909" t="s">
        <v>138</v>
      </c>
      <c r="I909" s="13">
        <v>4</v>
      </c>
      <c r="J909" s="13">
        <v>7</v>
      </c>
      <c r="K909" t="s">
        <v>448</v>
      </c>
      <c r="L909" s="38">
        <v>0.5</v>
      </c>
      <c r="M909" s="38">
        <v>14.5</v>
      </c>
      <c r="N909" s="38">
        <v>19.53</v>
      </c>
      <c r="O909" s="13" t="s">
        <v>15</v>
      </c>
      <c r="Q909" s="13" t="s">
        <v>4</v>
      </c>
      <c r="R909" s="38">
        <v>18.047600000000003</v>
      </c>
      <c r="S909" s="13" t="s">
        <v>60</v>
      </c>
      <c r="T909" s="39" t="str">
        <f t="shared" si="825"/>
        <v>0.00</v>
      </c>
      <c r="U909" s="39">
        <f t="shared" si="819"/>
        <v>-0.5</v>
      </c>
      <c r="V909" s="39">
        <f t="shared" si="741"/>
        <v>98.048400000000001</v>
      </c>
      <c r="W909" s="39">
        <f t="shared" si="742"/>
        <v>731.5</v>
      </c>
      <c r="X909" s="40">
        <f t="shared" si="743"/>
        <v>0.13403745727956254</v>
      </c>
      <c r="Y909" s="41">
        <f t="shared" si="744"/>
        <v>0.98048400000000002</v>
      </c>
      <c r="Z909" s="42">
        <f t="shared" si="745"/>
        <v>9804.84</v>
      </c>
      <c r="AA909" s="13" t="s">
        <v>58</v>
      </c>
      <c r="AT909" s="47">
        <v>15.9</v>
      </c>
      <c r="AU909" s="47">
        <v>15</v>
      </c>
      <c r="AV909" s="10">
        <f t="shared" si="820"/>
        <v>9.2650000000000006</v>
      </c>
      <c r="AW909" s="10">
        <f t="shared" si="821"/>
        <v>18.047600000000003</v>
      </c>
      <c r="AZ909" t="str">
        <f t="shared" si="718"/>
        <v>Yes</v>
      </c>
      <c r="BB909" s="38">
        <f t="shared" si="822"/>
        <v>-0.5</v>
      </c>
      <c r="BC909" s="38">
        <f t="shared" si="804"/>
        <v>-2.5</v>
      </c>
      <c r="BD909" s="38">
        <f t="shared" si="823"/>
        <v>-2.5</v>
      </c>
      <c r="BE909" s="38">
        <f t="shared" si="824"/>
        <v>-0.5</v>
      </c>
      <c r="BF909" s="13" cm="1">
        <f t="array" ref="BF909">SUMPRODUCT((1/COUNTIFS($A$3:$A909,$A$3:$A909,$H$3:$H909,$H$3:$H909,$I$3:$I909,$I$3:$I909)))</f>
        <v>251.99999999999864</v>
      </c>
      <c r="BG909" s="13"/>
      <c r="BH909" s="12"/>
    </row>
    <row r="910" spans="1:60" x14ac:dyDescent="0.2">
      <c r="A910" s="37">
        <v>46249</v>
      </c>
      <c r="B910" s="37"/>
      <c r="C910" s="38">
        <v>11.47</v>
      </c>
      <c r="D910" s="13" t="s">
        <v>55</v>
      </c>
      <c r="E910" s="13" t="s">
        <v>1156</v>
      </c>
      <c r="F910" s="13"/>
      <c r="H910" t="s">
        <v>138</v>
      </c>
      <c r="I910" s="13">
        <v>4</v>
      </c>
      <c r="J910" s="13">
        <v>7</v>
      </c>
      <c r="K910" t="s">
        <v>448</v>
      </c>
      <c r="L910" s="38">
        <v>0.5</v>
      </c>
      <c r="M910" s="38">
        <v>4.3</v>
      </c>
      <c r="N910" s="38">
        <v>4.5999999999999996</v>
      </c>
      <c r="O910" s="13" t="s">
        <v>15</v>
      </c>
      <c r="Q910" s="13" t="s">
        <v>1101</v>
      </c>
      <c r="R910" s="38">
        <v>4.3119999999999994</v>
      </c>
      <c r="S910" s="13" t="s">
        <v>60</v>
      </c>
      <c r="T910" s="39" t="str">
        <f t="shared" si="825"/>
        <v>0.00</v>
      </c>
      <c r="U910" s="39">
        <f t="shared" si="819"/>
        <v>-0.5</v>
      </c>
      <c r="V910" s="39">
        <f t="shared" si="741"/>
        <v>97.548400000000001</v>
      </c>
      <c r="W910" s="39">
        <f t="shared" si="742"/>
        <v>732</v>
      </c>
      <c r="X910" s="40">
        <f t="shared" si="743"/>
        <v>0.13326284153005466</v>
      </c>
      <c r="Y910" s="41">
        <f t="shared" si="744"/>
        <v>0.97548400000000002</v>
      </c>
      <c r="Z910" s="42">
        <f t="shared" si="745"/>
        <v>9754.84</v>
      </c>
      <c r="AA910" s="13" t="s">
        <v>58</v>
      </c>
      <c r="AT910" s="47">
        <v>3.3</v>
      </c>
      <c r="AU910" s="47">
        <v>3.3</v>
      </c>
      <c r="AV910" s="10">
        <f t="shared" si="820"/>
        <v>1.7999999999999998</v>
      </c>
      <c r="AW910" s="10">
        <f t="shared" si="821"/>
        <v>4.3119999999999994</v>
      </c>
      <c r="AZ910" t="str">
        <f t="shared" si="718"/>
        <v>Yes</v>
      </c>
      <c r="BB910" s="38">
        <f t="shared" si="822"/>
        <v>-0.5</v>
      </c>
      <c r="BC910" s="38">
        <f t="shared" si="804"/>
        <v>-2.5</v>
      </c>
      <c r="BD910" s="38">
        <f t="shared" si="823"/>
        <v>-2.5</v>
      </c>
      <c r="BE910" s="38">
        <f t="shared" si="824"/>
        <v>-0.5</v>
      </c>
      <c r="BF910" s="13" cm="1">
        <f t="array" ref="BF910">SUMPRODUCT((1/COUNTIFS($A$3:$A910,$A$3:$A910,$H$3:$H910,$H$3:$H910,$I$3:$I910,$I$3:$I910)))</f>
        <v>251.99999999999861</v>
      </c>
      <c r="BG910" s="13"/>
      <c r="BH910" s="12"/>
    </row>
    <row r="911" spans="1:60" x14ac:dyDescent="0.2">
      <c r="A911" s="37">
        <v>46249</v>
      </c>
      <c r="B911" s="37"/>
      <c r="C911" s="38">
        <v>11.47</v>
      </c>
      <c r="D911" s="13" t="s">
        <v>55</v>
      </c>
      <c r="E911" s="13" t="s">
        <v>1156</v>
      </c>
      <c r="F911" s="13"/>
      <c r="H911" t="s">
        <v>138</v>
      </c>
      <c r="I911" s="13">
        <v>4</v>
      </c>
      <c r="J911" s="13">
        <v>9</v>
      </c>
      <c r="K911" t="s">
        <v>613</v>
      </c>
      <c r="L911" s="38">
        <v>0.5</v>
      </c>
      <c r="M911" s="38">
        <v>30</v>
      </c>
      <c r="N911" s="38">
        <v>30</v>
      </c>
      <c r="O911" s="13" t="s">
        <v>15</v>
      </c>
      <c r="Q911" s="13" t="s">
        <v>4</v>
      </c>
      <c r="R911" s="38">
        <v>27.68</v>
      </c>
      <c r="S911" s="13" t="s">
        <v>60</v>
      </c>
      <c r="T911" s="39" t="str">
        <f t="shared" si="825"/>
        <v>0.00</v>
      </c>
      <c r="U911" s="39">
        <f t="shared" si="819"/>
        <v>-0.5</v>
      </c>
      <c r="V911" s="39">
        <f t="shared" si="741"/>
        <v>97.048400000000001</v>
      </c>
      <c r="W911" s="39">
        <f t="shared" si="742"/>
        <v>732.5</v>
      </c>
      <c r="X911" s="40">
        <f t="shared" si="743"/>
        <v>0.13248928327645051</v>
      </c>
      <c r="Y911" s="41">
        <f t="shared" si="744"/>
        <v>0.97048400000000001</v>
      </c>
      <c r="Z911" s="42">
        <f t="shared" si="745"/>
        <v>9704.84</v>
      </c>
      <c r="AA911" s="13" t="s">
        <v>58</v>
      </c>
      <c r="AT911" s="47">
        <v>28.6</v>
      </c>
      <c r="AU911" s="47">
        <v>21</v>
      </c>
      <c r="AV911" s="10">
        <f t="shared" si="820"/>
        <v>14.5</v>
      </c>
      <c r="AW911" s="10">
        <f t="shared" si="821"/>
        <v>27.68</v>
      </c>
      <c r="AZ911" t="str">
        <f t="shared" si="718"/>
        <v>Yes</v>
      </c>
      <c r="BB911" s="38">
        <f t="shared" si="822"/>
        <v>-0.5</v>
      </c>
      <c r="BC911" s="38">
        <f t="shared" si="804"/>
        <v>-2.5</v>
      </c>
      <c r="BD911" s="38">
        <f t="shared" si="823"/>
        <v>-2.5</v>
      </c>
      <c r="BE911" s="38">
        <f t="shared" si="824"/>
        <v>-0.5</v>
      </c>
      <c r="BF911" s="13" cm="1">
        <f t="array" ref="BF911">SUMPRODUCT((1/COUNTIFS($A$3:$A911,$A$3:$A911,$H$3:$H911,$H$3:$H911,$I$3:$I911,$I$3:$I911)))</f>
        <v>251.99999999999855</v>
      </c>
      <c r="BG911" s="13"/>
      <c r="BH911" s="12"/>
    </row>
    <row r="912" spans="1:60" x14ac:dyDescent="0.2">
      <c r="A912" s="37">
        <v>46249</v>
      </c>
      <c r="B912" s="37"/>
      <c r="C912" s="38">
        <v>12.02</v>
      </c>
      <c r="D912" s="13" t="s">
        <v>55</v>
      </c>
      <c r="E912" s="13" t="s">
        <v>1156</v>
      </c>
      <c r="F912" s="13"/>
      <c r="H912" t="s">
        <v>138</v>
      </c>
      <c r="I912" s="13">
        <v>5</v>
      </c>
      <c r="J912" s="13">
        <v>7</v>
      </c>
      <c r="K912" s="45" t="s">
        <v>1123</v>
      </c>
      <c r="L912" s="38">
        <v>0.5</v>
      </c>
      <c r="M912" s="38">
        <v>16.5</v>
      </c>
      <c r="N912" s="38">
        <v>28.8</v>
      </c>
      <c r="O912" s="13" t="s">
        <v>15</v>
      </c>
      <c r="Q912" s="13" t="s">
        <v>4</v>
      </c>
      <c r="R912" s="38">
        <v>26.576000000000001</v>
      </c>
      <c r="S912" s="13">
        <v>3</v>
      </c>
      <c r="T912" s="39" t="str">
        <f t="shared" si="825"/>
        <v>0.00</v>
      </c>
      <c r="U912" s="39">
        <f t="shared" ref="U912:U914" si="826">BE912</f>
        <v>-0.5</v>
      </c>
      <c r="V912" s="39">
        <f t="shared" si="741"/>
        <v>96.548400000000001</v>
      </c>
      <c r="W912" s="39">
        <f t="shared" si="742"/>
        <v>733</v>
      </c>
      <c r="X912" s="40">
        <f t="shared" si="743"/>
        <v>0.13171678035470669</v>
      </c>
      <c r="Y912" s="41">
        <f t="shared" si="744"/>
        <v>0.96548400000000001</v>
      </c>
      <c r="Z912" s="42">
        <f t="shared" si="745"/>
        <v>9654.84</v>
      </c>
      <c r="AA912" s="13" t="s">
        <v>58</v>
      </c>
      <c r="AT912" s="47">
        <v>18.5</v>
      </c>
      <c r="AU912" s="47">
        <v>18</v>
      </c>
      <c r="AV912" s="10">
        <f t="shared" ref="AV912:AV914" si="827">((N912*(L912))-(L912))</f>
        <v>13.9</v>
      </c>
      <c r="AW912" s="10">
        <f t="shared" ref="AW912:AW914" si="828">0.92*(N912-1)+1</f>
        <v>26.576000000000001</v>
      </c>
      <c r="AZ912" t="str">
        <f t="shared" si="718"/>
        <v>Yes</v>
      </c>
      <c r="BB912" s="38">
        <f t="shared" ref="BB912:BB914" si="829">IF(AA912="W",
   L912*(N912-1),
   -L912
)</f>
        <v>-0.5</v>
      </c>
      <c r="BC912" s="38">
        <f t="shared" si="804"/>
        <v>0.93500000000000005</v>
      </c>
      <c r="BD912" s="38">
        <f t="shared" ref="BD912:BD914" si="830">IF(BC912&gt;0, BC912*0.92, BC912)</f>
        <v>0.86020000000000008</v>
      </c>
      <c r="BE912" s="38">
        <f t="shared" ref="BE912:BE914" si="831">IF(
  BC912&gt;0,
  IF(
    AA912="W",
    BB912 - (BC912 - BD912),
    BB912
  ),
  BB912
)</f>
        <v>-0.5</v>
      </c>
      <c r="BF912" s="13" cm="1">
        <f t="array" ref="BF912">SUMPRODUCT((1/COUNTIFS($A$3:$A912,$A$3:$A912,$H$3:$H912,$H$3:$H912,$I$3:$I912,$I$3:$I912)))</f>
        <v>252.99999999999855</v>
      </c>
      <c r="BG912" s="13"/>
      <c r="BH912" s="12"/>
    </row>
    <row r="913" spans="1:60" x14ac:dyDescent="0.2">
      <c r="A913" s="37">
        <v>46249</v>
      </c>
      <c r="B913" s="37"/>
      <c r="C913" s="38">
        <v>12.02</v>
      </c>
      <c r="D913" s="13" t="s">
        <v>55</v>
      </c>
      <c r="E913" s="13" t="s">
        <v>1156</v>
      </c>
      <c r="F913" s="13"/>
      <c r="H913" t="s">
        <v>138</v>
      </c>
      <c r="I913" s="13">
        <v>5</v>
      </c>
      <c r="J913" s="13">
        <v>7</v>
      </c>
      <c r="K913" s="43" t="s">
        <v>1123</v>
      </c>
      <c r="L913" s="38">
        <v>0.5</v>
      </c>
      <c r="M913" s="38">
        <v>4.5999999999999996</v>
      </c>
      <c r="N913" s="38">
        <v>4.87</v>
      </c>
      <c r="O913" s="13" t="s">
        <v>15</v>
      </c>
      <c r="Q913" s="13" t="s">
        <v>1101</v>
      </c>
      <c r="R913" s="38">
        <v>4.5604000000000005</v>
      </c>
      <c r="S913" s="13">
        <v>3</v>
      </c>
      <c r="T913" s="39">
        <f t="shared" si="825"/>
        <v>2.2799999999999998</v>
      </c>
      <c r="U913" s="39">
        <f t="shared" si="826"/>
        <v>1.8602000000000001</v>
      </c>
      <c r="V913" s="39">
        <f t="shared" si="741"/>
        <v>98.408600000000007</v>
      </c>
      <c r="W913" s="39">
        <f t="shared" si="742"/>
        <v>733.5</v>
      </c>
      <c r="X913" s="40">
        <f t="shared" si="743"/>
        <v>0.13416305385139743</v>
      </c>
      <c r="Y913" s="41">
        <f t="shared" si="744"/>
        <v>0.98408600000000002</v>
      </c>
      <c r="Z913" s="42">
        <f t="shared" si="745"/>
        <v>9840.86</v>
      </c>
      <c r="AA913" s="13" t="s">
        <v>72</v>
      </c>
      <c r="AT913" s="47">
        <v>4</v>
      </c>
      <c r="AU913" s="47">
        <v>4</v>
      </c>
      <c r="AV913" s="10">
        <f t="shared" si="827"/>
        <v>1.9350000000000001</v>
      </c>
      <c r="AW913" s="10">
        <f t="shared" si="828"/>
        <v>4.5604000000000005</v>
      </c>
      <c r="AZ913" t="str">
        <f t="shared" si="718"/>
        <v>Yes</v>
      </c>
      <c r="BB913" s="38">
        <f t="shared" si="829"/>
        <v>1.9350000000000001</v>
      </c>
      <c r="BC913" s="38">
        <f t="shared" si="804"/>
        <v>0.93500000000000005</v>
      </c>
      <c r="BD913" s="38">
        <f t="shared" si="830"/>
        <v>0.86020000000000008</v>
      </c>
      <c r="BE913" s="38">
        <f t="shared" si="831"/>
        <v>1.8602000000000001</v>
      </c>
      <c r="BF913" s="13" cm="1">
        <f t="array" ref="BF913">SUMPRODUCT((1/COUNTIFS($A$3:$A913,$A$3:$A913,$H$3:$H913,$H$3:$H913,$I$3:$I913,$I$3:$I913)))</f>
        <v>252.99999999999855</v>
      </c>
      <c r="BG913" s="13"/>
      <c r="BH913" s="12"/>
    </row>
    <row r="914" spans="1:60" x14ac:dyDescent="0.2">
      <c r="A914" s="37">
        <v>46249</v>
      </c>
      <c r="B914" s="37"/>
      <c r="C914" s="38">
        <v>12.02</v>
      </c>
      <c r="D914" s="13" t="s">
        <v>55</v>
      </c>
      <c r="E914" s="13" t="s">
        <v>1156</v>
      </c>
      <c r="F914" s="13"/>
      <c r="H914" t="s">
        <v>138</v>
      </c>
      <c r="I914" s="13">
        <v>5</v>
      </c>
      <c r="J914" s="13">
        <v>8</v>
      </c>
      <c r="K914" s="44" t="s">
        <v>1124</v>
      </c>
      <c r="L914" s="38">
        <v>0.5</v>
      </c>
      <c r="M914" s="38">
        <v>29</v>
      </c>
      <c r="N914" s="38">
        <v>34</v>
      </c>
      <c r="O914" s="13" t="s">
        <v>15</v>
      </c>
      <c r="Q914" s="13" t="s">
        <v>4</v>
      </c>
      <c r="R914" s="38">
        <v>31.360000000000003</v>
      </c>
      <c r="S914" s="13">
        <v>2</v>
      </c>
      <c r="T914" s="39" t="str">
        <f t="shared" si="825"/>
        <v>0.00</v>
      </c>
      <c r="U914" s="39">
        <f t="shared" si="826"/>
        <v>-0.5</v>
      </c>
      <c r="V914" s="39">
        <f t="shared" si="741"/>
        <v>97.908600000000007</v>
      </c>
      <c r="W914" s="39">
        <f t="shared" si="742"/>
        <v>734</v>
      </c>
      <c r="X914" s="40">
        <f t="shared" si="743"/>
        <v>0.13339046321525885</v>
      </c>
      <c r="Y914" s="41">
        <f t="shared" si="744"/>
        <v>0.97908600000000012</v>
      </c>
      <c r="Z914" s="42">
        <f t="shared" si="745"/>
        <v>9790.86</v>
      </c>
      <c r="AA914" s="13" t="s">
        <v>58</v>
      </c>
      <c r="AT914" s="47">
        <v>26</v>
      </c>
      <c r="AU914" s="47">
        <v>26</v>
      </c>
      <c r="AV914" s="10">
        <f t="shared" si="827"/>
        <v>16.5</v>
      </c>
      <c r="AW914" s="10">
        <f t="shared" si="828"/>
        <v>31.360000000000003</v>
      </c>
      <c r="AZ914" t="str">
        <f t="shared" ref="AZ914:AZ928" si="832">IF(N914&gt;=M914,"Yes","No")</f>
        <v>Yes</v>
      </c>
      <c r="BB914" s="38">
        <f t="shared" si="829"/>
        <v>-0.5</v>
      </c>
      <c r="BC914" s="38">
        <f t="shared" si="804"/>
        <v>0.93500000000000005</v>
      </c>
      <c r="BD914" s="38">
        <f t="shared" si="830"/>
        <v>0.86020000000000008</v>
      </c>
      <c r="BE914" s="38">
        <f t="shared" si="831"/>
        <v>-0.5</v>
      </c>
      <c r="BF914" s="13" cm="1">
        <f t="array" ref="BF914">SUMPRODUCT((1/COUNTIFS($A$3:$A914,$A$3:$A914,$H$3:$H914,$H$3:$H914,$I$3:$I914,$I$3:$I914)))</f>
        <v>252.99999999999858</v>
      </c>
      <c r="BG914" s="13"/>
      <c r="BH914" s="12"/>
    </row>
    <row r="915" spans="1:60" x14ac:dyDescent="0.2">
      <c r="A915" s="37">
        <v>46249</v>
      </c>
      <c r="B915" s="37"/>
      <c r="C915" s="38">
        <v>12.02</v>
      </c>
      <c r="D915" s="13" t="s">
        <v>55</v>
      </c>
      <c r="E915" s="13" t="s">
        <v>1156</v>
      </c>
      <c r="F915" s="13"/>
      <c r="H915" t="s">
        <v>138</v>
      </c>
      <c r="I915" s="13">
        <v>6</v>
      </c>
      <c r="J915" s="13">
        <v>2</v>
      </c>
      <c r="K915" t="s">
        <v>1125</v>
      </c>
      <c r="L915" s="38">
        <v>0.5</v>
      </c>
      <c r="M915" s="38">
        <v>28</v>
      </c>
      <c r="N915" s="38">
        <v>46</v>
      </c>
      <c r="O915" s="13" t="s">
        <v>15</v>
      </c>
      <c r="Q915" s="13" t="s">
        <v>4</v>
      </c>
      <c r="R915" s="38">
        <v>42.4</v>
      </c>
      <c r="S915" s="13" t="s">
        <v>60</v>
      </c>
      <c r="T915" s="39" t="str">
        <f t="shared" si="825"/>
        <v>0.00</v>
      </c>
      <c r="U915" s="39">
        <f t="shared" ref="U915:U918" si="833">BE915</f>
        <v>-0.5</v>
      </c>
      <c r="V915" s="39">
        <f t="shared" si="741"/>
        <v>97.408600000000007</v>
      </c>
      <c r="W915" s="39">
        <f t="shared" si="742"/>
        <v>734.5</v>
      </c>
      <c r="X915" s="40">
        <f t="shared" si="743"/>
        <v>0.13261892443839349</v>
      </c>
      <c r="Y915" s="41">
        <f t="shared" si="744"/>
        <v>0.97408600000000012</v>
      </c>
      <c r="Z915" s="42">
        <f t="shared" si="745"/>
        <v>9740.86</v>
      </c>
      <c r="AA915" s="13" t="s">
        <v>58</v>
      </c>
      <c r="AT915" s="47">
        <v>36.5</v>
      </c>
      <c r="AU915" s="47">
        <v>41</v>
      </c>
      <c r="AV915" s="10">
        <f t="shared" ref="AV915:AV918" si="834">((N915*(L915))-(L915))</f>
        <v>22.5</v>
      </c>
      <c r="AW915" s="10">
        <f t="shared" ref="AW915:AW918" si="835">0.92*(N915-1)+1</f>
        <v>42.4</v>
      </c>
      <c r="AZ915" t="str">
        <f t="shared" si="832"/>
        <v>Yes</v>
      </c>
      <c r="BB915" s="38">
        <f t="shared" ref="BB915:BB918" si="836">IF(AA915="W",
   L915*(N915-1),
   -L915
)</f>
        <v>-0.5</v>
      </c>
      <c r="BC915" s="38">
        <f t="shared" si="804"/>
        <v>0.2200000000000002</v>
      </c>
      <c r="BD915" s="38">
        <f t="shared" ref="BD915:BD918" si="837">IF(BC915&gt;0, BC915*0.92, BC915)</f>
        <v>0.20240000000000019</v>
      </c>
      <c r="BE915" s="38">
        <f t="shared" ref="BE915:BE918" si="838">IF(
  BC915&gt;0,
  IF(
    AA915="W",
    BB915 - (BC915 - BD915),
    BB915
  ),
  BB915
)</f>
        <v>-0.5</v>
      </c>
      <c r="BF915" s="13" cm="1">
        <f t="array" ref="BF915">SUMPRODUCT((1/COUNTIFS($A$3:$A915,$A$3:$A915,$H$3:$H915,$H$3:$H915,$I$3:$I915,$I$3:$I915)))</f>
        <v>253.99999999999858</v>
      </c>
      <c r="BG915" s="13"/>
      <c r="BH915" s="12"/>
    </row>
    <row r="916" spans="1:60" x14ac:dyDescent="0.2">
      <c r="A916" s="37">
        <v>46249</v>
      </c>
      <c r="B916" s="37"/>
      <c r="C916" s="38">
        <v>12.02</v>
      </c>
      <c r="D916" s="13" t="s">
        <v>55</v>
      </c>
      <c r="E916" s="13" t="s">
        <v>1156</v>
      </c>
      <c r="F916" s="13"/>
      <c r="H916" t="s">
        <v>138</v>
      </c>
      <c r="I916" s="13">
        <v>6</v>
      </c>
      <c r="J916" s="13">
        <v>2</v>
      </c>
      <c r="K916" t="s">
        <v>1125</v>
      </c>
      <c r="L916" s="38">
        <v>0.5</v>
      </c>
      <c r="M916" s="38">
        <v>7.4</v>
      </c>
      <c r="N916" s="38">
        <v>8.8000000000000007</v>
      </c>
      <c r="O916" s="13" t="s">
        <v>15</v>
      </c>
      <c r="Q916" s="13" t="s">
        <v>1101</v>
      </c>
      <c r="R916" s="38">
        <v>8.1760000000000019</v>
      </c>
      <c r="S916" s="13" t="s">
        <v>60</v>
      </c>
      <c r="T916" s="39" t="str">
        <f t="shared" si="825"/>
        <v>0.00</v>
      </c>
      <c r="U916" s="39">
        <f t="shared" si="833"/>
        <v>-0.5</v>
      </c>
      <c r="V916" s="39">
        <f t="shared" si="741"/>
        <v>96.908600000000007</v>
      </c>
      <c r="W916" s="39">
        <f t="shared" si="742"/>
        <v>735</v>
      </c>
      <c r="X916" s="40">
        <f t="shared" si="743"/>
        <v>0.13184843537414967</v>
      </c>
      <c r="Y916" s="41">
        <f t="shared" si="744"/>
        <v>0.96908600000000011</v>
      </c>
      <c r="Z916" s="42">
        <f t="shared" si="745"/>
        <v>9690.86</v>
      </c>
      <c r="AA916" s="13" t="s">
        <v>58</v>
      </c>
      <c r="AT916" s="47">
        <v>8.1999999999999993</v>
      </c>
      <c r="AU916" s="47">
        <v>8.1999999999999993</v>
      </c>
      <c r="AV916" s="10">
        <f t="shared" si="834"/>
        <v>3.9000000000000004</v>
      </c>
      <c r="AW916" s="10">
        <f t="shared" si="835"/>
        <v>8.1760000000000019</v>
      </c>
      <c r="AZ916" t="str">
        <f t="shared" si="832"/>
        <v>Yes</v>
      </c>
      <c r="BB916" s="38">
        <f t="shared" si="836"/>
        <v>-0.5</v>
      </c>
      <c r="BC916" s="38">
        <f t="shared" si="804"/>
        <v>0.2200000000000002</v>
      </c>
      <c r="BD916" s="38">
        <f t="shared" si="837"/>
        <v>0.20240000000000019</v>
      </c>
      <c r="BE916" s="38">
        <f t="shared" si="838"/>
        <v>-0.5</v>
      </c>
      <c r="BF916" s="13" cm="1">
        <f t="array" ref="BF916">SUMPRODUCT((1/COUNTIFS($A$3:$A916,$A$3:$A916,$H$3:$H916,$H$3:$H916,$I$3:$I916,$I$3:$I916)))</f>
        <v>253.99999999999858</v>
      </c>
      <c r="BG916" s="13"/>
      <c r="BH916" s="12"/>
    </row>
    <row r="917" spans="1:60" x14ac:dyDescent="0.2">
      <c r="A917" s="37">
        <v>46249</v>
      </c>
      <c r="B917" s="37"/>
      <c r="C917" s="38">
        <v>12.02</v>
      </c>
      <c r="D917" s="13" t="s">
        <v>55</v>
      </c>
      <c r="E917" s="13" t="s">
        <v>1156</v>
      </c>
      <c r="F917" s="13"/>
      <c r="H917" t="s">
        <v>138</v>
      </c>
      <c r="I917" s="13">
        <v>6</v>
      </c>
      <c r="J917" s="13">
        <v>8</v>
      </c>
      <c r="K917" s="44" t="s">
        <v>1126</v>
      </c>
      <c r="L917" s="38">
        <v>0.5</v>
      </c>
      <c r="M917" s="38">
        <v>11.5</v>
      </c>
      <c r="N917" s="38">
        <v>19.5</v>
      </c>
      <c r="O917" s="13" t="s">
        <v>15</v>
      </c>
      <c r="Q917" s="13" t="s">
        <v>4</v>
      </c>
      <c r="R917" s="38">
        <v>18.02</v>
      </c>
      <c r="S917" s="13">
        <v>2</v>
      </c>
      <c r="T917" s="39" t="str">
        <f t="shared" si="825"/>
        <v>0.00</v>
      </c>
      <c r="U917" s="39">
        <f t="shared" si="833"/>
        <v>-0.5</v>
      </c>
      <c r="V917" s="39">
        <f t="shared" si="741"/>
        <v>96.408600000000007</v>
      </c>
      <c r="W917" s="39">
        <f t="shared" si="742"/>
        <v>735.5</v>
      </c>
      <c r="X917" s="40">
        <f t="shared" si="743"/>
        <v>0.13107899388171312</v>
      </c>
      <c r="Y917" s="41">
        <f t="shared" si="744"/>
        <v>0.96408600000000011</v>
      </c>
      <c r="Z917" s="42">
        <f t="shared" si="745"/>
        <v>9640.86</v>
      </c>
      <c r="AA917" s="13" t="s">
        <v>58</v>
      </c>
      <c r="AT917" s="47">
        <v>18.8</v>
      </c>
      <c r="AU917" s="47">
        <v>17</v>
      </c>
      <c r="AV917" s="10">
        <f t="shared" si="834"/>
        <v>9.25</v>
      </c>
      <c r="AW917" s="10">
        <f t="shared" si="835"/>
        <v>18.02</v>
      </c>
      <c r="AZ917" t="str">
        <f t="shared" si="832"/>
        <v>Yes</v>
      </c>
      <c r="BB917" s="38">
        <f t="shared" si="836"/>
        <v>-0.5</v>
      </c>
      <c r="BC917" s="38">
        <f t="shared" si="804"/>
        <v>0.2200000000000002</v>
      </c>
      <c r="BD917" s="38">
        <f t="shared" si="837"/>
        <v>0.20240000000000019</v>
      </c>
      <c r="BE917" s="38">
        <f t="shared" si="838"/>
        <v>-0.5</v>
      </c>
      <c r="BF917" s="13" cm="1">
        <f t="array" ref="BF917">SUMPRODUCT((1/COUNTIFS($A$3:$A917,$A$3:$A917,$H$3:$H917,$H$3:$H917,$I$3:$I917,$I$3:$I917)))</f>
        <v>253.99999999999861</v>
      </c>
      <c r="BG917" s="13"/>
      <c r="BH917" s="12"/>
    </row>
    <row r="918" spans="1:60" x14ac:dyDescent="0.2">
      <c r="A918" s="37">
        <v>46249</v>
      </c>
      <c r="B918" s="37"/>
      <c r="C918" s="38">
        <v>12.02</v>
      </c>
      <c r="D918" s="13" t="s">
        <v>55</v>
      </c>
      <c r="E918" s="13" t="s">
        <v>1156</v>
      </c>
      <c r="F918" s="13"/>
      <c r="H918" t="s">
        <v>138</v>
      </c>
      <c r="I918" s="13">
        <v>6</v>
      </c>
      <c r="J918" s="13">
        <v>8</v>
      </c>
      <c r="K918" s="43" t="s">
        <v>1126</v>
      </c>
      <c r="L918" s="38">
        <v>0.5</v>
      </c>
      <c r="M918" s="38">
        <v>3.45</v>
      </c>
      <c r="N918" s="38">
        <v>4.4400000000000004</v>
      </c>
      <c r="O918" s="13" t="s">
        <v>15</v>
      </c>
      <c r="Q918" s="13" t="s">
        <v>1101</v>
      </c>
      <c r="R918" s="38">
        <v>4.1648000000000005</v>
      </c>
      <c r="S918" s="13">
        <v>2</v>
      </c>
      <c r="T918" s="39">
        <f t="shared" si="825"/>
        <v>2.08</v>
      </c>
      <c r="U918" s="39">
        <f t="shared" si="833"/>
        <v>1.7024000000000001</v>
      </c>
      <c r="V918" s="39">
        <f t="shared" si="741"/>
        <v>98.111000000000004</v>
      </c>
      <c r="W918" s="39">
        <f t="shared" si="742"/>
        <v>736</v>
      </c>
      <c r="X918" s="40">
        <f t="shared" si="743"/>
        <v>0.13330298913043478</v>
      </c>
      <c r="Y918" s="41">
        <f t="shared" si="744"/>
        <v>0.98111000000000004</v>
      </c>
      <c r="Z918" s="42">
        <f t="shared" si="745"/>
        <v>9811.1</v>
      </c>
      <c r="AA918" s="13" t="s">
        <v>72</v>
      </c>
      <c r="AT918" s="47">
        <v>4.2</v>
      </c>
      <c r="AU918" s="47">
        <v>4.2</v>
      </c>
      <c r="AV918" s="10">
        <f t="shared" si="834"/>
        <v>1.7200000000000002</v>
      </c>
      <c r="AW918" s="10">
        <f t="shared" si="835"/>
        <v>4.1648000000000005</v>
      </c>
      <c r="AZ918" t="str">
        <f t="shared" si="832"/>
        <v>Yes</v>
      </c>
      <c r="BB918" s="38">
        <f t="shared" si="836"/>
        <v>1.7200000000000002</v>
      </c>
      <c r="BC918" s="38">
        <f t="shared" si="804"/>
        <v>0.2200000000000002</v>
      </c>
      <c r="BD918" s="38">
        <f t="shared" si="837"/>
        <v>0.20240000000000019</v>
      </c>
      <c r="BE918" s="38">
        <f t="shared" si="838"/>
        <v>1.7024000000000001</v>
      </c>
      <c r="BF918" s="13" cm="1">
        <f t="array" ref="BF918">SUMPRODUCT((1/COUNTIFS($A$3:$A918,$A$3:$A918,$H$3:$H918,$H$3:$H918,$I$3:$I918,$I$3:$I918)))</f>
        <v>253.99999999999858</v>
      </c>
      <c r="BG918" s="13"/>
      <c r="BH918" s="12"/>
    </row>
    <row r="919" spans="1:60" x14ac:dyDescent="0.2">
      <c r="A919" s="37">
        <v>46249</v>
      </c>
      <c r="B919" s="37"/>
      <c r="C919" s="38">
        <v>12.02</v>
      </c>
      <c r="D919" s="13" t="s">
        <v>55</v>
      </c>
      <c r="E919" s="13" t="s">
        <v>1156</v>
      </c>
      <c r="F919" s="13"/>
      <c r="H919" t="s">
        <v>138</v>
      </c>
      <c r="I919" s="13">
        <v>7</v>
      </c>
      <c r="J919" s="13">
        <v>5</v>
      </c>
      <c r="K919" s="46" t="s">
        <v>1130</v>
      </c>
      <c r="L919" s="38">
        <v>0.5</v>
      </c>
      <c r="M919" s="38">
        <v>25</v>
      </c>
      <c r="N919" s="38">
        <v>36.020000000000003</v>
      </c>
      <c r="O919" s="13" t="s">
        <v>15</v>
      </c>
      <c r="Q919" s="13" t="s">
        <v>4</v>
      </c>
      <c r="R919" s="38">
        <v>33.218400000000003</v>
      </c>
      <c r="S919" s="13">
        <v>4</v>
      </c>
      <c r="T919" s="39" t="str">
        <f t="shared" si="825"/>
        <v>0.00</v>
      </c>
      <c r="U919" s="39">
        <f t="shared" ref="U919:U925" si="839">BE919</f>
        <v>-0.5</v>
      </c>
      <c r="V919" s="39">
        <f t="shared" si="741"/>
        <v>97.611000000000004</v>
      </c>
      <c r="W919" s="39">
        <f t="shared" si="742"/>
        <v>736.5</v>
      </c>
      <c r="X919" s="40">
        <f t="shared" si="743"/>
        <v>0.13253360488798371</v>
      </c>
      <c r="Y919" s="41">
        <f t="shared" si="744"/>
        <v>0.97611000000000003</v>
      </c>
      <c r="Z919" s="42">
        <f t="shared" si="745"/>
        <v>9761.1</v>
      </c>
      <c r="AA919" s="13" t="s">
        <v>58</v>
      </c>
      <c r="AT919" s="47">
        <v>31</v>
      </c>
      <c r="AU919" s="47">
        <v>31</v>
      </c>
      <c r="AV919" s="10">
        <f t="shared" ref="AV919:AV925" si="840">((N919*(L919))-(L919))</f>
        <v>17.510000000000002</v>
      </c>
      <c r="AW919" s="10">
        <f t="shared" ref="AW919:AW925" si="841">0.92*(N919-1)+1</f>
        <v>33.218400000000003</v>
      </c>
      <c r="AZ919" t="str">
        <f t="shared" si="832"/>
        <v>Yes</v>
      </c>
      <c r="BB919" s="38">
        <f t="shared" ref="BB919:BB925" si="842">IF(AA919="W",
   L919*(N919-1),
   -L919
)</f>
        <v>-0.5</v>
      </c>
      <c r="BC919" s="38">
        <f t="shared" si="804"/>
        <v>-3.5</v>
      </c>
      <c r="BD919" s="38">
        <f t="shared" ref="BD919:BD925" si="843">IF(BC919&gt;0, BC919*0.92, BC919)</f>
        <v>-3.5</v>
      </c>
      <c r="BE919" s="38">
        <f t="shared" ref="BE919:BE925" si="844">IF(
  BC919&gt;0,
  IF(
    AA919="W",
    BB919 - (BC919 - BD919),
    BB919
  ),
  BB919
)</f>
        <v>-0.5</v>
      </c>
      <c r="BF919" s="13" cm="1">
        <f t="array" ref="BF919">SUMPRODUCT((1/COUNTIFS($A$3:$A919,$A$3:$A919,$H$3:$H919,$H$3:$H919,$I$3:$I919,$I$3:$I919)))</f>
        <v>254.99999999999858</v>
      </c>
      <c r="BG919" s="13"/>
      <c r="BH919" s="12"/>
    </row>
    <row r="920" spans="1:60" x14ac:dyDescent="0.2">
      <c r="A920" s="37">
        <v>46249</v>
      </c>
      <c r="B920" s="37"/>
      <c r="C920" s="38">
        <v>12.02</v>
      </c>
      <c r="D920" s="13" t="s">
        <v>55</v>
      </c>
      <c r="E920" s="13" t="s">
        <v>1156</v>
      </c>
      <c r="F920" s="13"/>
      <c r="H920" t="s">
        <v>138</v>
      </c>
      <c r="I920" s="13">
        <v>7</v>
      </c>
      <c r="J920" s="13">
        <v>5</v>
      </c>
      <c r="K920" s="46" t="s">
        <v>1130</v>
      </c>
      <c r="L920" s="38">
        <v>0.5</v>
      </c>
      <c r="M920" s="38">
        <v>6.2</v>
      </c>
      <c r="N920" s="38">
        <v>6.82</v>
      </c>
      <c r="O920" s="13" t="s">
        <v>15</v>
      </c>
      <c r="Q920" s="13" t="s">
        <v>1101</v>
      </c>
      <c r="R920" s="38">
        <v>6.3544000000000009</v>
      </c>
      <c r="S920" s="13">
        <v>4</v>
      </c>
      <c r="T920" s="39" t="str">
        <f t="shared" si="825"/>
        <v>0.00</v>
      </c>
      <c r="U920" s="39">
        <f t="shared" si="839"/>
        <v>-0.5</v>
      </c>
      <c r="V920" s="39">
        <f t="shared" si="741"/>
        <v>97.111000000000004</v>
      </c>
      <c r="W920" s="39">
        <f t="shared" si="742"/>
        <v>737</v>
      </c>
      <c r="X920" s="40">
        <f t="shared" si="743"/>
        <v>0.13176526458616011</v>
      </c>
      <c r="Y920" s="41">
        <f t="shared" si="744"/>
        <v>0.97111000000000003</v>
      </c>
      <c r="Z920" s="42">
        <f t="shared" si="745"/>
        <v>9711.1</v>
      </c>
      <c r="AA920" s="13" t="s">
        <v>58</v>
      </c>
      <c r="AT920" s="47">
        <v>4.4000000000000004</v>
      </c>
      <c r="AU920" s="47">
        <v>4.4000000000000004</v>
      </c>
      <c r="AV920" s="10">
        <f t="shared" si="840"/>
        <v>2.91</v>
      </c>
      <c r="AW920" s="10">
        <f t="shared" si="841"/>
        <v>6.3544000000000009</v>
      </c>
      <c r="AZ920" t="str">
        <f t="shared" si="832"/>
        <v>Yes</v>
      </c>
      <c r="BB920" s="38">
        <f t="shared" si="842"/>
        <v>-0.5</v>
      </c>
      <c r="BC920" s="38">
        <f t="shared" si="804"/>
        <v>-3.5</v>
      </c>
      <c r="BD920" s="38">
        <f t="shared" si="843"/>
        <v>-3.5</v>
      </c>
      <c r="BE920" s="38">
        <f t="shared" si="844"/>
        <v>-0.5</v>
      </c>
      <c r="BF920" s="13" cm="1">
        <f t="array" ref="BF920">SUMPRODUCT((1/COUNTIFS($A$3:$A920,$A$3:$A920,$H$3:$H920,$H$3:$H920,$I$3:$I920,$I$3:$I920)))</f>
        <v>254.99999999999858</v>
      </c>
      <c r="BG920" s="13"/>
      <c r="BH920" s="12"/>
    </row>
    <row r="921" spans="1:60" x14ac:dyDescent="0.2">
      <c r="A921" s="37">
        <v>46249</v>
      </c>
      <c r="B921" s="37"/>
      <c r="C921" s="38">
        <v>12.02</v>
      </c>
      <c r="D921" s="13" t="s">
        <v>55</v>
      </c>
      <c r="E921" s="13" t="s">
        <v>1156</v>
      </c>
      <c r="F921" s="13"/>
      <c r="H921" t="s">
        <v>138</v>
      </c>
      <c r="I921" s="13">
        <v>7</v>
      </c>
      <c r="J921" s="13">
        <v>6</v>
      </c>
      <c r="K921" t="s">
        <v>234</v>
      </c>
      <c r="L921" s="38">
        <v>0.5</v>
      </c>
      <c r="M921" s="38">
        <v>14.5</v>
      </c>
      <c r="N921" s="38">
        <v>15.22</v>
      </c>
      <c r="O921" s="13" t="s">
        <v>15</v>
      </c>
      <c r="Q921" s="13" t="s">
        <v>4</v>
      </c>
      <c r="R921" s="38">
        <v>14.082400000000002</v>
      </c>
      <c r="S921" s="13" t="s">
        <v>60</v>
      </c>
      <c r="T921" s="39" t="str">
        <f t="shared" si="825"/>
        <v>0.00</v>
      </c>
      <c r="U921" s="39">
        <f t="shared" si="839"/>
        <v>-0.5</v>
      </c>
      <c r="V921" s="39">
        <f t="shared" si="741"/>
        <v>96.611000000000004</v>
      </c>
      <c r="W921" s="39">
        <f t="shared" si="742"/>
        <v>737.5</v>
      </c>
      <c r="X921" s="40">
        <f t="shared" si="743"/>
        <v>0.13099796610169492</v>
      </c>
      <c r="Y921" s="41">
        <f t="shared" si="744"/>
        <v>0.96611000000000002</v>
      </c>
      <c r="Z921" s="42">
        <f t="shared" si="745"/>
        <v>9661.1</v>
      </c>
      <c r="AA921" s="13" t="s">
        <v>58</v>
      </c>
      <c r="AT921" s="47">
        <v>16.399999999999999</v>
      </c>
      <c r="AU921" s="47">
        <v>15</v>
      </c>
      <c r="AV921" s="10">
        <f t="shared" si="840"/>
        <v>7.11</v>
      </c>
      <c r="AW921" s="10">
        <f t="shared" si="841"/>
        <v>14.082400000000002</v>
      </c>
      <c r="AZ921" t="str">
        <f t="shared" si="832"/>
        <v>Yes</v>
      </c>
      <c r="BB921" s="38">
        <f t="shared" si="842"/>
        <v>-0.5</v>
      </c>
      <c r="BC921" s="38">
        <f t="shared" si="804"/>
        <v>-3.5</v>
      </c>
      <c r="BD921" s="38">
        <f t="shared" si="843"/>
        <v>-3.5</v>
      </c>
      <c r="BE921" s="38">
        <f t="shared" si="844"/>
        <v>-0.5</v>
      </c>
      <c r="BF921" s="13" cm="1">
        <f t="array" ref="BF921">SUMPRODUCT((1/COUNTIFS($A$3:$A921,$A$3:$A921,$H$3:$H921,$H$3:$H921,$I$3:$I921,$I$3:$I921)))</f>
        <v>254.99999999999861</v>
      </c>
      <c r="BG921" s="13"/>
      <c r="BH921" s="12"/>
    </row>
    <row r="922" spans="1:60" x14ac:dyDescent="0.2">
      <c r="A922" s="37">
        <v>46249</v>
      </c>
      <c r="B922" s="37"/>
      <c r="C922" s="38">
        <v>12.02</v>
      </c>
      <c r="D922" s="13" t="s">
        <v>55</v>
      </c>
      <c r="E922" s="13" t="s">
        <v>1156</v>
      </c>
      <c r="F922" s="13"/>
      <c r="H922" t="s">
        <v>138</v>
      </c>
      <c r="I922" s="13">
        <v>7</v>
      </c>
      <c r="J922" s="13">
        <v>8</v>
      </c>
      <c r="K922" t="s">
        <v>1131</v>
      </c>
      <c r="L922" s="38">
        <v>0.5</v>
      </c>
      <c r="M922" s="38">
        <v>34</v>
      </c>
      <c r="N922" s="38">
        <v>83.29</v>
      </c>
      <c r="O922" s="13" t="s">
        <v>15</v>
      </c>
      <c r="Q922" s="13" t="s">
        <v>4</v>
      </c>
      <c r="R922" s="38">
        <v>76.706800000000015</v>
      </c>
      <c r="S922" s="13" t="s">
        <v>60</v>
      </c>
      <c r="T922" s="39" t="str">
        <f t="shared" si="825"/>
        <v>0.00</v>
      </c>
      <c r="U922" s="39">
        <f t="shared" si="839"/>
        <v>-0.5</v>
      </c>
      <c r="V922" s="39">
        <f t="shared" si="741"/>
        <v>96.111000000000004</v>
      </c>
      <c r="W922" s="39">
        <f t="shared" si="742"/>
        <v>738</v>
      </c>
      <c r="X922" s="40">
        <f t="shared" si="743"/>
        <v>0.13023170731707318</v>
      </c>
      <c r="Y922" s="41">
        <f t="shared" si="744"/>
        <v>0.96111000000000002</v>
      </c>
      <c r="Z922" s="42">
        <f t="shared" si="745"/>
        <v>9611.1</v>
      </c>
      <c r="AA922" s="13" t="s">
        <v>58</v>
      </c>
      <c r="AT922" s="47">
        <v>88.2</v>
      </c>
      <c r="AU922" s="47">
        <v>61</v>
      </c>
      <c r="AV922" s="10">
        <f t="shared" si="840"/>
        <v>41.145000000000003</v>
      </c>
      <c r="AW922" s="10">
        <f t="shared" si="841"/>
        <v>76.706800000000015</v>
      </c>
      <c r="AZ922" t="str">
        <f t="shared" si="832"/>
        <v>Yes</v>
      </c>
      <c r="BB922" s="38">
        <f t="shared" si="842"/>
        <v>-0.5</v>
      </c>
      <c r="BC922" s="38">
        <f t="shared" si="804"/>
        <v>-3.5</v>
      </c>
      <c r="BD922" s="38">
        <f t="shared" si="843"/>
        <v>-3.5</v>
      </c>
      <c r="BE922" s="38">
        <f t="shared" si="844"/>
        <v>-0.5</v>
      </c>
      <c r="BF922" s="13" cm="1">
        <f t="array" ref="BF922">SUMPRODUCT((1/COUNTIFS($A$3:$A922,$A$3:$A922,$H$3:$H922,$H$3:$H922,$I$3:$I922,$I$3:$I922)))</f>
        <v>254.99999999999858</v>
      </c>
      <c r="BG922" s="13"/>
      <c r="BH922" s="12"/>
    </row>
    <row r="923" spans="1:60" x14ac:dyDescent="0.2">
      <c r="A923" s="37">
        <v>46249</v>
      </c>
      <c r="B923" s="37"/>
      <c r="C923" s="38">
        <v>12.02</v>
      </c>
      <c r="D923" s="13" t="s">
        <v>55</v>
      </c>
      <c r="E923" s="13" t="s">
        <v>1156</v>
      </c>
      <c r="F923" s="13"/>
      <c r="H923" t="s">
        <v>138</v>
      </c>
      <c r="I923" s="13">
        <v>7</v>
      </c>
      <c r="J923" s="13">
        <v>8</v>
      </c>
      <c r="K923" t="s">
        <v>1131</v>
      </c>
      <c r="L923" s="38">
        <v>0.5</v>
      </c>
      <c r="M923" s="38">
        <v>7.2</v>
      </c>
      <c r="N923" s="38">
        <v>11.42</v>
      </c>
      <c r="O923" s="13" t="s">
        <v>15</v>
      </c>
      <c r="Q923" s="13" t="s">
        <v>1101</v>
      </c>
      <c r="R923" s="38">
        <v>10.586400000000001</v>
      </c>
      <c r="S923" s="13" t="s">
        <v>60</v>
      </c>
      <c r="T923" s="39" t="str">
        <f t="shared" si="825"/>
        <v>0.00</v>
      </c>
      <c r="U923" s="39">
        <f t="shared" si="839"/>
        <v>-0.5</v>
      </c>
      <c r="V923" s="39">
        <f t="shared" si="741"/>
        <v>95.611000000000004</v>
      </c>
      <c r="W923" s="39">
        <f t="shared" si="742"/>
        <v>738.5</v>
      </c>
      <c r="X923" s="40">
        <f t="shared" si="743"/>
        <v>0.12946648612051456</v>
      </c>
      <c r="Y923" s="41">
        <f t="shared" si="744"/>
        <v>0.95611000000000002</v>
      </c>
      <c r="Z923" s="42">
        <f t="shared" si="745"/>
        <v>9561.1</v>
      </c>
      <c r="AA923" s="13" t="s">
        <v>58</v>
      </c>
      <c r="AT923" s="47">
        <v>12.1</v>
      </c>
      <c r="AU923" s="47">
        <v>12.1</v>
      </c>
      <c r="AV923" s="10">
        <f t="shared" si="840"/>
        <v>5.21</v>
      </c>
      <c r="AW923" s="10">
        <f t="shared" si="841"/>
        <v>10.586400000000001</v>
      </c>
      <c r="AZ923" t="str">
        <f t="shared" si="832"/>
        <v>Yes</v>
      </c>
      <c r="BB923" s="38">
        <f t="shared" si="842"/>
        <v>-0.5</v>
      </c>
      <c r="BC923" s="38">
        <f t="shared" si="804"/>
        <v>-3.5</v>
      </c>
      <c r="BD923" s="38">
        <f t="shared" si="843"/>
        <v>-3.5</v>
      </c>
      <c r="BE923" s="38">
        <f t="shared" si="844"/>
        <v>-0.5</v>
      </c>
      <c r="BF923" s="13" cm="1">
        <f t="array" ref="BF923">SUMPRODUCT((1/COUNTIFS($A$3:$A923,$A$3:$A923,$H$3:$H923,$H$3:$H923,$I$3:$I923,$I$3:$I923)))</f>
        <v>254.99999999999852</v>
      </c>
      <c r="BG923" s="13"/>
      <c r="BH923" s="12"/>
    </row>
    <row r="924" spans="1:60" x14ac:dyDescent="0.2">
      <c r="A924" s="37">
        <v>46249</v>
      </c>
      <c r="B924" s="37"/>
      <c r="C924" s="38">
        <v>12.02</v>
      </c>
      <c r="D924" s="13" t="s">
        <v>55</v>
      </c>
      <c r="E924" s="13" t="s">
        <v>1156</v>
      </c>
      <c r="F924" s="13"/>
      <c r="H924" t="s">
        <v>138</v>
      </c>
      <c r="I924" s="13">
        <v>7</v>
      </c>
      <c r="J924" s="13">
        <v>13</v>
      </c>
      <c r="K924" t="s">
        <v>1132</v>
      </c>
      <c r="L924" s="38">
        <v>0.5</v>
      </c>
      <c r="M924" s="38">
        <v>25</v>
      </c>
      <c r="N924" s="38">
        <v>57.1</v>
      </c>
      <c r="O924" s="13" t="s">
        <v>15</v>
      </c>
      <c r="Q924" s="13" t="s">
        <v>4</v>
      </c>
      <c r="R924" s="38">
        <v>52.612000000000002</v>
      </c>
      <c r="S924" s="13" t="s">
        <v>60</v>
      </c>
      <c r="T924" s="39" t="str">
        <f t="shared" si="825"/>
        <v>0.00</v>
      </c>
      <c r="U924" s="39">
        <f t="shared" si="839"/>
        <v>-0.5</v>
      </c>
      <c r="V924" s="39">
        <f t="shared" si="741"/>
        <v>95.111000000000004</v>
      </c>
      <c r="W924" s="39">
        <f t="shared" si="742"/>
        <v>739</v>
      </c>
      <c r="X924" s="40">
        <f t="shared" si="743"/>
        <v>0.12870230040595398</v>
      </c>
      <c r="Y924" s="41">
        <f t="shared" si="744"/>
        <v>0.95111000000000001</v>
      </c>
      <c r="Z924" s="42">
        <f t="shared" si="745"/>
        <v>9511.1</v>
      </c>
      <c r="AA924" s="13" t="s">
        <v>58</v>
      </c>
      <c r="AT924" s="47">
        <v>41</v>
      </c>
      <c r="AU924" s="47">
        <v>51</v>
      </c>
      <c r="AV924" s="10">
        <f t="shared" si="840"/>
        <v>28.05</v>
      </c>
      <c r="AW924" s="10">
        <f t="shared" si="841"/>
        <v>52.612000000000002</v>
      </c>
      <c r="AZ924" t="str">
        <f t="shared" si="832"/>
        <v>Yes</v>
      </c>
      <c r="BB924" s="38">
        <f t="shared" si="842"/>
        <v>-0.5</v>
      </c>
      <c r="BC924" s="38">
        <f t="shared" si="804"/>
        <v>-3.5</v>
      </c>
      <c r="BD924" s="38">
        <f t="shared" si="843"/>
        <v>-3.5</v>
      </c>
      <c r="BE924" s="38">
        <f t="shared" si="844"/>
        <v>-0.5</v>
      </c>
      <c r="BF924" s="13" cm="1">
        <f t="array" ref="BF924">SUMPRODUCT((1/COUNTIFS($A$3:$A924,$A$3:$A924,$H$3:$H924,$H$3:$H924,$I$3:$I924,$I$3:$I924)))</f>
        <v>254.99999999999852</v>
      </c>
      <c r="BG924" s="13"/>
      <c r="BH924" s="12"/>
    </row>
    <row r="925" spans="1:60" x14ac:dyDescent="0.2">
      <c r="A925" s="37">
        <v>46249</v>
      </c>
      <c r="B925" s="37"/>
      <c r="C925" s="38">
        <v>12.02</v>
      </c>
      <c r="D925" s="13" t="s">
        <v>55</v>
      </c>
      <c r="E925" s="13" t="s">
        <v>1156</v>
      </c>
      <c r="F925" s="13"/>
      <c r="H925" t="s">
        <v>138</v>
      </c>
      <c r="I925" s="13">
        <v>7</v>
      </c>
      <c r="J925" s="13">
        <v>13</v>
      </c>
      <c r="K925" t="s">
        <v>1132</v>
      </c>
      <c r="L925" s="38">
        <v>0.5</v>
      </c>
      <c r="M925" s="38">
        <v>6.4</v>
      </c>
      <c r="N925" s="38">
        <v>8.92</v>
      </c>
      <c r="O925" s="13" t="s">
        <v>15</v>
      </c>
      <c r="Q925" s="13" t="s">
        <v>1101</v>
      </c>
      <c r="R925" s="38">
        <v>8.2864000000000004</v>
      </c>
      <c r="S925" s="13" t="s">
        <v>60</v>
      </c>
      <c r="T925" s="39" t="str">
        <f t="shared" si="825"/>
        <v>0.00</v>
      </c>
      <c r="U925" s="39">
        <f t="shared" si="839"/>
        <v>-0.5</v>
      </c>
      <c r="V925" s="39">
        <f t="shared" si="741"/>
        <v>94.611000000000004</v>
      </c>
      <c r="W925" s="39">
        <f t="shared" si="742"/>
        <v>739.5</v>
      </c>
      <c r="X925" s="40">
        <f t="shared" si="743"/>
        <v>0.12793914807302231</v>
      </c>
      <c r="Y925" s="41">
        <f t="shared" si="744"/>
        <v>0.94611000000000001</v>
      </c>
      <c r="Z925" s="42">
        <f t="shared" si="745"/>
        <v>9461.1</v>
      </c>
      <c r="AA925" s="13" t="s">
        <v>58</v>
      </c>
      <c r="AT925" s="47">
        <v>6</v>
      </c>
      <c r="AU925" s="47">
        <v>6</v>
      </c>
      <c r="AV925" s="10">
        <f t="shared" si="840"/>
        <v>3.96</v>
      </c>
      <c r="AW925" s="10">
        <f t="shared" si="841"/>
        <v>8.2864000000000004</v>
      </c>
      <c r="AZ925" t="str">
        <f t="shared" si="832"/>
        <v>Yes</v>
      </c>
      <c r="BB925" s="38">
        <f t="shared" si="842"/>
        <v>-0.5</v>
      </c>
      <c r="BC925" s="38">
        <f t="shared" si="804"/>
        <v>-3.5</v>
      </c>
      <c r="BD925" s="38">
        <f t="shared" si="843"/>
        <v>-3.5</v>
      </c>
      <c r="BE925" s="38">
        <f t="shared" si="844"/>
        <v>-0.5</v>
      </c>
      <c r="BF925" s="13" cm="1">
        <f t="array" ref="BF925">SUMPRODUCT((1/COUNTIFS($A$3:$A925,$A$3:$A925,$H$3:$H925,$H$3:$H925,$I$3:$I925,$I$3:$I925)))</f>
        <v>254.99999999999855</v>
      </c>
      <c r="BG925" s="13"/>
      <c r="BH925" s="12"/>
    </row>
    <row r="926" spans="1:60" x14ac:dyDescent="0.2">
      <c r="A926" s="37">
        <v>46249</v>
      </c>
      <c r="B926" s="37"/>
      <c r="C926" s="38">
        <v>11.49</v>
      </c>
      <c r="D926" s="13" t="s">
        <v>55</v>
      </c>
      <c r="E926" s="13" t="s">
        <v>1156</v>
      </c>
      <c r="F926" s="13"/>
      <c r="H926" t="s">
        <v>138</v>
      </c>
      <c r="I926" s="13">
        <v>8</v>
      </c>
      <c r="J926" s="13">
        <v>11</v>
      </c>
      <c r="K926" t="s">
        <v>463</v>
      </c>
      <c r="L926" s="38">
        <v>0.5</v>
      </c>
      <c r="M926" s="38">
        <v>11.5</v>
      </c>
      <c r="N926" s="38">
        <v>14.91</v>
      </c>
      <c r="O926" s="13" t="s">
        <v>15</v>
      </c>
      <c r="Q926" s="13" t="s">
        <v>4</v>
      </c>
      <c r="R926" s="38">
        <v>13.7972</v>
      </c>
      <c r="S926" s="13" t="s">
        <v>60</v>
      </c>
      <c r="T926" s="39" t="str">
        <f t="shared" si="825"/>
        <v>0.00</v>
      </c>
      <c r="U926" s="39">
        <f t="shared" ref="U926:U927" si="845">BE926</f>
        <v>-0.5</v>
      </c>
      <c r="V926" s="39">
        <f t="shared" si="741"/>
        <v>94.111000000000004</v>
      </c>
      <c r="W926" s="39">
        <f t="shared" si="742"/>
        <v>740</v>
      </c>
      <c r="X926" s="40">
        <f t="shared" si="743"/>
        <v>0.12717702702702705</v>
      </c>
      <c r="Y926" s="41">
        <f t="shared" si="744"/>
        <v>0.94111</v>
      </c>
      <c r="Z926" s="42">
        <f t="shared" si="745"/>
        <v>9411.1</v>
      </c>
      <c r="AA926" s="13" t="s">
        <v>58</v>
      </c>
      <c r="AT926" s="47">
        <v>12.5</v>
      </c>
      <c r="AU926" s="47">
        <v>12</v>
      </c>
      <c r="AV926" s="10">
        <f t="shared" ref="AV926:AV928" si="846">((N926*(L926))-(L926))</f>
        <v>6.9550000000000001</v>
      </c>
      <c r="AW926" s="10">
        <f t="shared" ref="AW926:AW928" si="847">0.92*(N926-1)+1</f>
        <v>13.7972</v>
      </c>
      <c r="AZ926" t="str">
        <f t="shared" si="832"/>
        <v>Yes</v>
      </c>
      <c r="BB926" s="38">
        <f t="shared" ref="BB926:BB927" si="848">IF(AA926="W",
   L926*(N926-1),
   -L926
)</f>
        <v>-0.5</v>
      </c>
      <c r="BC926" s="38">
        <f t="shared" si="804"/>
        <v>-1</v>
      </c>
      <c r="BD926" s="38">
        <f t="shared" ref="BD926:BD927" si="849">IF(BC926&gt;0, BC926*0.92, BC926)</f>
        <v>-1</v>
      </c>
      <c r="BE926" s="38">
        <f t="shared" ref="BE926:BE927" si="850">IF(
  BC926&gt;0,
  IF(
    AA926="W",
    BB926 - (BC926 - BD926),
    BB926
  ),
  BB926
)</f>
        <v>-0.5</v>
      </c>
      <c r="BF926" s="13" cm="1">
        <f t="array" ref="BF926">SUMPRODUCT((1/COUNTIFS($A$3:$A926,$A$3:$A926,$H$3:$H926,$H$3:$H926,$I$3:$I926,$I$3:$I926)))</f>
        <v>255.99999999999855</v>
      </c>
      <c r="BG926" s="13"/>
      <c r="BH926" s="12"/>
    </row>
    <row r="927" spans="1:60" x14ac:dyDescent="0.2">
      <c r="A927" s="37">
        <v>46249</v>
      </c>
      <c r="B927" s="37"/>
      <c r="C927" s="38">
        <v>11.49</v>
      </c>
      <c r="D927" s="13" t="s">
        <v>55</v>
      </c>
      <c r="E927" s="13" t="s">
        <v>1156</v>
      </c>
      <c r="F927" s="13"/>
      <c r="H927" t="s">
        <v>138</v>
      </c>
      <c r="I927" s="13">
        <v>8</v>
      </c>
      <c r="J927" s="13">
        <v>11</v>
      </c>
      <c r="K927" t="s">
        <v>463</v>
      </c>
      <c r="L927" s="38">
        <v>0.5</v>
      </c>
      <c r="M927" s="38">
        <v>3.7</v>
      </c>
      <c r="N927" s="38">
        <v>4.25</v>
      </c>
      <c r="O927" s="13" t="s">
        <v>15</v>
      </c>
      <c r="Q927" s="13" t="s">
        <v>1101</v>
      </c>
      <c r="R927" s="38">
        <v>3.99</v>
      </c>
      <c r="S927" s="13" t="s">
        <v>60</v>
      </c>
      <c r="T927" s="39" t="str">
        <f t="shared" si="825"/>
        <v>0.00</v>
      </c>
      <c r="U927" s="39">
        <f t="shared" si="845"/>
        <v>-0.5</v>
      </c>
      <c r="V927" s="39">
        <f t="shared" si="741"/>
        <v>93.611000000000004</v>
      </c>
      <c r="W927" s="39">
        <f t="shared" si="742"/>
        <v>740.5</v>
      </c>
      <c r="X927" s="40">
        <f t="shared" si="743"/>
        <v>0.12641593517893315</v>
      </c>
      <c r="Y927" s="41">
        <f t="shared" si="744"/>
        <v>0.93611</v>
      </c>
      <c r="Z927" s="42">
        <f t="shared" si="745"/>
        <v>9361.1</v>
      </c>
      <c r="AA927" s="13" t="s">
        <v>58</v>
      </c>
      <c r="AT927" s="47">
        <v>3.5</v>
      </c>
      <c r="AU927" s="47">
        <v>3.5</v>
      </c>
      <c r="AV927" s="10">
        <f t="shared" si="846"/>
        <v>1.625</v>
      </c>
      <c r="AW927" s="10">
        <f t="shared" si="847"/>
        <v>3.99</v>
      </c>
      <c r="AZ927" t="str">
        <f t="shared" si="832"/>
        <v>Yes</v>
      </c>
      <c r="BB927" s="38">
        <f t="shared" si="848"/>
        <v>-0.5</v>
      </c>
      <c r="BC927" s="38">
        <f t="shared" si="804"/>
        <v>-1</v>
      </c>
      <c r="BD927" s="38">
        <f t="shared" si="849"/>
        <v>-1</v>
      </c>
      <c r="BE927" s="38">
        <f t="shared" si="850"/>
        <v>-0.5</v>
      </c>
      <c r="BF927" s="13" cm="1">
        <f t="array" ref="BF927">SUMPRODUCT((1/COUNTIFS($A$3:$A927,$A$3:$A927,$H$3:$H927,$H$3:$H927,$I$3:$I927,$I$3:$I927)))</f>
        <v>255.99999999999855</v>
      </c>
      <c r="BG927" s="13"/>
      <c r="BH927" s="12"/>
    </row>
    <row r="928" spans="1:60" x14ac:dyDescent="0.2">
      <c r="A928" s="37">
        <v>46249</v>
      </c>
      <c r="B928" s="37"/>
      <c r="C928" s="38">
        <v>11.5</v>
      </c>
      <c r="D928" s="13" t="s">
        <v>55</v>
      </c>
      <c r="E928" s="13" t="s">
        <v>1156</v>
      </c>
      <c r="F928" s="13"/>
      <c r="H928" t="s">
        <v>138</v>
      </c>
      <c r="I928" s="13">
        <v>9</v>
      </c>
      <c r="J928" s="13">
        <v>9</v>
      </c>
      <c r="K928" t="s">
        <v>772</v>
      </c>
      <c r="L928" s="38">
        <v>0.5</v>
      </c>
      <c r="M928" s="38">
        <v>34</v>
      </c>
      <c r="N928" s="38">
        <v>48.47</v>
      </c>
      <c r="O928" s="13" t="s">
        <v>15</v>
      </c>
      <c r="Q928" s="13" t="s">
        <v>4</v>
      </c>
      <c r="R928" s="38">
        <v>44.672400000000003</v>
      </c>
      <c r="S928" s="13" t="s">
        <v>60</v>
      </c>
      <c r="T928" s="39" t="str">
        <f t="shared" si="825"/>
        <v>0.00</v>
      </c>
      <c r="U928" s="39">
        <f t="shared" ref="U928" si="851">BE928</f>
        <v>-0.5</v>
      </c>
      <c r="V928" s="39">
        <f t="shared" si="741"/>
        <v>93.111000000000004</v>
      </c>
      <c r="W928" s="39">
        <f t="shared" si="742"/>
        <v>741</v>
      </c>
      <c r="X928" s="40">
        <f t="shared" si="743"/>
        <v>0.12565587044534413</v>
      </c>
      <c r="Y928" s="41">
        <f t="shared" si="744"/>
        <v>0.93110999999999999</v>
      </c>
      <c r="Z928" s="42">
        <f t="shared" si="745"/>
        <v>9311.1</v>
      </c>
      <c r="AA928" s="13" t="s">
        <v>58</v>
      </c>
      <c r="AT928" s="47">
        <v>32.799999999999997</v>
      </c>
      <c r="AU928" s="47">
        <v>31</v>
      </c>
      <c r="AV928" s="10">
        <f t="shared" si="846"/>
        <v>23.734999999999999</v>
      </c>
      <c r="AW928" s="10">
        <f t="shared" si="847"/>
        <v>44.672400000000003</v>
      </c>
      <c r="AZ928" t="str">
        <f t="shared" si="832"/>
        <v>Yes</v>
      </c>
      <c r="BB928" s="38">
        <f t="shared" ref="BB928" si="852">IF(AA928="W",
   L928*(N928-1),
   -L928
)</f>
        <v>-0.5</v>
      </c>
      <c r="BC928" s="38">
        <f t="shared" si="804"/>
        <v>-0.5</v>
      </c>
      <c r="BD928" s="38">
        <f t="shared" ref="BD928" si="853">IF(BC928&gt;0, BC928*0.92, BC928)</f>
        <v>-0.5</v>
      </c>
      <c r="BE928" s="38">
        <f t="shared" ref="BE928" si="854">IF(
  BC928&gt;0,
  IF(
    AA928="W",
    BB928 - (BC928 - BD928),
    BB928
  ),
  BB928
)</f>
        <v>-0.5</v>
      </c>
      <c r="BF928" s="13" cm="1">
        <f t="array" ref="BF928">SUMPRODUCT((1/COUNTIFS($A$3:$A928,$A$3:$A928,$H$3:$H928,$H$3:$H928,$I$3:$I928,$I$3:$I928)))</f>
        <v>256.99999999999852</v>
      </c>
      <c r="BG928" s="13"/>
      <c r="BH928" s="12"/>
    </row>
    <row r="929" spans="1:60" x14ac:dyDescent="0.2">
      <c r="A929" s="37">
        <v>46263</v>
      </c>
      <c r="B929" s="37"/>
      <c r="C929" s="38">
        <v>10.39</v>
      </c>
      <c r="D929" s="13" t="s">
        <v>55</v>
      </c>
      <c r="E929" s="13" t="s">
        <v>1156</v>
      </c>
      <c r="F929" s="13"/>
      <c r="H929" t="s">
        <v>138</v>
      </c>
      <c r="I929" s="13">
        <v>1</v>
      </c>
      <c r="J929" s="13">
        <v>8</v>
      </c>
      <c r="K929" t="s">
        <v>171</v>
      </c>
      <c r="L929" s="38">
        <v>0.5</v>
      </c>
      <c r="M929" s="38">
        <v>15</v>
      </c>
      <c r="N929" s="38">
        <v>20.99</v>
      </c>
      <c r="O929" s="13" t="s">
        <v>15</v>
      </c>
      <c r="Q929" s="13" t="s">
        <v>4</v>
      </c>
      <c r="R929" s="38">
        <v>19.390799999999999</v>
      </c>
      <c r="S929" s="13" t="s">
        <v>60</v>
      </c>
      <c r="T929" s="39" t="str">
        <f t="shared" si="825"/>
        <v>0.00</v>
      </c>
      <c r="U929" s="39">
        <f t="shared" ref="U929" si="855">BE929</f>
        <v>-0.5</v>
      </c>
      <c r="V929" s="39">
        <f t="shared" ref="V929" si="856">V928+U929</f>
        <v>92.611000000000004</v>
      </c>
      <c r="W929" s="39">
        <f t="shared" ref="W929" si="857">W928+L929</f>
        <v>741.5</v>
      </c>
      <c r="X929" s="40">
        <f t="shared" ref="X929" si="858">SUM(V929/W929)</f>
        <v>0.1248968307484828</v>
      </c>
      <c r="Y929" s="41">
        <f t="shared" ref="Y929" si="859">V929/100</f>
        <v>0.92610999999999999</v>
      </c>
      <c r="Z929" s="42">
        <f t="shared" ref="Z929" si="860">V929*100</f>
        <v>9261.1</v>
      </c>
      <c r="AA929" s="13" t="s">
        <v>58</v>
      </c>
      <c r="AT929" s="47">
        <v>17.399999999999999</v>
      </c>
      <c r="AU929" s="47">
        <v>17</v>
      </c>
      <c r="AV929" s="10">
        <f t="shared" ref="AV929:AV933" si="861">((N929*(L929))-(L929))</f>
        <v>9.9949999999999992</v>
      </c>
      <c r="AW929" s="10">
        <f t="shared" ref="AW929:AW933" si="862">0.92*(N929-1)+1</f>
        <v>19.390799999999999</v>
      </c>
      <c r="AZ929" t="str">
        <f t="shared" ref="AZ929:AZ933" si="863">IF(N929&gt;=M929,"Yes","No")</f>
        <v>Yes</v>
      </c>
      <c r="BB929" s="38">
        <f t="shared" ref="BB929:BB933" si="864">IF(AA929="W",
   L929*(N929-1),
   -L929
)</f>
        <v>-0.5</v>
      </c>
      <c r="BC929" s="38">
        <f t="shared" si="804"/>
        <v>6.5</v>
      </c>
      <c r="BD929" s="38">
        <f t="shared" ref="BD929:BD933" si="865">IF(BC929&gt;0, BC929*0.92, BC929)</f>
        <v>5.98</v>
      </c>
      <c r="BE929" s="38">
        <f t="shared" ref="BE929:BE933" si="866">IF(
  BC929&gt;0,
  IF(
    AA929="W",
    BB929 - (BC929 - BD929),
    BB929
  ),
  BB929
)</f>
        <v>-0.5</v>
      </c>
      <c r="BF929" s="13" cm="1">
        <f t="array" ref="BF929">SUMPRODUCT((1/COUNTIFS($A$3:$A929,$A$3:$A929,$H$3:$H929,$H$3:$H929,$I$3:$I929,$I$3:$I929)))</f>
        <v>257.99999999999852</v>
      </c>
      <c r="BG929" s="13"/>
      <c r="BH929" s="12"/>
    </row>
    <row r="930" spans="1:60" x14ac:dyDescent="0.2">
      <c r="A930" s="37">
        <v>46263</v>
      </c>
      <c r="B930" s="37"/>
      <c r="C930" s="38">
        <v>10.39</v>
      </c>
      <c r="D930" s="13" t="s">
        <v>55</v>
      </c>
      <c r="E930" s="13" t="s">
        <v>1156</v>
      </c>
      <c r="F930" s="13"/>
      <c r="H930" t="s">
        <v>138</v>
      </c>
      <c r="I930" s="13">
        <v>1</v>
      </c>
      <c r="J930" s="13">
        <v>8</v>
      </c>
      <c r="K930" t="s">
        <v>171</v>
      </c>
      <c r="L930" s="38">
        <v>0.5</v>
      </c>
      <c r="M930" s="38">
        <v>4.7</v>
      </c>
      <c r="N930" s="38">
        <v>4.7</v>
      </c>
      <c r="O930" s="13" t="s">
        <v>15</v>
      </c>
      <c r="Q930" s="13" t="s">
        <v>1101</v>
      </c>
      <c r="R930" s="38">
        <v>4.4039999999999999</v>
      </c>
      <c r="S930" s="13" t="s">
        <v>60</v>
      </c>
      <c r="T930" s="39" t="str">
        <f t="shared" si="825"/>
        <v>0.00</v>
      </c>
      <c r="U930" s="39">
        <f t="shared" ref="U930:U933" si="867">BE930</f>
        <v>-0.5</v>
      </c>
      <c r="V930" s="39">
        <f t="shared" ref="V930:V933" si="868">V929+U930</f>
        <v>92.111000000000004</v>
      </c>
      <c r="W930" s="39">
        <f t="shared" ref="W930:W933" si="869">W929+L930</f>
        <v>742</v>
      </c>
      <c r="X930" s="40">
        <f t="shared" ref="X930:X933" si="870">SUM(V930/W930)</f>
        <v>0.12413881401617251</v>
      </c>
      <c r="Y930" s="41">
        <f t="shared" ref="Y930:Y933" si="871">V930/100</f>
        <v>0.9211100000000001</v>
      </c>
      <c r="Z930" s="42">
        <f t="shared" ref="Z930:Z933" si="872">V930*100</f>
        <v>9211.1</v>
      </c>
      <c r="AA930" s="13" t="s">
        <v>58</v>
      </c>
      <c r="AT930" s="47">
        <v>4.4000000000000004</v>
      </c>
      <c r="AU930" s="47">
        <v>4.4000000000000004</v>
      </c>
      <c r="AV930" s="10">
        <f t="shared" si="861"/>
        <v>1.85</v>
      </c>
      <c r="AW930" s="10">
        <f t="shared" si="862"/>
        <v>4.4039999999999999</v>
      </c>
      <c r="AZ930" t="str">
        <f t="shared" si="863"/>
        <v>Yes</v>
      </c>
      <c r="BB930" s="38">
        <f t="shared" si="864"/>
        <v>-0.5</v>
      </c>
      <c r="BC930" s="38">
        <f t="shared" si="804"/>
        <v>6.5</v>
      </c>
      <c r="BD930" s="38">
        <f t="shared" si="865"/>
        <v>5.98</v>
      </c>
      <c r="BE930" s="38">
        <f t="shared" si="866"/>
        <v>-0.5</v>
      </c>
      <c r="BF930" s="13" cm="1">
        <f t="array" ref="BF930">SUMPRODUCT((1/COUNTIFS($A$3:$A930,$A$3:$A930,$H$3:$H930,$H$3:$H930,$I$3:$I930,$I$3:$I930)))</f>
        <v>257.99999999999852</v>
      </c>
      <c r="BG930" s="13"/>
      <c r="BH930" s="12"/>
    </row>
    <row r="931" spans="1:60" x14ac:dyDescent="0.2">
      <c r="A931" s="37">
        <v>46263</v>
      </c>
      <c r="B931" s="37"/>
      <c r="C931" s="38">
        <v>10.39</v>
      </c>
      <c r="D931" s="13" t="s">
        <v>55</v>
      </c>
      <c r="E931" s="13" t="s">
        <v>1156</v>
      </c>
      <c r="F931" s="13"/>
      <c r="H931" t="s">
        <v>138</v>
      </c>
      <c r="I931" s="13">
        <v>1</v>
      </c>
      <c r="J931" s="13">
        <v>11</v>
      </c>
      <c r="K931" t="s">
        <v>1044</v>
      </c>
      <c r="L931" s="38">
        <v>0.5</v>
      </c>
      <c r="M931" s="38">
        <v>11.5</v>
      </c>
      <c r="N931" s="38">
        <v>16.829999999999998</v>
      </c>
      <c r="O931" s="13" t="s">
        <v>15</v>
      </c>
      <c r="Q931" s="13" t="s">
        <v>4</v>
      </c>
      <c r="R931" s="38">
        <v>15.563599999999999</v>
      </c>
      <c r="S931" s="13" t="s">
        <v>60</v>
      </c>
      <c r="T931" s="39" t="str">
        <f t="shared" si="825"/>
        <v>0.00</v>
      </c>
      <c r="U931" s="39">
        <f t="shared" si="867"/>
        <v>-0.5</v>
      </c>
      <c r="V931" s="39">
        <f t="shared" si="868"/>
        <v>91.611000000000004</v>
      </c>
      <c r="W931" s="39">
        <f t="shared" si="869"/>
        <v>742.5</v>
      </c>
      <c r="X931" s="40">
        <f t="shared" si="870"/>
        <v>0.12338181818181819</v>
      </c>
      <c r="Y931" s="41">
        <f t="shared" si="871"/>
        <v>0.91611000000000009</v>
      </c>
      <c r="Z931" s="42">
        <f t="shared" si="872"/>
        <v>9161.1</v>
      </c>
      <c r="AA931" s="13" t="s">
        <v>58</v>
      </c>
      <c r="AT931" s="47">
        <v>13.6</v>
      </c>
      <c r="AU931" s="47">
        <v>13</v>
      </c>
      <c r="AV931" s="10">
        <f t="shared" si="861"/>
        <v>7.9149999999999991</v>
      </c>
      <c r="AW931" s="10">
        <f t="shared" si="862"/>
        <v>15.563599999999999</v>
      </c>
      <c r="AZ931" t="str">
        <f t="shared" si="863"/>
        <v>Yes</v>
      </c>
      <c r="BB931" s="38">
        <f t="shared" si="864"/>
        <v>-0.5</v>
      </c>
      <c r="BC931" s="38">
        <f t="shared" si="804"/>
        <v>6.5</v>
      </c>
      <c r="BD931" s="38">
        <f t="shared" si="865"/>
        <v>5.98</v>
      </c>
      <c r="BE931" s="38">
        <f t="shared" si="866"/>
        <v>-0.5</v>
      </c>
      <c r="BF931" s="13" cm="1">
        <f t="array" ref="BF931">SUMPRODUCT((1/COUNTIFS($A$3:$A931,$A$3:$A931,$H$3:$H931,$H$3:$H931,$I$3:$I931,$I$3:$I931)))</f>
        <v>257.99999999999847</v>
      </c>
      <c r="BG931" s="13"/>
      <c r="BH931" s="12"/>
    </row>
    <row r="932" spans="1:60" x14ac:dyDescent="0.2">
      <c r="A932" s="37">
        <v>46263</v>
      </c>
      <c r="B932" s="37"/>
      <c r="C932" s="38">
        <v>10.39</v>
      </c>
      <c r="D932" s="13" t="s">
        <v>55</v>
      </c>
      <c r="E932" s="13" t="s">
        <v>1156</v>
      </c>
      <c r="F932" s="13"/>
      <c r="H932" t="s">
        <v>138</v>
      </c>
      <c r="I932" s="13">
        <v>1</v>
      </c>
      <c r="J932" s="13">
        <v>12</v>
      </c>
      <c r="K932" s="43" t="s">
        <v>1143</v>
      </c>
      <c r="L932" s="38">
        <v>0.5</v>
      </c>
      <c r="M932" s="38">
        <v>18</v>
      </c>
      <c r="N932" s="38">
        <v>18</v>
      </c>
      <c r="O932" s="13" t="s">
        <v>15</v>
      </c>
      <c r="Q932" s="13" t="s">
        <v>4</v>
      </c>
      <c r="R932" s="38">
        <v>16.64</v>
      </c>
      <c r="S932" s="13">
        <v>1</v>
      </c>
      <c r="T932" s="39">
        <f t="shared" si="825"/>
        <v>8.32</v>
      </c>
      <c r="U932" s="39">
        <f t="shared" si="867"/>
        <v>7.98</v>
      </c>
      <c r="V932" s="39">
        <f t="shared" si="868"/>
        <v>99.591000000000008</v>
      </c>
      <c r="W932" s="39">
        <f t="shared" si="869"/>
        <v>743</v>
      </c>
      <c r="X932" s="40">
        <f t="shared" si="870"/>
        <v>0.13403903095558548</v>
      </c>
      <c r="Y932" s="41">
        <f t="shared" si="871"/>
        <v>0.99591000000000007</v>
      </c>
      <c r="Z932" s="42">
        <f t="shared" si="872"/>
        <v>9959.1</v>
      </c>
      <c r="AA932" s="13" t="s">
        <v>72</v>
      </c>
      <c r="AT932" s="47">
        <v>15.4</v>
      </c>
      <c r="AU932" s="47">
        <v>19</v>
      </c>
      <c r="AV932" s="10">
        <f t="shared" si="861"/>
        <v>8.5</v>
      </c>
      <c r="AW932" s="10">
        <f t="shared" si="862"/>
        <v>16.64</v>
      </c>
      <c r="AZ932" t="str">
        <f t="shared" si="863"/>
        <v>Yes</v>
      </c>
      <c r="BB932" s="38">
        <f t="shared" si="864"/>
        <v>8.5</v>
      </c>
      <c r="BC932" s="38">
        <f t="shared" si="804"/>
        <v>6.5</v>
      </c>
      <c r="BD932" s="38">
        <f t="shared" si="865"/>
        <v>5.98</v>
      </c>
      <c r="BE932" s="38">
        <f t="shared" si="866"/>
        <v>7.98</v>
      </c>
      <c r="BF932" s="13" cm="1">
        <f t="array" ref="BF932">SUMPRODUCT((1/COUNTIFS($A$3:$A932,$A$3:$A932,$H$3:$H932,$H$3:$H932,$I$3:$I932,$I$3:$I932)))</f>
        <v>257.99999999999852</v>
      </c>
      <c r="BG932" s="13"/>
      <c r="BH932" s="12"/>
    </row>
    <row r="933" spans="1:60" x14ac:dyDescent="0.2">
      <c r="A933" s="37">
        <v>46263</v>
      </c>
      <c r="B933" s="37"/>
      <c r="C933" s="38">
        <v>10.39</v>
      </c>
      <c r="D933" s="13" t="s">
        <v>55</v>
      </c>
      <c r="E933" s="13" t="s">
        <v>1156</v>
      </c>
      <c r="F933" s="13"/>
      <c r="H933" t="s">
        <v>138</v>
      </c>
      <c r="I933" s="13">
        <v>1</v>
      </c>
      <c r="J933" s="13">
        <v>13</v>
      </c>
      <c r="K933" t="s">
        <v>1121</v>
      </c>
      <c r="L933" s="38">
        <v>0.5</v>
      </c>
      <c r="M933" s="38">
        <v>32</v>
      </c>
      <c r="N933" s="38">
        <v>32</v>
      </c>
      <c r="O933" s="13" t="s">
        <v>15</v>
      </c>
      <c r="Q933" s="13" t="s">
        <v>4</v>
      </c>
      <c r="R933" s="38">
        <v>29.52</v>
      </c>
      <c r="S933" s="13" t="s">
        <v>60</v>
      </c>
      <c r="T933" s="39" t="str">
        <f t="shared" si="825"/>
        <v>0.00</v>
      </c>
      <c r="U933" s="39">
        <f t="shared" si="867"/>
        <v>-0.5</v>
      </c>
      <c r="V933" s="39">
        <f t="shared" si="868"/>
        <v>99.091000000000008</v>
      </c>
      <c r="W933" s="39">
        <f t="shared" si="869"/>
        <v>743.5</v>
      </c>
      <c r="X933" s="40">
        <f t="shared" si="870"/>
        <v>0.13327639542703432</v>
      </c>
      <c r="Y933" s="41">
        <f t="shared" si="871"/>
        <v>0.99091000000000007</v>
      </c>
      <c r="Z933" s="42">
        <f t="shared" si="872"/>
        <v>9909.1</v>
      </c>
      <c r="AA933" s="13" t="s">
        <v>58</v>
      </c>
      <c r="AT933" s="47">
        <v>25.9</v>
      </c>
      <c r="AU933" s="47">
        <v>21</v>
      </c>
      <c r="AV933" s="10">
        <f t="shared" si="861"/>
        <v>15.5</v>
      </c>
      <c r="AW933" s="10">
        <f t="shared" si="862"/>
        <v>29.52</v>
      </c>
      <c r="AZ933" t="str">
        <f t="shared" si="863"/>
        <v>Yes</v>
      </c>
      <c r="BB933" s="38">
        <f t="shared" si="864"/>
        <v>-0.5</v>
      </c>
      <c r="BC933" s="38">
        <f t="shared" si="804"/>
        <v>6.5</v>
      </c>
      <c r="BD933" s="38">
        <f t="shared" si="865"/>
        <v>5.98</v>
      </c>
      <c r="BE933" s="38">
        <f t="shared" si="866"/>
        <v>-0.5</v>
      </c>
      <c r="BF933" s="13" cm="1">
        <f t="array" ref="BF933">SUMPRODUCT((1/COUNTIFS($A$3:$A933,$A$3:$A933,$H$3:$H933,$H$3:$H933,$I$3:$I933,$I$3:$I933)))</f>
        <v>257.99999999999847</v>
      </c>
      <c r="BG933" s="13"/>
      <c r="BH933" s="12"/>
    </row>
    <row r="934" spans="1:60" x14ac:dyDescent="0.2">
      <c r="A934" s="37">
        <v>46263</v>
      </c>
      <c r="B934" s="37"/>
      <c r="C934" s="38">
        <v>10.39</v>
      </c>
      <c r="D934" s="13" t="s">
        <v>55</v>
      </c>
      <c r="E934" s="13" t="s">
        <v>1156</v>
      </c>
      <c r="F934" s="13"/>
      <c r="H934" t="s">
        <v>138</v>
      </c>
      <c r="I934" s="13">
        <v>2</v>
      </c>
      <c r="J934" s="13">
        <v>3</v>
      </c>
      <c r="K934" t="s">
        <v>1012</v>
      </c>
      <c r="L934" s="38">
        <v>0.5</v>
      </c>
      <c r="M934" s="38">
        <v>10</v>
      </c>
      <c r="N934" s="38">
        <v>12.49</v>
      </c>
      <c r="O934" s="13" t="s">
        <v>15</v>
      </c>
      <c r="Q934" s="13" t="s">
        <v>4</v>
      </c>
      <c r="R934" s="38">
        <v>11.5708</v>
      </c>
      <c r="S934" s="13" t="s">
        <v>60</v>
      </c>
      <c r="T934" s="39" t="str">
        <f t="shared" si="825"/>
        <v>0.00</v>
      </c>
      <c r="U934" s="39">
        <f t="shared" ref="U934:U938" si="873">BE934</f>
        <v>-0.5</v>
      </c>
      <c r="V934" s="39">
        <f t="shared" ref="V934:V938" si="874">V933+U934</f>
        <v>98.591000000000008</v>
      </c>
      <c r="W934" s="39">
        <f t="shared" ref="W934:W938" si="875">W933+L934</f>
        <v>744</v>
      </c>
      <c r="X934" s="40">
        <f t="shared" ref="X934:X938" si="876">SUM(V934/W934)</f>
        <v>0.13251478494623656</v>
      </c>
      <c r="Y934" s="41">
        <f t="shared" ref="Y934:Y938" si="877">V934/100</f>
        <v>0.98591000000000006</v>
      </c>
      <c r="Z934" s="42">
        <f t="shared" ref="Z934:Z938" si="878">V934*100</f>
        <v>9859.1</v>
      </c>
      <c r="AA934" s="13" t="s">
        <v>58</v>
      </c>
      <c r="AT934" s="47">
        <v>11.2</v>
      </c>
      <c r="AU934" s="47">
        <v>9</v>
      </c>
      <c r="AV934" s="10">
        <f t="shared" ref="AV934:AV938" si="879">((N934*(L934))-(L934))</f>
        <v>5.7450000000000001</v>
      </c>
      <c r="AW934" s="10">
        <f t="shared" ref="AW934:AW938" si="880">0.92*(N934-1)+1</f>
        <v>11.5708</v>
      </c>
      <c r="AZ934" t="str">
        <f t="shared" ref="AZ934:AZ938" si="881">IF(N934&gt;=M934,"Yes","No")</f>
        <v>Yes</v>
      </c>
      <c r="BB934" s="38">
        <f t="shared" ref="BB934:BB938" si="882">IF(AA934="W",
   L934*(N934-1),
   -L934
)</f>
        <v>-0.5</v>
      </c>
      <c r="BC934" s="38">
        <f t="shared" si="804"/>
        <v>13.3</v>
      </c>
      <c r="BD934" s="38">
        <f t="shared" ref="BD934:BD938" si="883">IF(BC934&gt;0, BC934*0.92, BC934)</f>
        <v>12.236000000000001</v>
      </c>
      <c r="BE934" s="38">
        <f t="shared" ref="BE934:BE938" si="884">IF(
  BC934&gt;0,
  IF(
    AA934="W",
    BB934 - (BC934 - BD934),
    BB934
  ),
  BB934
)</f>
        <v>-0.5</v>
      </c>
      <c r="BF934" s="13" cm="1">
        <f t="array" ref="BF934">SUMPRODUCT((1/COUNTIFS($A$3:$A934,$A$3:$A934,$H$3:$H934,$H$3:$H934,$I$3:$I934,$I$3:$I934)))</f>
        <v>258.99999999999847</v>
      </c>
      <c r="BG934" s="13"/>
      <c r="BH934" s="12"/>
    </row>
    <row r="935" spans="1:60" x14ac:dyDescent="0.2">
      <c r="A935" s="37">
        <v>46263</v>
      </c>
      <c r="B935" s="37"/>
      <c r="C935" s="38">
        <v>10.39</v>
      </c>
      <c r="D935" s="13" t="s">
        <v>55</v>
      </c>
      <c r="E935" s="13" t="s">
        <v>1156</v>
      </c>
      <c r="F935" s="13"/>
      <c r="H935" t="s">
        <v>138</v>
      </c>
      <c r="I935" s="13">
        <v>2</v>
      </c>
      <c r="J935" s="13">
        <v>5</v>
      </c>
      <c r="K935" t="s">
        <v>74</v>
      </c>
      <c r="L935" s="38">
        <v>0.5</v>
      </c>
      <c r="M935" s="38">
        <v>32</v>
      </c>
      <c r="N935" s="38">
        <v>32.76</v>
      </c>
      <c r="O935" s="13" t="s">
        <v>15</v>
      </c>
      <c r="Q935" s="13" t="s">
        <v>4</v>
      </c>
      <c r="R935" s="38">
        <v>30.219200000000001</v>
      </c>
      <c r="S935" s="13" t="s">
        <v>60</v>
      </c>
      <c r="T935" s="39" t="str">
        <f t="shared" si="825"/>
        <v>0.00</v>
      </c>
      <c r="U935" s="39">
        <f t="shared" si="873"/>
        <v>-0.5</v>
      </c>
      <c r="V935" s="39">
        <f t="shared" si="874"/>
        <v>98.091000000000008</v>
      </c>
      <c r="W935" s="39">
        <f t="shared" si="875"/>
        <v>744.5</v>
      </c>
      <c r="X935" s="40">
        <f t="shared" si="876"/>
        <v>0.13175419744795167</v>
      </c>
      <c r="Y935" s="41">
        <f t="shared" si="877"/>
        <v>0.98091000000000006</v>
      </c>
      <c r="Z935" s="42">
        <f t="shared" si="878"/>
        <v>9809.1</v>
      </c>
      <c r="AA935" s="13" t="s">
        <v>58</v>
      </c>
      <c r="AT935" s="47">
        <v>27.4</v>
      </c>
      <c r="AU935" s="47">
        <v>26</v>
      </c>
      <c r="AV935" s="10">
        <f t="shared" si="879"/>
        <v>15.879999999999999</v>
      </c>
      <c r="AW935" s="10">
        <f t="shared" si="880"/>
        <v>30.219200000000001</v>
      </c>
      <c r="AZ935" t="str">
        <f t="shared" si="881"/>
        <v>Yes</v>
      </c>
      <c r="BB935" s="38">
        <f t="shared" si="882"/>
        <v>-0.5</v>
      </c>
      <c r="BC935" s="38">
        <f t="shared" si="804"/>
        <v>13.3</v>
      </c>
      <c r="BD935" s="38">
        <f t="shared" si="883"/>
        <v>12.236000000000001</v>
      </c>
      <c r="BE935" s="38">
        <f t="shared" si="884"/>
        <v>-0.5</v>
      </c>
      <c r="BF935" s="13" cm="1">
        <f t="array" ref="BF935">SUMPRODUCT((1/COUNTIFS($A$3:$A935,$A$3:$A935,$H$3:$H935,$H$3:$H935,$I$3:$I935,$I$3:$I935)))</f>
        <v>258.99999999999847</v>
      </c>
      <c r="BG935" s="13"/>
      <c r="BH935" s="12"/>
    </row>
    <row r="936" spans="1:60" x14ac:dyDescent="0.2">
      <c r="A936" s="37">
        <v>46263</v>
      </c>
      <c r="B936" s="37"/>
      <c r="C936" s="38">
        <v>10.39</v>
      </c>
      <c r="D936" s="13" t="s">
        <v>55</v>
      </c>
      <c r="E936" s="13" t="s">
        <v>1156</v>
      </c>
      <c r="F936" s="13"/>
      <c r="H936" t="s">
        <v>138</v>
      </c>
      <c r="I936" s="13">
        <v>2</v>
      </c>
      <c r="J936" s="13">
        <v>11</v>
      </c>
      <c r="K936" s="43" t="s">
        <v>63</v>
      </c>
      <c r="L936" s="38">
        <v>0.5</v>
      </c>
      <c r="M936" s="38">
        <v>19.5</v>
      </c>
      <c r="N936" s="38">
        <v>26</v>
      </c>
      <c r="O936" s="13" t="s">
        <v>15</v>
      </c>
      <c r="Q936" s="13" t="s">
        <v>4</v>
      </c>
      <c r="R936" s="38">
        <v>24</v>
      </c>
      <c r="S936" s="13">
        <v>1</v>
      </c>
      <c r="T936" s="39">
        <f t="shared" si="825"/>
        <v>12</v>
      </c>
      <c r="U936" s="39">
        <f t="shared" si="873"/>
        <v>11.436</v>
      </c>
      <c r="V936" s="39">
        <f t="shared" si="874"/>
        <v>109.52700000000002</v>
      </c>
      <c r="W936" s="39">
        <f t="shared" si="875"/>
        <v>745</v>
      </c>
      <c r="X936" s="40">
        <f t="shared" si="876"/>
        <v>0.14701610738255036</v>
      </c>
      <c r="Y936" s="41">
        <f t="shared" si="877"/>
        <v>1.0952700000000002</v>
      </c>
      <c r="Z936" s="42">
        <f t="shared" si="878"/>
        <v>10952.7</v>
      </c>
      <c r="AA936" s="13" t="s">
        <v>72</v>
      </c>
      <c r="AT936" s="47">
        <v>19</v>
      </c>
      <c r="AU936" s="47">
        <v>21</v>
      </c>
      <c r="AV936" s="10">
        <f t="shared" si="879"/>
        <v>12.5</v>
      </c>
      <c r="AW936" s="10">
        <f t="shared" si="880"/>
        <v>24</v>
      </c>
      <c r="AZ936" t="str">
        <f t="shared" si="881"/>
        <v>Yes</v>
      </c>
      <c r="BB936" s="38">
        <f t="shared" si="882"/>
        <v>12.5</v>
      </c>
      <c r="BC936" s="38">
        <f t="shared" si="804"/>
        <v>13.3</v>
      </c>
      <c r="BD936" s="38">
        <f t="shared" si="883"/>
        <v>12.236000000000001</v>
      </c>
      <c r="BE936" s="38">
        <f t="shared" si="884"/>
        <v>11.436</v>
      </c>
      <c r="BF936" s="13" cm="1">
        <f t="array" ref="BF936">SUMPRODUCT((1/COUNTIFS($A$3:$A936,$A$3:$A936,$H$3:$H936,$H$3:$H936,$I$3:$I936,$I$3:$I936)))</f>
        <v>258.99999999999841</v>
      </c>
      <c r="BG936" s="13"/>
      <c r="BH936" s="12"/>
    </row>
    <row r="937" spans="1:60" x14ac:dyDescent="0.2">
      <c r="A937" s="37">
        <v>46263</v>
      </c>
      <c r="B937" s="37"/>
      <c r="C937" s="38">
        <v>10.39</v>
      </c>
      <c r="D937" s="13" t="s">
        <v>55</v>
      </c>
      <c r="E937" s="13" t="s">
        <v>1156</v>
      </c>
      <c r="F937" s="13"/>
      <c r="H937" t="s">
        <v>138</v>
      </c>
      <c r="I937" s="13">
        <v>2</v>
      </c>
      <c r="J937" s="13">
        <v>11</v>
      </c>
      <c r="K937" s="43" t="s">
        <v>63</v>
      </c>
      <c r="L937" s="38">
        <v>0.5</v>
      </c>
      <c r="M937" s="38">
        <v>5.6</v>
      </c>
      <c r="N937" s="38">
        <v>5.6</v>
      </c>
      <c r="O937" s="13" t="s">
        <v>15</v>
      </c>
      <c r="Q937" s="13" t="s">
        <v>1101</v>
      </c>
      <c r="R937" s="38">
        <v>5.2320000000000002</v>
      </c>
      <c r="S937" s="13">
        <v>1</v>
      </c>
      <c r="T937" s="39">
        <f t="shared" si="825"/>
        <v>2.62</v>
      </c>
      <c r="U937" s="39">
        <f t="shared" si="873"/>
        <v>1.2359999999999998</v>
      </c>
      <c r="V937" s="39">
        <f t="shared" si="874"/>
        <v>110.76300000000002</v>
      </c>
      <c r="W937" s="39">
        <f t="shared" si="875"/>
        <v>745.5</v>
      </c>
      <c r="X937" s="40">
        <f t="shared" si="876"/>
        <v>0.14857545271629782</v>
      </c>
      <c r="Y937" s="41">
        <f t="shared" si="877"/>
        <v>1.1076300000000001</v>
      </c>
      <c r="Z937" s="42">
        <f t="shared" si="878"/>
        <v>11076.300000000001</v>
      </c>
      <c r="AA937" s="13" t="s">
        <v>72</v>
      </c>
      <c r="AT937" s="47">
        <v>4.9000000000000004</v>
      </c>
      <c r="AU937" s="47">
        <v>4.9000000000000004</v>
      </c>
      <c r="AV937" s="10">
        <f t="shared" si="879"/>
        <v>2.2999999999999998</v>
      </c>
      <c r="AW937" s="10">
        <f t="shared" si="880"/>
        <v>5.2320000000000002</v>
      </c>
      <c r="AZ937" t="str">
        <f t="shared" si="881"/>
        <v>Yes</v>
      </c>
      <c r="BB937" s="38">
        <f t="shared" si="882"/>
        <v>2.2999999999999998</v>
      </c>
      <c r="BC937" s="38">
        <f t="shared" si="804"/>
        <v>13.3</v>
      </c>
      <c r="BD937" s="38">
        <f t="shared" si="883"/>
        <v>12.236000000000001</v>
      </c>
      <c r="BE937" s="38">
        <f t="shared" si="884"/>
        <v>1.2359999999999998</v>
      </c>
      <c r="BF937" s="13" cm="1">
        <f t="array" ref="BF937">SUMPRODUCT((1/COUNTIFS($A$3:$A937,$A$3:$A937,$H$3:$H937,$H$3:$H937,$I$3:$I937,$I$3:$I937)))</f>
        <v>258.99999999999847</v>
      </c>
      <c r="BG937" s="13"/>
      <c r="BH937" s="12"/>
    </row>
    <row r="938" spans="1:60" x14ac:dyDescent="0.2">
      <c r="A938" s="37">
        <v>46263</v>
      </c>
      <c r="B938" s="37"/>
      <c r="C938" s="38">
        <v>10.39</v>
      </c>
      <c r="D938" s="13" t="s">
        <v>55</v>
      </c>
      <c r="E938" s="13" t="s">
        <v>1156</v>
      </c>
      <c r="F938" s="13"/>
      <c r="H938" t="s">
        <v>138</v>
      </c>
      <c r="I938" s="13">
        <v>2</v>
      </c>
      <c r="J938" s="13">
        <v>13</v>
      </c>
      <c r="K938" s="45" t="s">
        <v>835</v>
      </c>
      <c r="L938" s="38">
        <v>0.5</v>
      </c>
      <c r="M938" s="38">
        <v>32</v>
      </c>
      <c r="N938" s="38">
        <v>32</v>
      </c>
      <c r="O938" s="13" t="s">
        <v>15</v>
      </c>
      <c r="Q938" s="13" t="s">
        <v>4</v>
      </c>
      <c r="R938" s="38">
        <v>29.52</v>
      </c>
      <c r="S938" s="13">
        <v>3</v>
      </c>
      <c r="T938" s="39" t="str">
        <f t="shared" si="825"/>
        <v>0.00</v>
      </c>
      <c r="U938" s="39">
        <f t="shared" si="873"/>
        <v>-0.5</v>
      </c>
      <c r="V938" s="39">
        <f t="shared" si="874"/>
        <v>110.26300000000002</v>
      </c>
      <c r="W938" s="39">
        <f t="shared" si="875"/>
        <v>746</v>
      </c>
      <c r="X938" s="40">
        <f t="shared" si="876"/>
        <v>0.14780563002680969</v>
      </c>
      <c r="Y938" s="41">
        <f t="shared" si="877"/>
        <v>1.1026300000000002</v>
      </c>
      <c r="Z938" s="42">
        <f t="shared" si="878"/>
        <v>11026.300000000001</v>
      </c>
      <c r="AA938" s="13" t="s">
        <v>58</v>
      </c>
      <c r="AT938" s="47">
        <v>28</v>
      </c>
      <c r="AU938" s="47">
        <v>26</v>
      </c>
      <c r="AV938" s="10">
        <f t="shared" si="879"/>
        <v>15.5</v>
      </c>
      <c r="AW938" s="10">
        <f t="shared" si="880"/>
        <v>29.52</v>
      </c>
      <c r="AZ938" t="str">
        <f t="shared" si="881"/>
        <v>Yes</v>
      </c>
      <c r="BB938" s="38">
        <f t="shared" si="882"/>
        <v>-0.5</v>
      </c>
      <c r="BC938" s="38">
        <f t="shared" si="804"/>
        <v>13.3</v>
      </c>
      <c r="BD938" s="38">
        <f t="shared" si="883"/>
        <v>12.236000000000001</v>
      </c>
      <c r="BE938" s="38">
        <f t="shared" si="884"/>
        <v>-0.5</v>
      </c>
      <c r="BF938" s="13" cm="1">
        <f t="array" ref="BF938">SUMPRODUCT((1/COUNTIFS($A$3:$A938,$A$3:$A938,$H$3:$H938,$H$3:$H938,$I$3:$I938,$I$3:$I938)))</f>
        <v>258.99999999999841</v>
      </c>
      <c r="BG938" s="13"/>
      <c r="BH938" s="12"/>
    </row>
    <row r="939" spans="1:60" x14ac:dyDescent="0.2">
      <c r="A939" s="37">
        <v>46263</v>
      </c>
      <c r="B939" s="37"/>
      <c r="C939" s="38">
        <v>10.39</v>
      </c>
      <c r="D939" s="13" t="s">
        <v>55</v>
      </c>
      <c r="E939" s="13" t="s">
        <v>1156</v>
      </c>
      <c r="F939" s="13"/>
      <c r="H939" t="s">
        <v>138</v>
      </c>
      <c r="I939" s="13">
        <v>3</v>
      </c>
      <c r="J939" s="13">
        <v>12</v>
      </c>
      <c r="K939" s="45" t="s">
        <v>1146</v>
      </c>
      <c r="L939" s="38">
        <v>0.5</v>
      </c>
      <c r="M939" s="38">
        <v>25</v>
      </c>
      <c r="N939" s="38">
        <v>29</v>
      </c>
      <c r="O939" s="13" t="s">
        <v>15</v>
      </c>
      <c r="Q939" s="13" t="s">
        <v>4</v>
      </c>
      <c r="R939" s="38">
        <v>26.76</v>
      </c>
      <c r="S939" s="13">
        <v>3</v>
      </c>
      <c r="T939" s="39" t="str">
        <f t="shared" si="825"/>
        <v>0.00</v>
      </c>
      <c r="U939" s="39">
        <f t="shared" ref="U939:U940" si="885">BE939</f>
        <v>-0.5</v>
      </c>
      <c r="V939" s="39">
        <f t="shared" ref="V939:V940" si="886">V938+U939</f>
        <v>109.76300000000002</v>
      </c>
      <c r="W939" s="39">
        <f t="shared" ref="W939:W940" si="887">W938+L939</f>
        <v>746.5</v>
      </c>
      <c r="X939" s="40">
        <f t="shared" ref="X939:X940" si="888">SUM(V939/W939)</f>
        <v>0.14703683858004021</v>
      </c>
      <c r="Y939" s="41">
        <f t="shared" ref="Y939:Y940" si="889">V939/100</f>
        <v>1.0976300000000001</v>
      </c>
      <c r="Z939" s="42">
        <f t="shared" ref="Z939:Z940" si="890">V939*100</f>
        <v>10976.300000000001</v>
      </c>
      <c r="AA939" s="13" t="s">
        <v>58</v>
      </c>
      <c r="AT939" s="47">
        <v>22.5</v>
      </c>
      <c r="AU939" s="47">
        <v>21</v>
      </c>
      <c r="AV939" s="10">
        <f t="shared" ref="AV939:AV940" si="891">((N939*(L939))-(L939))</f>
        <v>14</v>
      </c>
      <c r="AW939" s="10">
        <f t="shared" ref="AW939:AW940" si="892">0.92*(N939-1)+1</f>
        <v>26.76</v>
      </c>
      <c r="AZ939" t="str">
        <f t="shared" ref="AZ939:AZ940" si="893">IF(N939&gt;=M939,"Yes","No")</f>
        <v>Yes</v>
      </c>
      <c r="BB939" s="38">
        <f t="shared" ref="BB939:BB940" si="894">IF(AA939="W",
   L939*(N939-1),
   -L939
)</f>
        <v>-0.5</v>
      </c>
      <c r="BC939" s="38">
        <f t="shared" si="804"/>
        <v>-1</v>
      </c>
      <c r="BD939" s="38">
        <f t="shared" ref="BD939:BD940" si="895">IF(BC939&gt;0, BC939*0.92, BC939)</f>
        <v>-1</v>
      </c>
      <c r="BE939" s="38">
        <f t="shared" ref="BE939:BE940" si="896">IF(
  BC939&gt;0,
  IF(
    AA939="W",
    BB939 - (BC939 - BD939),
    BB939
  ),
  BB939
)</f>
        <v>-0.5</v>
      </c>
      <c r="BF939" s="13" cm="1">
        <f t="array" ref="BF939">SUMPRODUCT((1/COUNTIFS($A$3:$A939,$A$3:$A939,$H$3:$H939,$H$3:$H939,$I$3:$I939,$I$3:$I939)))</f>
        <v>259.99999999999841</v>
      </c>
      <c r="BG939" s="13"/>
      <c r="BH939" s="12"/>
    </row>
    <row r="940" spans="1:60" x14ac:dyDescent="0.2">
      <c r="A940" s="37">
        <v>46263</v>
      </c>
      <c r="B940" s="37"/>
      <c r="C940" s="38">
        <v>10.39</v>
      </c>
      <c r="D940" s="13" t="s">
        <v>55</v>
      </c>
      <c r="E940" s="13" t="s">
        <v>1156</v>
      </c>
      <c r="F940" s="13"/>
      <c r="H940" t="s">
        <v>138</v>
      </c>
      <c r="I940" s="13">
        <v>3</v>
      </c>
      <c r="J940" s="13">
        <v>14</v>
      </c>
      <c r="K940" s="46" t="s">
        <v>893</v>
      </c>
      <c r="L940" s="38">
        <v>0.5</v>
      </c>
      <c r="M940" s="38">
        <v>12.5</v>
      </c>
      <c r="N940" s="38">
        <v>12.5</v>
      </c>
      <c r="O940" s="13" t="s">
        <v>15</v>
      </c>
      <c r="Q940" s="13" t="s">
        <v>4</v>
      </c>
      <c r="R940" s="13">
        <v>11.58</v>
      </c>
      <c r="S940" s="13">
        <v>4</v>
      </c>
      <c r="T940" s="39" t="str">
        <f t="shared" si="825"/>
        <v>0.00</v>
      </c>
      <c r="U940" s="39">
        <f t="shared" si="885"/>
        <v>-0.5</v>
      </c>
      <c r="V940" s="39">
        <f t="shared" si="886"/>
        <v>109.26300000000002</v>
      </c>
      <c r="W940" s="39">
        <f t="shared" si="887"/>
        <v>747</v>
      </c>
      <c r="X940" s="40">
        <f t="shared" si="888"/>
        <v>0.1462690763052209</v>
      </c>
      <c r="Y940" s="41">
        <f t="shared" si="889"/>
        <v>1.0926300000000002</v>
      </c>
      <c r="Z940" s="42">
        <f t="shared" si="890"/>
        <v>10926.300000000001</v>
      </c>
      <c r="AA940" s="13" t="s">
        <v>58</v>
      </c>
      <c r="AT940" s="47">
        <v>10</v>
      </c>
      <c r="AU940" s="47">
        <v>12</v>
      </c>
      <c r="AV940" s="10">
        <f t="shared" si="891"/>
        <v>5.75</v>
      </c>
      <c r="AW940" s="10">
        <f t="shared" si="892"/>
        <v>11.58</v>
      </c>
      <c r="AZ940" t="str">
        <f t="shared" si="893"/>
        <v>Yes</v>
      </c>
      <c r="BB940" s="38">
        <f t="shared" si="894"/>
        <v>-0.5</v>
      </c>
      <c r="BC940" s="38">
        <f t="shared" si="804"/>
        <v>-1</v>
      </c>
      <c r="BD940" s="38">
        <f t="shared" si="895"/>
        <v>-1</v>
      </c>
      <c r="BE940" s="38">
        <f t="shared" si="896"/>
        <v>-0.5</v>
      </c>
      <c r="BF940" s="13" cm="1">
        <f t="array" ref="BF940">SUMPRODUCT((1/COUNTIFS($A$3:$A940,$A$3:$A940,$H$3:$H940,$H$3:$H940,$I$3:$I940,$I$3:$I940)))</f>
        <v>259.99999999999841</v>
      </c>
      <c r="BG940" s="13"/>
      <c r="BH940" s="12"/>
    </row>
    <row r="941" spans="1:60" x14ac:dyDescent="0.2">
      <c r="A941" s="37">
        <v>46263</v>
      </c>
      <c r="B941" s="37"/>
      <c r="C941" s="38">
        <v>10.39</v>
      </c>
      <c r="D941" s="13" t="s">
        <v>55</v>
      </c>
      <c r="E941" s="13" t="s">
        <v>1156</v>
      </c>
      <c r="F941" s="13"/>
      <c r="H941" t="s">
        <v>138</v>
      </c>
      <c r="I941" s="13">
        <v>4</v>
      </c>
      <c r="J941" s="13">
        <v>8</v>
      </c>
      <c r="K941" t="s">
        <v>463</v>
      </c>
      <c r="L941" s="38">
        <v>0.5</v>
      </c>
      <c r="M941" s="38">
        <v>14</v>
      </c>
      <c r="N941" s="38">
        <v>18</v>
      </c>
      <c r="O941" s="13" t="s">
        <v>15</v>
      </c>
      <c r="Q941" s="13" t="s">
        <v>4</v>
      </c>
      <c r="R941" s="38">
        <v>16.64</v>
      </c>
      <c r="S941" s="13" t="s">
        <v>60</v>
      </c>
      <c r="T941" s="39" t="str">
        <f t="shared" si="825"/>
        <v>0.00</v>
      </c>
      <c r="U941" s="39">
        <f t="shared" ref="U941:U943" si="897">BE941</f>
        <v>-0.5</v>
      </c>
      <c r="V941" s="39">
        <f t="shared" ref="V941:V943" si="898">V940+U941</f>
        <v>108.76300000000002</v>
      </c>
      <c r="W941" s="39">
        <f t="shared" ref="W941:W943" si="899">W940+L941</f>
        <v>747.5</v>
      </c>
      <c r="X941" s="40">
        <f t="shared" ref="X941:X943" si="900">SUM(V941/W941)</f>
        <v>0.14550234113712376</v>
      </c>
      <c r="Y941" s="41">
        <f t="shared" ref="Y941:Y943" si="901">V941/100</f>
        <v>1.0876300000000001</v>
      </c>
      <c r="Z941" s="42">
        <f t="shared" ref="Z941:Z943" si="902">V941*100</f>
        <v>10876.300000000001</v>
      </c>
      <c r="AA941" s="13" t="s">
        <v>58</v>
      </c>
      <c r="AT941" s="47">
        <v>19.350000000000001</v>
      </c>
      <c r="AU941" s="47">
        <v>16</v>
      </c>
      <c r="AV941" s="10">
        <f t="shared" ref="AV941:AV943" si="903">((N941*(L941))-(L941))</f>
        <v>8.5</v>
      </c>
      <c r="AW941" s="10">
        <f t="shared" ref="AW941:AW943" si="904">0.92*(N941-1)+1</f>
        <v>16.64</v>
      </c>
      <c r="AZ941" t="str">
        <f>IF(N941&gt;=M941,"Yes","No")</f>
        <v>Yes</v>
      </c>
      <c r="BB941" s="38">
        <f t="shared" ref="BB941:BB943" si="905">IF(AA941="W",
   L941*(N941-1),
   -L941
)</f>
        <v>-0.5</v>
      </c>
      <c r="BC941" s="38">
        <f t="shared" si="804"/>
        <v>-1.5</v>
      </c>
      <c r="BD941" s="38">
        <f t="shared" ref="BD941:BD943" si="906">IF(BC941&gt;0, BC941*0.92, BC941)</f>
        <v>-1.5</v>
      </c>
      <c r="BE941" s="38">
        <f t="shared" ref="BE941:BE943" si="907">IF(
  BC941&gt;0,
  IF(
    AA941="W",
    BB941 - (BC941 - BD941),
    BB941
  ),
  BB941
)</f>
        <v>-0.5</v>
      </c>
      <c r="BF941" s="13" cm="1">
        <f t="array" ref="BF941">SUMPRODUCT((1/COUNTIFS($A$3:$A941,$A$3:$A941,$H$3:$H941,$H$3:$H941,$I$3:$I941,$I$3:$I941)))</f>
        <v>260.99999999999841</v>
      </c>
      <c r="BG941" s="13"/>
      <c r="BH941" s="12"/>
    </row>
    <row r="942" spans="1:60" x14ac:dyDescent="0.2">
      <c r="A942" s="37">
        <v>46263</v>
      </c>
      <c r="B942" s="37"/>
      <c r="C942" s="38">
        <v>10.39</v>
      </c>
      <c r="D942" s="13" t="s">
        <v>55</v>
      </c>
      <c r="E942" s="13" t="s">
        <v>1156</v>
      </c>
      <c r="F942" s="13"/>
      <c r="H942" t="s">
        <v>138</v>
      </c>
      <c r="I942" s="13">
        <v>4</v>
      </c>
      <c r="J942" s="13">
        <v>8</v>
      </c>
      <c r="K942" t="s">
        <v>463</v>
      </c>
      <c r="L942" s="38">
        <v>0.5</v>
      </c>
      <c r="M942" s="38">
        <v>4.5</v>
      </c>
      <c r="N942" s="38">
        <v>4.5</v>
      </c>
      <c r="O942" s="13" t="s">
        <v>15</v>
      </c>
      <c r="Q942" s="13" t="s">
        <v>1101</v>
      </c>
      <c r="R942" s="38">
        <v>4.2200000000000006</v>
      </c>
      <c r="S942" s="13" t="s">
        <v>60</v>
      </c>
      <c r="T942" s="39" t="str">
        <f t="shared" si="825"/>
        <v>0.00</v>
      </c>
      <c r="U942" s="39">
        <f t="shared" si="897"/>
        <v>-0.5</v>
      </c>
      <c r="V942" s="39">
        <f t="shared" si="898"/>
        <v>108.26300000000002</v>
      </c>
      <c r="W942" s="39">
        <f t="shared" si="899"/>
        <v>748</v>
      </c>
      <c r="X942" s="40">
        <f t="shared" si="900"/>
        <v>0.14473663101604281</v>
      </c>
      <c r="Y942" s="41">
        <f t="shared" si="901"/>
        <v>1.0826300000000002</v>
      </c>
      <c r="Z942" s="42">
        <f t="shared" si="902"/>
        <v>10826.300000000001</v>
      </c>
      <c r="AA942" s="13" t="s">
        <v>58</v>
      </c>
      <c r="AT942" s="47">
        <v>5.75</v>
      </c>
      <c r="AU942" s="47">
        <v>5.75</v>
      </c>
      <c r="AV942" s="10">
        <f t="shared" si="903"/>
        <v>1.75</v>
      </c>
      <c r="AW942" s="10">
        <f t="shared" si="904"/>
        <v>4.2200000000000006</v>
      </c>
      <c r="AZ942" t="str">
        <f t="shared" ref="AZ942:AZ943" si="908">IF(N942&gt;=M942,"Yes","No")</f>
        <v>Yes</v>
      </c>
      <c r="BB942" s="38">
        <f t="shared" si="905"/>
        <v>-0.5</v>
      </c>
      <c r="BC942" s="38">
        <f t="shared" si="804"/>
        <v>-1.5</v>
      </c>
      <c r="BD942" s="38">
        <f t="shared" si="906"/>
        <v>-1.5</v>
      </c>
      <c r="BE942" s="38">
        <f t="shared" si="907"/>
        <v>-0.5</v>
      </c>
      <c r="BF942" s="13" cm="1">
        <f t="array" ref="BF942">SUMPRODUCT((1/COUNTIFS($A$3:$A942,$A$3:$A942,$H$3:$H942,$H$3:$H942,$I$3:$I942,$I$3:$I942)))</f>
        <v>260.99999999999841</v>
      </c>
      <c r="BG942" s="13"/>
      <c r="BH942" s="12"/>
    </row>
    <row r="943" spans="1:60" x14ac:dyDescent="0.2">
      <c r="A943" s="37">
        <v>46263</v>
      </c>
      <c r="B943" s="37"/>
      <c r="C943" s="38">
        <v>10.39</v>
      </c>
      <c r="D943" s="13" t="s">
        <v>55</v>
      </c>
      <c r="E943" s="13" t="s">
        <v>1156</v>
      </c>
      <c r="F943" s="13"/>
      <c r="H943" t="s">
        <v>138</v>
      </c>
      <c r="I943" s="13">
        <v>4</v>
      </c>
      <c r="J943" s="13">
        <v>16</v>
      </c>
      <c r="K943" t="s">
        <v>1064</v>
      </c>
      <c r="L943" s="38">
        <v>0.5</v>
      </c>
      <c r="M943" s="38">
        <v>11.5</v>
      </c>
      <c r="N943" s="38">
        <v>14.5</v>
      </c>
      <c r="O943" s="13" t="s">
        <v>15</v>
      </c>
      <c r="Q943" s="13" t="s">
        <v>4</v>
      </c>
      <c r="R943" s="38">
        <v>13.42</v>
      </c>
      <c r="S943" s="13" t="s">
        <v>60</v>
      </c>
      <c r="T943" s="39" t="str">
        <f t="shared" si="825"/>
        <v>0.00</v>
      </c>
      <c r="U943" s="39">
        <f t="shared" si="897"/>
        <v>-0.5</v>
      </c>
      <c r="V943" s="39">
        <f t="shared" si="898"/>
        <v>107.76300000000002</v>
      </c>
      <c r="W943" s="39">
        <f t="shared" si="899"/>
        <v>748.5</v>
      </c>
      <c r="X943" s="40">
        <f t="shared" si="900"/>
        <v>0.14397194388777557</v>
      </c>
      <c r="Y943" s="41">
        <f t="shared" si="901"/>
        <v>1.0776300000000001</v>
      </c>
      <c r="Z943" s="42">
        <f t="shared" si="902"/>
        <v>10776.300000000001</v>
      </c>
      <c r="AA943" s="13" t="s">
        <v>58</v>
      </c>
      <c r="AT943" s="47">
        <v>14.4</v>
      </c>
      <c r="AU943" s="47">
        <v>13</v>
      </c>
      <c r="AV943" s="10">
        <f t="shared" si="903"/>
        <v>6.75</v>
      </c>
      <c r="AW943" s="10">
        <f t="shared" si="904"/>
        <v>13.42</v>
      </c>
      <c r="AZ943" t="str">
        <f t="shared" si="908"/>
        <v>Yes</v>
      </c>
      <c r="BB943" s="38">
        <f t="shared" si="905"/>
        <v>-0.5</v>
      </c>
      <c r="BC943" s="38">
        <f t="shared" si="804"/>
        <v>-1.5</v>
      </c>
      <c r="BD943" s="38">
        <f t="shared" si="906"/>
        <v>-1.5</v>
      </c>
      <c r="BE943" s="38">
        <f t="shared" si="907"/>
        <v>-0.5</v>
      </c>
      <c r="BF943" s="13" cm="1">
        <f t="array" ref="BF943">SUMPRODUCT((1/COUNTIFS($A$3:$A943,$A$3:$A943,$H$3:$H943,$H$3:$H943,$I$3:$I943,$I$3:$I943)))</f>
        <v>260.99999999999835</v>
      </c>
      <c r="BG943" s="13"/>
      <c r="BH943" s="12"/>
    </row>
    <row r="944" spans="1:60" x14ac:dyDescent="0.2">
      <c r="A944" s="37">
        <v>46263</v>
      </c>
      <c r="B944" s="37"/>
      <c r="C944" s="38">
        <v>10.39</v>
      </c>
      <c r="D944" s="13" t="s">
        <v>55</v>
      </c>
      <c r="E944" s="13" t="s">
        <v>1156</v>
      </c>
      <c r="F944" s="13"/>
      <c r="H944" t="s">
        <v>138</v>
      </c>
      <c r="I944" s="13">
        <v>5</v>
      </c>
      <c r="J944" s="13">
        <v>8</v>
      </c>
      <c r="K944" t="s">
        <v>295</v>
      </c>
      <c r="L944" s="38">
        <v>0.5</v>
      </c>
      <c r="M944" s="38">
        <v>36</v>
      </c>
      <c r="N944" s="38">
        <v>44.23</v>
      </c>
      <c r="O944" s="13" t="s">
        <v>15</v>
      </c>
      <c r="Q944" s="13" t="s">
        <v>4</v>
      </c>
      <c r="R944" s="38">
        <v>40.771599999999999</v>
      </c>
      <c r="S944" s="13" t="s">
        <v>60</v>
      </c>
      <c r="T944" s="39" t="str">
        <f t="shared" si="825"/>
        <v>0.00</v>
      </c>
      <c r="U944" s="39">
        <f t="shared" ref="U944" si="909">BE944</f>
        <v>-0.5</v>
      </c>
      <c r="V944" s="39">
        <f t="shared" ref="V944" si="910">V943+U944</f>
        <v>107.26300000000002</v>
      </c>
      <c r="W944" s="39">
        <f t="shared" ref="W944" si="911">W943+L944</f>
        <v>749</v>
      </c>
      <c r="X944" s="40">
        <f t="shared" ref="X944" si="912">SUM(V944/W944)</f>
        <v>0.14320827770360484</v>
      </c>
      <c r="Y944" s="41">
        <f t="shared" ref="Y944" si="913">V944/100</f>
        <v>1.0726300000000002</v>
      </c>
      <c r="Z944" s="42">
        <f t="shared" ref="Z944" si="914">V944*100</f>
        <v>10726.300000000001</v>
      </c>
      <c r="AA944" s="13" t="s">
        <v>58</v>
      </c>
      <c r="AT944" s="47">
        <v>48.5</v>
      </c>
      <c r="AU944" s="47">
        <v>31</v>
      </c>
      <c r="AV944" s="10">
        <f t="shared" ref="AV944:AV946" si="915">((N944*(L944))-(L944))</f>
        <v>21.614999999999998</v>
      </c>
      <c r="AW944" s="10">
        <f t="shared" ref="AW944:AW946" si="916">0.92*(N944-1)+1</f>
        <v>40.771599999999999</v>
      </c>
      <c r="AZ944" t="str">
        <f t="shared" ref="AZ944:AZ945" si="917">IF(N944&gt;=M944,"Yes","No")</f>
        <v>Yes</v>
      </c>
      <c r="BB944" s="38">
        <f t="shared" ref="BB944:BB946" si="918">IF(AA944="W",
   L944*(N944-1),
   -L944
)</f>
        <v>-0.5</v>
      </c>
      <c r="BC944" s="38">
        <f t="shared" si="804"/>
        <v>-0.5</v>
      </c>
      <c r="BD944" s="38">
        <f t="shared" ref="BD944:BD946" si="919">IF(BC944&gt;0, BC944*0.92, BC944)</f>
        <v>-0.5</v>
      </c>
      <c r="BE944" s="38">
        <f t="shared" ref="BE944:BE946" si="920">IF(
  BC944&gt;0,
  IF(
    AA944="W",
    BB944 - (BC944 - BD944),
    BB944
  ),
  BB944
)</f>
        <v>-0.5</v>
      </c>
      <c r="BF944" s="13" cm="1">
        <f t="array" ref="BF944">SUMPRODUCT((1/COUNTIFS($A$3:$A944,$A$3:$A944,$H$3:$H944,$H$3:$H944,$I$3:$I944,$I$3:$I944)))</f>
        <v>261.99999999999835</v>
      </c>
      <c r="BG944" s="13"/>
      <c r="BH944" s="12"/>
    </row>
    <row r="945" spans="1:60" x14ac:dyDescent="0.2">
      <c r="A945" s="37">
        <v>46263</v>
      </c>
      <c r="B945" s="37"/>
      <c r="C945" s="38">
        <v>10.39</v>
      </c>
      <c r="D945" s="13" t="s">
        <v>55</v>
      </c>
      <c r="E945" s="13" t="s">
        <v>1156</v>
      </c>
      <c r="F945" s="13"/>
      <c r="H945" t="s">
        <v>138</v>
      </c>
      <c r="I945" s="13">
        <v>6</v>
      </c>
      <c r="J945" s="13">
        <v>6</v>
      </c>
      <c r="K945" t="s">
        <v>774</v>
      </c>
      <c r="L945" s="38">
        <v>0.5</v>
      </c>
      <c r="M945" s="38">
        <v>16.5</v>
      </c>
      <c r="N945" s="38">
        <v>31.27</v>
      </c>
      <c r="O945" s="13" t="s">
        <v>15</v>
      </c>
      <c r="Q945" s="13" t="s">
        <v>4</v>
      </c>
      <c r="R945" s="38">
        <v>28.848400000000002</v>
      </c>
      <c r="S945" s="13" t="s">
        <v>60</v>
      </c>
      <c r="T945" s="39" t="str">
        <f t="shared" si="825"/>
        <v>0.00</v>
      </c>
      <c r="U945" s="39">
        <f t="shared" ref="U945:U946" si="921">BE945</f>
        <v>-0.5</v>
      </c>
      <c r="V945" s="39">
        <f t="shared" ref="V945:V946" si="922">V944+U945</f>
        <v>106.76300000000002</v>
      </c>
      <c r="W945" s="39">
        <f t="shared" ref="W945:W946" si="923">W944+L945</f>
        <v>749.5</v>
      </c>
      <c r="X945" s="40">
        <f t="shared" ref="X945:X946" si="924">SUM(V945/W945)</f>
        <v>0.14244563042028022</v>
      </c>
      <c r="Y945" s="41">
        <f t="shared" ref="Y945:Y946" si="925">V945/100</f>
        <v>1.0676300000000003</v>
      </c>
      <c r="Z945" s="42">
        <f t="shared" ref="Z945:Z946" si="926">V945*100</f>
        <v>10676.300000000001</v>
      </c>
      <c r="AA945" s="13" t="s">
        <v>58</v>
      </c>
      <c r="AT945" s="47">
        <v>25.7</v>
      </c>
      <c r="AU945" s="47">
        <v>19</v>
      </c>
      <c r="AV945" s="10">
        <f t="shared" si="915"/>
        <v>15.135</v>
      </c>
      <c r="AW945" s="10">
        <f t="shared" si="916"/>
        <v>28.848400000000002</v>
      </c>
      <c r="AZ945" t="str">
        <f t="shared" si="917"/>
        <v>Yes</v>
      </c>
      <c r="BB945" s="38">
        <f t="shared" si="918"/>
        <v>-0.5</v>
      </c>
      <c r="BC945" s="38">
        <f t="shared" si="804"/>
        <v>-1</v>
      </c>
      <c r="BD945" s="38">
        <f t="shared" si="919"/>
        <v>-1</v>
      </c>
      <c r="BE945" s="38">
        <f t="shared" si="920"/>
        <v>-0.5</v>
      </c>
      <c r="BF945" s="13" cm="1">
        <f t="array" ref="BF945">SUMPRODUCT((1/COUNTIFS($A$3:$A945,$A$3:$A945,$H$3:$H945,$H$3:$H945,$I$3:$I945,$I$3:$I945)))</f>
        <v>262.99999999999835</v>
      </c>
      <c r="BG945" s="13"/>
      <c r="BH945" s="12"/>
    </row>
    <row r="946" spans="1:60" x14ac:dyDescent="0.2">
      <c r="A946" s="37">
        <v>46263</v>
      </c>
      <c r="B946" s="37"/>
      <c r="C946" s="38">
        <v>10.39</v>
      </c>
      <c r="D946" s="13" t="s">
        <v>55</v>
      </c>
      <c r="E946" s="13" t="s">
        <v>1156</v>
      </c>
      <c r="F946" s="13"/>
      <c r="H946" t="s">
        <v>138</v>
      </c>
      <c r="I946" s="13">
        <v>6</v>
      </c>
      <c r="J946" s="13">
        <v>6</v>
      </c>
      <c r="K946" t="s">
        <v>774</v>
      </c>
      <c r="L946" s="38">
        <v>0.5</v>
      </c>
      <c r="M946" s="38">
        <v>4.3</v>
      </c>
      <c r="N946" s="38">
        <v>4.38</v>
      </c>
      <c r="O946" s="13" t="s">
        <v>15</v>
      </c>
      <c r="Q946" s="13" t="s">
        <v>1101</v>
      </c>
      <c r="R946" s="38">
        <v>4.1096000000000004</v>
      </c>
      <c r="S946" s="13" t="s">
        <v>60</v>
      </c>
      <c r="T946" s="39" t="str">
        <f t="shared" si="825"/>
        <v>0.00</v>
      </c>
      <c r="U946" s="39">
        <f t="shared" si="921"/>
        <v>-0.5</v>
      </c>
      <c r="V946" s="39">
        <f t="shared" si="922"/>
        <v>106.26300000000002</v>
      </c>
      <c r="W946" s="39">
        <f t="shared" si="923"/>
        <v>750</v>
      </c>
      <c r="X946" s="40">
        <f t="shared" si="924"/>
        <v>0.14168400000000003</v>
      </c>
      <c r="Y946" s="41">
        <f t="shared" si="925"/>
        <v>1.0626300000000002</v>
      </c>
      <c r="Z946" s="42">
        <f t="shared" si="926"/>
        <v>10626.300000000001</v>
      </c>
      <c r="AA946" s="13" t="s">
        <v>58</v>
      </c>
      <c r="AT946" s="47">
        <v>4.4000000000000004</v>
      </c>
      <c r="AU946" s="47">
        <v>4.4000000000000004</v>
      </c>
      <c r="AV946" s="10">
        <f t="shared" si="915"/>
        <v>1.69</v>
      </c>
      <c r="AW946" s="10">
        <f t="shared" si="916"/>
        <v>4.1096000000000004</v>
      </c>
      <c r="AZ946" t="str">
        <f>IF(N946&gt;=M946,"Yes","No")</f>
        <v>Yes</v>
      </c>
      <c r="BB946" s="38">
        <f t="shared" si="918"/>
        <v>-0.5</v>
      </c>
      <c r="BC946" s="38">
        <f t="shared" si="804"/>
        <v>-1</v>
      </c>
      <c r="BD946" s="38">
        <f t="shared" si="919"/>
        <v>-1</v>
      </c>
      <c r="BE946" s="38">
        <f t="shared" si="920"/>
        <v>-0.5</v>
      </c>
      <c r="BF946" s="13" cm="1">
        <f t="array" ref="BF946">SUMPRODUCT((1/COUNTIFS($A$3:$A946,$A$3:$A946,$H$3:$H946,$H$3:$H946,$I$3:$I946,$I$3:$I946)))</f>
        <v>262.99999999999835</v>
      </c>
      <c r="BG946" s="13"/>
      <c r="BH946" s="12"/>
    </row>
    <row r="947" spans="1:60" x14ac:dyDescent="0.2">
      <c r="A947" s="37">
        <v>46263</v>
      </c>
      <c r="B947" s="37"/>
      <c r="C947" s="38">
        <v>10.39</v>
      </c>
      <c r="D947" s="13" t="s">
        <v>55</v>
      </c>
      <c r="E947" s="13" t="s">
        <v>1156</v>
      </c>
      <c r="F947" s="13"/>
      <c r="H947" t="s">
        <v>138</v>
      </c>
      <c r="I947" s="13">
        <v>7</v>
      </c>
      <c r="J947" s="13">
        <v>3</v>
      </c>
      <c r="K947" t="s">
        <v>1148</v>
      </c>
      <c r="L947" s="38">
        <v>0.5</v>
      </c>
      <c r="M947" s="38">
        <v>30</v>
      </c>
      <c r="N947" s="38">
        <v>30</v>
      </c>
      <c r="O947" s="13" t="s">
        <v>15</v>
      </c>
      <c r="Q947" s="13" t="s">
        <v>4</v>
      </c>
      <c r="R947" s="38">
        <v>27.68</v>
      </c>
      <c r="S947" s="13" t="s">
        <v>60</v>
      </c>
      <c r="T947" s="39" t="str">
        <f t="shared" si="825"/>
        <v>0.00</v>
      </c>
      <c r="U947" s="39">
        <f t="shared" ref="U947:U948" si="927">BE947</f>
        <v>-0.5</v>
      </c>
      <c r="V947" s="39">
        <f t="shared" ref="V947:V948" si="928">V946+U947</f>
        <v>105.76300000000002</v>
      </c>
      <c r="W947" s="39">
        <f t="shared" ref="W947:W948" si="929">W946+L947</f>
        <v>750.5</v>
      </c>
      <c r="X947" s="40">
        <f t="shared" ref="X947:X948" si="930">SUM(V947/W947)</f>
        <v>0.14092338441039309</v>
      </c>
      <c r="Y947" s="41">
        <f t="shared" ref="Y947:Y948" si="931">V947/100</f>
        <v>1.0576300000000003</v>
      </c>
      <c r="Z947" s="42">
        <f t="shared" ref="Z947:Z948" si="932">V947*100</f>
        <v>10576.300000000001</v>
      </c>
      <c r="AA947" s="13" t="s">
        <v>58</v>
      </c>
      <c r="AT947" s="47">
        <v>24.2</v>
      </c>
      <c r="AU947" s="47">
        <v>21</v>
      </c>
      <c r="AV947" s="10">
        <f t="shared" ref="AV947:AV948" si="933">((N947*(L947))-(L947))</f>
        <v>14.5</v>
      </c>
      <c r="AW947" s="10">
        <f t="shared" ref="AW947:AW948" si="934">0.92*(N947-1)+1</f>
        <v>27.68</v>
      </c>
      <c r="AZ947" t="str">
        <f t="shared" ref="AZ947:AZ948" si="935">IF(N947&gt;=M947,"Yes","No")</f>
        <v>Yes</v>
      </c>
      <c r="BB947" s="38">
        <f t="shared" ref="BB947:BB948" si="936">IF(AA947="W",
   L947*(N947-1),
   -L947
)</f>
        <v>-0.5</v>
      </c>
      <c r="BC947" s="38">
        <f t="shared" si="804"/>
        <v>-1</v>
      </c>
      <c r="BD947" s="38">
        <f t="shared" ref="BD947:BD948" si="937">IF(BC947&gt;0, BC947*0.92, BC947)</f>
        <v>-1</v>
      </c>
      <c r="BE947" s="38">
        <f t="shared" ref="BE947:BE948" si="938">IF(
  BC947&gt;0,
  IF(
    AA947="W",
    BB947 - (BC947 - BD947),
    BB947
  ),
  BB947
)</f>
        <v>-0.5</v>
      </c>
      <c r="BF947" s="13" cm="1">
        <f t="array" ref="BF947">SUMPRODUCT((1/COUNTIFS($A$3:$A947,$A$3:$A947,$H$3:$H947,$H$3:$H947,$I$3:$I947,$I$3:$I947)))</f>
        <v>263.99999999999835</v>
      </c>
      <c r="BG947" s="13"/>
      <c r="BH947" s="12"/>
    </row>
    <row r="948" spans="1:60" x14ac:dyDescent="0.2">
      <c r="A948" s="37">
        <v>46263</v>
      </c>
      <c r="B948" s="37"/>
      <c r="C948" s="38">
        <v>10.39</v>
      </c>
      <c r="D948" s="13" t="s">
        <v>55</v>
      </c>
      <c r="E948" s="13" t="s">
        <v>1156</v>
      </c>
      <c r="F948" s="13"/>
      <c r="H948" t="s">
        <v>138</v>
      </c>
      <c r="I948" s="13">
        <v>7</v>
      </c>
      <c r="J948" s="13">
        <v>5</v>
      </c>
      <c r="K948" t="s">
        <v>1123</v>
      </c>
      <c r="L948" s="38">
        <v>0.5</v>
      </c>
      <c r="M948" s="38">
        <v>12.5</v>
      </c>
      <c r="N948" s="38">
        <v>14.57</v>
      </c>
      <c r="O948" s="13" t="s">
        <v>15</v>
      </c>
      <c r="Q948" s="13" t="s">
        <v>4</v>
      </c>
      <c r="R948" s="38">
        <v>13.484400000000001</v>
      </c>
      <c r="S948" s="13" t="s">
        <v>60</v>
      </c>
      <c r="T948" s="39" t="str">
        <f t="shared" si="825"/>
        <v>0.00</v>
      </c>
      <c r="U948" s="39">
        <f t="shared" si="927"/>
        <v>-0.5</v>
      </c>
      <c r="V948" s="39">
        <f t="shared" si="928"/>
        <v>105.26300000000002</v>
      </c>
      <c r="W948" s="39">
        <f t="shared" si="929"/>
        <v>751</v>
      </c>
      <c r="X948" s="40">
        <f t="shared" si="930"/>
        <v>0.14016378162450069</v>
      </c>
      <c r="Y948" s="41">
        <f t="shared" si="931"/>
        <v>1.0526300000000002</v>
      </c>
      <c r="Z948" s="42">
        <f t="shared" si="932"/>
        <v>10526.300000000001</v>
      </c>
      <c r="AA948" s="13" t="s">
        <v>58</v>
      </c>
      <c r="AT948" s="47">
        <v>12</v>
      </c>
      <c r="AU948" s="47">
        <v>12</v>
      </c>
      <c r="AV948" s="10">
        <f t="shared" si="933"/>
        <v>6.7850000000000001</v>
      </c>
      <c r="AW948" s="10">
        <f t="shared" si="934"/>
        <v>13.484400000000001</v>
      </c>
      <c r="AZ948" t="str">
        <f t="shared" si="935"/>
        <v>Yes</v>
      </c>
      <c r="BB948" s="38">
        <f t="shared" si="936"/>
        <v>-0.5</v>
      </c>
      <c r="BC948" s="38">
        <f t="shared" si="804"/>
        <v>-1</v>
      </c>
      <c r="BD948" s="38">
        <f t="shared" si="937"/>
        <v>-1</v>
      </c>
      <c r="BE948" s="38">
        <f t="shared" si="938"/>
        <v>-0.5</v>
      </c>
      <c r="BF948" s="13" cm="1">
        <f t="array" ref="BF948">SUMPRODUCT((1/COUNTIFS($A$3:$A948,$A$3:$A948,$H$3:$H948,$H$3:$H948,$I$3:$I948,$I$3:$I948)))</f>
        <v>263.99999999999835</v>
      </c>
      <c r="BG948" s="13"/>
      <c r="BH948" s="12"/>
    </row>
    <row r="949" spans="1:60" x14ac:dyDescent="0.2">
      <c r="A949" s="37">
        <v>46263</v>
      </c>
      <c r="B949" s="37"/>
      <c r="C949" s="38">
        <v>10.39</v>
      </c>
      <c r="D949" s="13" t="s">
        <v>55</v>
      </c>
      <c r="E949" s="13" t="s">
        <v>1156</v>
      </c>
      <c r="F949" s="13"/>
      <c r="H949" t="s">
        <v>138</v>
      </c>
      <c r="I949" s="13">
        <v>8</v>
      </c>
      <c r="J949" s="13">
        <v>1</v>
      </c>
      <c r="K949" s="44" t="s">
        <v>1149</v>
      </c>
      <c r="L949" s="38">
        <v>0.5</v>
      </c>
      <c r="M949" s="38">
        <v>14.5</v>
      </c>
      <c r="N949" s="38">
        <v>33.700000000000003</v>
      </c>
      <c r="O949" s="13" t="s">
        <v>15</v>
      </c>
      <c r="Q949" s="13" t="s">
        <v>4</v>
      </c>
      <c r="R949" s="38">
        <v>31.084000000000003</v>
      </c>
      <c r="S949" s="13">
        <v>2</v>
      </c>
      <c r="T949" s="39" t="str">
        <f t="shared" si="825"/>
        <v>0.00</v>
      </c>
      <c r="U949" s="39">
        <f t="shared" ref="U949:U953" si="939">BE949</f>
        <v>-0.5</v>
      </c>
      <c r="V949" s="39">
        <f t="shared" ref="V949:V953" si="940">V948+U949</f>
        <v>104.76300000000002</v>
      </c>
      <c r="W949" s="39">
        <f t="shared" ref="W949:W953" si="941">W948+L949</f>
        <v>751.5</v>
      </c>
      <c r="X949" s="40">
        <f t="shared" ref="X949:X953" si="942">SUM(V949/W949)</f>
        <v>0.13940518962075851</v>
      </c>
      <c r="Y949" s="41">
        <f t="shared" ref="Y949:Y953" si="943">V949/100</f>
        <v>1.0476300000000003</v>
      </c>
      <c r="Z949" s="42">
        <f t="shared" ref="Z949:Z953" si="944">V949*100</f>
        <v>10476.300000000001</v>
      </c>
      <c r="AA949" s="13" t="s">
        <v>58</v>
      </c>
      <c r="AT949" s="47">
        <v>23.4</v>
      </c>
      <c r="AU949" s="47">
        <v>21</v>
      </c>
      <c r="AV949" s="10">
        <f t="shared" ref="AV949:AV953" si="945">((N949*(L949))-(L949))</f>
        <v>16.350000000000001</v>
      </c>
      <c r="AW949" s="10">
        <f t="shared" ref="AW949:AW953" si="946">0.92*(N949-1)+1</f>
        <v>31.084000000000003</v>
      </c>
      <c r="AZ949" t="str">
        <f t="shared" ref="AZ949:AZ953" si="947">IF(N949&gt;=M949,"Yes","No")</f>
        <v>Yes</v>
      </c>
      <c r="BB949" s="38">
        <f t="shared" ref="BB949:BB953" si="948">IF(AA949="W",
   L949*(N949-1),
   -L949
)</f>
        <v>-0.5</v>
      </c>
      <c r="BC949" s="38">
        <f t="shared" si="804"/>
        <v>0.26500000000000012</v>
      </c>
      <c r="BD949" s="38">
        <f t="shared" ref="BD949:BD953" si="949">IF(BC949&gt;0, BC949*0.92, BC949)</f>
        <v>0.24380000000000013</v>
      </c>
      <c r="BE949" s="38">
        <f t="shared" ref="BE949:BE953" si="950">IF(
  BC949&gt;0,
  IF(
    AA949="W",
    BB949 - (BC949 - BD949),
    BB949
  ),
  BB949
)</f>
        <v>-0.5</v>
      </c>
      <c r="BF949" s="13" cm="1">
        <f t="array" ref="BF949">SUMPRODUCT((1/COUNTIFS($A$3:$A949,$A$3:$A949,$H$3:$H949,$H$3:$H949,$I$3:$I949,$I$3:$I949)))</f>
        <v>264.99999999999835</v>
      </c>
      <c r="BG949" s="13"/>
      <c r="BH949" s="12"/>
    </row>
    <row r="950" spans="1:60" x14ac:dyDescent="0.2">
      <c r="A950" s="37">
        <v>46263</v>
      </c>
      <c r="B950" s="37"/>
      <c r="C950" s="38">
        <v>10.39</v>
      </c>
      <c r="D950" s="13" t="s">
        <v>55</v>
      </c>
      <c r="E950" s="13" t="s">
        <v>1156</v>
      </c>
      <c r="F950" s="13"/>
      <c r="H950" t="s">
        <v>138</v>
      </c>
      <c r="I950" s="13">
        <v>8</v>
      </c>
      <c r="J950" s="13">
        <v>1</v>
      </c>
      <c r="K950" s="43" t="s">
        <v>1149</v>
      </c>
      <c r="L950" s="38">
        <v>0.5</v>
      </c>
      <c r="M950" s="38">
        <v>4.5999999999999996</v>
      </c>
      <c r="N950" s="38">
        <v>5.53</v>
      </c>
      <c r="O950" s="13" t="s">
        <v>15</v>
      </c>
      <c r="Q950" s="13" t="s">
        <v>1101</v>
      </c>
      <c r="R950" s="38">
        <v>5.1676000000000002</v>
      </c>
      <c r="S950" s="13">
        <v>2</v>
      </c>
      <c r="T950" s="39">
        <f t="shared" si="825"/>
        <v>2.58</v>
      </c>
      <c r="U950" s="39">
        <f t="shared" si="939"/>
        <v>2.2438000000000002</v>
      </c>
      <c r="V950" s="39">
        <f t="shared" si="940"/>
        <v>107.00680000000003</v>
      </c>
      <c r="W950" s="39">
        <f t="shared" si="941"/>
        <v>752</v>
      </c>
      <c r="X950" s="40">
        <f t="shared" si="942"/>
        <v>0.1422962765957447</v>
      </c>
      <c r="Y950" s="41">
        <f t="shared" si="943"/>
        <v>1.0700680000000002</v>
      </c>
      <c r="Z950" s="42">
        <f t="shared" si="944"/>
        <v>10700.680000000002</v>
      </c>
      <c r="AA950" s="13" t="s">
        <v>72</v>
      </c>
      <c r="AT950" s="47">
        <v>6.35</v>
      </c>
      <c r="AU950" s="47">
        <v>6.35</v>
      </c>
      <c r="AV950" s="10">
        <f t="shared" si="945"/>
        <v>2.2650000000000001</v>
      </c>
      <c r="AW950" s="10">
        <f t="shared" si="946"/>
        <v>5.1676000000000002</v>
      </c>
      <c r="AZ950" t="str">
        <f t="shared" si="947"/>
        <v>Yes</v>
      </c>
      <c r="BB950" s="38">
        <f t="shared" si="948"/>
        <v>2.2650000000000001</v>
      </c>
      <c r="BC950" s="38">
        <f t="shared" si="804"/>
        <v>0.26500000000000012</v>
      </c>
      <c r="BD950" s="38">
        <f t="shared" si="949"/>
        <v>0.24380000000000013</v>
      </c>
      <c r="BE950" s="38">
        <f t="shared" si="950"/>
        <v>2.2438000000000002</v>
      </c>
      <c r="BF950" s="13" cm="1">
        <f t="array" ref="BF950">SUMPRODUCT((1/COUNTIFS($A$3:$A950,$A$3:$A950,$H$3:$H950,$H$3:$H950,$I$3:$I950,$I$3:$I950)))</f>
        <v>264.99999999999835</v>
      </c>
      <c r="BG950" s="13"/>
      <c r="BH950" s="12"/>
    </row>
    <row r="951" spans="1:60" x14ac:dyDescent="0.2">
      <c r="A951" s="37">
        <v>46263</v>
      </c>
      <c r="B951" s="37"/>
      <c r="C951" s="38">
        <v>10.39</v>
      </c>
      <c r="D951" s="13" t="s">
        <v>55</v>
      </c>
      <c r="E951" s="13" t="s">
        <v>1156</v>
      </c>
      <c r="F951" s="13"/>
      <c r="H951" t="s">
        <v>138</v>
      </c>
      <c r="I951" s="13">
        <v>8</v>
      </c>
      <c r="J951" s="13">
        <v>5</v>
      </c>
      <c r="K951" t="s">
        <v>536</v>
      </c>
      <c r="L951" s="38">
        <v>0.5</v>
      </c>
      <c r="M951" s="38">
        <v>11.5</v>
      </c>
      <c r="N951" s="38">
        <v>12.5</v>
      </c>
      <c r="O951" s="13" t="s">
        <v>15</v>
      </c>
      <c r="Q951" s="13" t="s">
        <v>4</v>
      </c>
      <c r="R951" s="38">
        <v>11.58</v>
      </c>
      <c r="S951" s="13" t="s">
        <v>60</v>
      </c>
      <c r="T951" s="39" t="str">
        <f t="shared" si="825"/>
        <v>0.00</v>
      </c>
      <c r="U951" s="39">
        <f t="shared" si="939"/>
        <v>-0.5</v>
      </c>
      <c r="V951" s="39">
        <f t="shared" si="940"/>
        <v>106.50680000000003</v>
      </c>
      <c r="W951" s="39">
        <f t="shared" si="941"/>
        <v>752.5</v>
      </c>
      <c r="X951" s="40">
        <f t="shared" si="942"/>
        <v>0.14153727574750835</v>
      </c>
      <c r="Y951" s="41">
        <f t="shared" si="943"/>
        <v>1.0650680000000003</v>
      </c>
      <c r="Z951" s="42">
        <f t="shared" si="944"/>
        <v>10650.680000000002</v>
      </c>
      <c r="AA951" s="13" t="s">
        <v>58</v>
      </c>
      <c r="AT951" s="47">
        <v>11.35</v>
      </c>
      <c r="AU951" s="47">
        <v>9.5</v>
      </c>
      <c r="AV951" s="10">
        <f t="shared" si="945"/>
        <v>5.75</v>
      </c>
      <c r="AW951" s="10">
        <f t="shared" si="946"/>
        <v>11.58</v>
      </c>
      <c r="AZ951" t="str">
        <f t="shared" si="947"/>
        <v>Yes</v>
      </c>
      <c r="BB951" s="38">
        <f t="shared" si="948"/>
        <v>-0.5</v>
      </c>
      <c r="BC951" s="38">
        <f t="shared" si="804"/>
        <v>0.26500000000000012</v>
      </c>
      <c r="BD951" s="38">
        <f t="shared" si="949"/>
        <v>0.24380000000000013</v>
      </c>
      <c r="BE951" s="38">
        <f t="shared" si="950"/>
        <v>-0.5</v>
      </c>
      <c r="BF951" s="13" cm="1">
        <f t="array" ref="BF951">SUMPRODUCT((1/COUNTIFS($A$3:$A951,$A$3:$A951,$H$3:$H951,$H$3:$H951,$I$3:$I951,$I$3:$I951)))</f>
        <v>264.99999999999829</v>
      </c>
      <c r="BG951" s="13"/>
      <c r="BH951" s="12"/>
    </row>
    <row r="952" spans="1:60" x14ac:dyDescent="0.2">
      <c r="A952" s="37">
        <v>46263</v>
      </c>
      <c r="B952" s="37"/>
      <c r="C952" s="38">
        <v>10.39</v>
      </c>
      <c r="D952" s="13" t="s">
        <v>55</v>
      </c>
      <c r="E952" s="13" t="s">
        <v>1156</v>
      </c>
      <c r="F952" s="13"/>
      <c r="H952" t="s">
        <v>138</v>
      </c>
      <c r="I952" s="13">
        <v>8</v>
      </c>
      <c r="J952" s="13">
        <v>6</v>
      </c>
      <c r="K952" t="s">
        <v>302</v>
      </c>
      <c r="L952" s="38">
        <v>0.5</v>
      </c>
      <c r="M952" s="38">
        <v>30</v>
      </c>
      <c r="N952" s="38">
        <v>77.930000000000007</v>
      </c>
      <c r="O952" s="13" t="s">
        <v>15</v>
      </c>
      <c r="Q952" s="13" t="s">
        <v>4</v>
      </c>
      <c r="R952" s="38">
        <v>71.775600000000011</v>
      </c>
      <c r="S952" s="13" t="s">
        <v>60</v>
      </c>
      <c r="T952" s="39" t="str">
        <f t="shared" si="825"/>
        <v>0.00</v>
      </c>
      <c r="U952" s="39">
        <f t="shared" si="939"/>
        <v>-0.5</v>
      </c>
      <c r="V952" s="39">
        <f t="shared" si="940"/>
        <v>106.00680000000003</v>
      </c>
      <c r="W952" s="39">
        <f t="shared" si="941"/>
        <v>753</v>
      </c>
      <c r="X952" s="40">
        <f t="shared" si="942"/>
        <v>0.14077928286852592</v>
      </c>
      <c r="Y952" s="41">
        <f t="shared" si="943"/>
        <v>1.0600680000000002</v>
      </c>
      <c r="Z952" s="42">
        <f t="shared" si="944"/>
        <v>10600.680000000002</v>
      </c>
      <c r="AA952" s="13" t="s">
        <v>58</v>
      </c>
      <c r="AT952" s="47">
        <v>61</v>
      </c>
      <c r="AU952" s="47">
        <v>61</v>
      </c>
      <c r="AV952" s="10">
        <f t="shared" si="945"/>
        <v>38.465000000000003</v>
      </c>
      <c r="AW952" s="10">
        <f t="shared" si="946"/>
        <v>71.775600000000011</v>
      </c>
      <c r="AZ952" t="str">
        <f t="shared" si="947"/>
        <v>Yes</v>
      </c>
      <c r="BB952" s="38">
        <f t="shared" si="948"/>
        <v>-0.5</v>
      </c>
      <c r="BC952" s="38">
        <f t="shared" si="804"/>
        <v>0.26500000000000012</v>
      </c>
      <c r="BD952" s="38">
        <f t="shared" si="949"/>
        <v>0.24380000000000013</v>
      </c>
      <c r="BE952" s="38">
        <f t="shared" si="950"/>
        <v>-0.5</v>
      </c>
      <c r="BF952" s="13" cm="1">
        <f t="array" ref="BF952">SUMPRODUCT((1/COUNTIFS($A$3:$A952,$A$3:$A952,$H$3:$H952,$H$3:$H952,$I$3:$I952,$I$3:$I952)))</f>
        <v>264.99999999999835</v>
      </c>
      <c r="BG952" s="13"/>
      <c r="BH952" s="12"/>
    </row>
    <row r="953" spans="1:60" x14ac:dyDescent="0.2">
      <c r="A953" s="37">
        <v>46263</v>
      </c>
      <c r="B953" s="37"/>
      <c r="C953" s="38">
        <v>10.39</v>
      </c>
      <c r="D953" s="13" t="s">
        <v>55</v>
      </c>
      <c r="E953" s="13" t="s">
        <v>1156</v>
      </c>
      <c r="F953" s="13"/>
      <c r="H953" t="s">
        <v>138</v>
      </c>
      <c r="I953" s="13">
        <v>8</v>
      </c>
      <c r="J953" s="13">
        <v>6</v>
      </c>
      <c r="K953" t="s">
        <v>302</v>
      </c>
      <c r="L953" s="38">
        <v>0.5</v>
      </c>
      <c r="M953" s="38">
        <v>8.1999999999999993</v>
      </c>
      <c r="N953" s="38">
        <v>10.19</v>
      </c>
      <c r="O953" s="13" t="s">
        <v>15</v>
      </c>
      <c r="Q953" s="13" t="s">
        <v>1101</v>
      </c>
      <c r="R953" s="38">
        <v>9.4548000000000005</v>
      </c>
      <c r="S953" s="13" t="s">
        <v>60</v>
      </c>
      <c r="T953" s="39" t="str">
        <f t="shared" si="825"/>
        <v>0.00</v>
      </c>
      <c r="U953" s="39">
        <f t="shared" si="939"/>
        <v>-0.5</v>
      </c>
      <c r="V953" s="39">
        <f t="shared" si="940"/>
        <v>105.50680000000003</v>
      </c>
      <c r="W953" s="39">
        <f t="shared" si="941"/>
        <v>753.5</v>
      </c>
      <c r="X953" s="40">
        <f t="shared" si="942"/>
        <v>0.14002229595222299</v>
      </c>
      <c r="Y953" s="41">
        <f t="shared" si="943"/>
        <v>1.0550680000000003</v>
      </c>
      <c r="Z953" s="42">
        <f t="shared" si="944"/>
        <v>10550.680000000002</v>
      </c>
      <c r="AA953" s="13" t="s">
        <v>58</v>
      </c>
      <c r="AT953" s="47">
        <v>13.1</v>
      </c>
      <c r="AU953" s="47">
        <v>13.1</v>
      </c>
      <c r="AV953" s="10">
        <f t="shared" si="945"/>
        <v>4.5949999999999998</v>
      </c>
      <c r="AW953" s="10">
        <f t="shared" si="946"/>
        <v>9.4548000000000005</v>
      </c>
      <c r="AZ953" t="str">
        <f t="shared" si="947"/>
        <v>Yes</v>
      </c>
      <c r="BB953" s="38">
        <f t="shared" si="948"/>
        <v>-0.5</v>
      </c>
      <c r="BC953" s="38">
        <f t="shared" si="804"/>
        <v>0.26500000000000012</v>
      </c>
      <c r="BD953" s="38">
        <f t="shared" si="949"/>
        <v>0.24380000000000013</v>
      </c>
      <c r="BE953" s="38">
        <f t="shared" si="950"/>
        <v>-0.5</v>
      </c>
      <c r="BF953" s="13" cm="1">
        <f t="array" ref="BF953">SUMPRODUCT((1/COUNTIFS($A$3:$A953,$A$3:$A953,$H$3:$H953,$H$3:$H953,$I$3:$I953,$I$3:$I953)))</f>
        <v>264.99999999999829</v>
      </c>
      <c r="BG953" s="13"/>
      <c r="BH953" s="12"/>
    </row>
    <row r="954" spans="1:60" x14ac:dyDescent="0.2">
      <c r="A954" s="37">
        <v>46263</v>
      </c>
      <c r="B954" s="37"/>
      <c r="C954" s="38">
        <v>10.39</v>
      </c>
      <c r="D954" s="13" t="s">
        <v>55</v>
      </c>
      <c r="E954" s="13" t="s">
        <v>1156</v>
      </c>
      <c r="F954" s="13"/>
      <c r="H954" t="s">
        <v>138</v>
      </c>
      <c r="I954" s="13">
        <v>9</v>
      </c>
      <c r="J954" s="13">
        <v>3</v>
      </c>
      <c r="K954" s="43" t="s">
        <v>1150</v>
      </c>
      <c r="L954" s="38">
        <v>0.5</v>
      </c>
      <c r="M954" s="38">
        <v>26</v>
      </c>
      <c r="N954" s="38">
        <v>30.38</v>
      </c>
      <c r="O954" s="13" t="s">
        <v>15</v>
      </c>
      <c r="Q954" s="13" t="s">
        <v>4</v>
      </c>
      <c r="R954" s="38">
        <v>28.029599999999999</v>
      </c>
      <c r="S954" s="13">
        <v>1</v>
      </c>
      <c r="T954" s="39">
        <f t="shared" si="825"/>
        <v>14.01</v>
      </c>
      <c r="U954" s="39">
        <f t="shared" ref="U954:U957" si="951">BE954</f>
        <v>13.370800000000001</v>
      </c>
      <c r="V954" s="39">
        <f t="shared" ref="V954:V957" si="952">V953+U954</f>
        <v>118.87760000000003</v>
      </c>
      <c r="W954" s="39">
        <f t="shared" ref="W954:W957" si="953">W953+L954</f>
        <v>754</v>
      </c>
      <c r="X954" s="40">
        <f t="shared" ref="X954:X957" si="954">SUM(V954/W954)</f>
        <v>0.15766259946949607</v>
      </c>
      <c r="Y954" s="41">
        <f t="shared" ref="Y954:Y957" si="955">V954/100</f>
        <v>1.1887760000000003</v>
      </c>
      <c r="Z954" s="42">
        <f t="shared" ref="Z954:Z957" si="956">V954*100</f>
        <v>11887.760000000002</v>
      </c>
      <c r="AA954" s="13" t="s">
        <v>72</v>
      </c>
      <c r="AT954" s="47">
        <v>25.5</v>
      </c>
      <c r="AU954" s="47">
        <v>26</v>
      </c>
      <c r="AV954" s="10">
        <f t="shared" ref="AV954:AV957" si="957">((N954*(L954))-(L954))</f>
        <v>14.69</v>
      </c>
      <c r="AW954" s="10">
        <f t="shared" ref="AW954:AW957" si="958">0.92*(N954-1)+1</f>
        <v>28.029599999999999</v>
      </c>
      <c r="AZ954" t="str">
        <f t="shared" ref="AZ954:AZ957" si="959">IF(N954&gt;=M954,"Yes","No")</f>
        <v>Yes</v>
      </c>
      <c r="BB954" s="38">
        <f t="shared" ref="BB954:BB957" si="960">IF(AA954="W",
   L954*(N954-1),
   -L954
)</f>
        <v>14.69</v>
      </c>
      <c r="BC954" s="38">
        <f t="shared" si="804"/>
        <v>16.489999999999998</v>
      </c>
      <c r="BD954" s="38">
        <f t="shared" ref="BD954:BD957" si="961">IF(BC954&gt;0, BC954*0.92, BC954)</f>
        <v>15.1708</v>
      </c>
      <c r="BE954" s="38">
        <f t="shared" ref="BE954:BE957" si="962">IF(
  BC954&gt;0,
  IF(
    AA954="W",
    BB954 - (BC954 - BD954),
    BB954
  ),
  BB954
)</f>
        <v>13.370800000000001</v>
      </c>
      <c r="BF954" s="13" cm="1">
        <f t="array" ref="BF954">SUMPRODUCT((1/COUNTIFS($A$3:$A954,$A$3:$A954,$H$3:$H954,$H$3:$H954,$I$3:$I954,$I$3:$I954)))</f>
        <v>265.99999999999829</v>
      </c>
      <c r="BG954" s="13"/>
      <c r="BH954" s="12"/>
    </row>
    <row r="955" spans="1:60" x14ac:dyDescent="0.2">
      <c r="A955" s="37">
        <v>46263</v>
      </c>
      <c r="B955" s="37"/>
      <c r="C955" s="38">
        <v>10.39</v>
      </c>
      <c r="D955" s="13" t="s">
        <v>55</v>
      </c>
      <c r="E955" s="13" t="s">
        <v>1156</v>
      </c>
      <c r="F955" s="13"/>
      <c r="H955" t="s">
        <v>138</v>
      </c>
      <c r="I955" s="13">
        <v>9</v>
      </c>
      <c r="J955" s="13">
        <v>3</v>
      </c>
      <c r="K955" s="43" t="s">
        <v>1150</v>
      </c>
      <c r="L955" s="38">
        <v>0.5</v>
      </c>
      <c r="M955" s="38">
        <v>6.6</v>
      </c>
      <c r="N955" s="38">
        <v>6.6</v>
      </c>
      <c r="O955" s="13" t="s">
        <v>15</v>
      </c>
      <c r="Q955" s="13" t="s">
        <v>1101</v>
      </c>
      <c r="R955" s="38">
        <v>6.1520000000000001</v>
      </c>
      <c r="S955" s="13">
        <v>1</v>
      </c>
      <c r="T955" s="39">
        <f t="shared" si="825"/>
        <v>3.08</v>
      </c>
      <c r="U955" s="39">
        <f t="shared" si="951"/>
        <v>1.4808000000000012</v>
      </c>
      <c r="V955" s="39">
        <f t="shared" si="952"/>
        <v>120.35840000000003</v>
      </c>
      <c r="W955" s="39">
        <f t="shared" si="953"/>
        <v>754.5</v>
      </c>
      <c r="X955" s="40">
        <f t="shared" si="954"/>
        <v>0.15952074221338639</v>
      </c>
      <c r="Y955" s="41">
        <f t="shared" si="955"/>
        <v>1.2035840000000002</v>
      </c>
      <c r="Z955" s="42">
        <f t="shared" si="956"/>
        <v>12035.840000000004</v>
      </c>
      <c r="AA955" s="13" t="s">
        <v>72</v>
      </c>
      <c r="AT955" s="47">
        <v>6.6</v>
      </c>
      <c r="AU955" s="47">
        <v>6.6</v>
      </c>
      <c r="AV955" s="10">
        <f t="shared" si="957"/>
        <v>2.8</v>
      </c>
      <c r="AW955" s="10">
        <f t="shared" si="958"/>
        <v>6.1520000000000001</v>
      </c>
      <c r="AZ955" t="str">
        <f t="shared" si="959"/>
        <v>Yes</v>
      </c>
      <c r="BB955" s="38">
        <f t="shared" si="960"/>
        <v>2.8</v>
      </c>
      <c r="BC955" s="38">
        <f t="shared" si="804"/>
        <v>16.489999999999998</v>
      </c>
      <c r="BD955" s="38">
        <f t="shared" si="961"/>
        <v>15.1708</v>
      </c>
      <c r="BE955" s="38">
        <f t="shared" si="962"/>
        <v>1.4808000000000012</v>
      </c>
      <c r="BF955" s="13" cm="1">
        <f t="array" ref="BF955">SUMPRODUCT((1/COUNTIFS($A$3:$A955,$A$3:$A955,$H$3:$H955,$H$3:$H955,$I$3:$I955,$I$3:$I955)))</f>
        <v>265.99999999999829</v>
      </c>
      <c r="BG955" s="13"/>
      <c r="BH955" s="12"/>
    </row>
    <row r="956" spans="1:60" x14ac:dyDescent="0.2">
      <c r="A956" s="37">
        <v>46263</v>
      </c>
      <c r="B956" s="37"/>
      <c r="C956" s="38">
        <v>10.39</v>
      </c>
      <c r="D956" s="13" t="s">
        <v>55</v>
      </c>
      <c r="E956" s="13" t="s">
        <v>1156</v>
      </c>
      <c r="F956" s="13"/>
      <c r="H956" t="s">
        <v>138</v>
      </c>
      <c r="I956" s="13">
        <v>9</v>
      </c>
      <c r="J956" s="13">
        <v>6</v>
      </c>
      <c r="K956" t="s">
        <v>1131</v>
      </c>
      <c r="L956" s="38">
        <v>0.5</v>
      </c>
      <c r="M956" s="38">
        <v>23</v>
      </c>
      <c r="N956" s="38">
        <v>52.57</v>
      </c>
      <c r="O956" s="13" t="s">
        <v>15</v>
      </c>
      <c r="Q956" s="13" t="s">
        <v>4</v>
      </c>
      <c r="R956" s="38">
        <v>48.444400000000002</v>
      </c>
      <c r="S956" s="13" t="s">
        <v>60</v>
      </c>
      <c r="T956" s="39" t="str">
        <f t="shared" si="825"/>
        <v>0.00</v>
      </c>
      <c r="U956" s="39">
        <f t="shared" si="951"/>
        <v>-0.5</v>
      </c>
      <c r="V956" s="39">
        <f t="shared" si="952"/>
        <v>119.85840000000003</v>
      </c>
      <c r="W956" s="39">
        <f t="shared" si="953"/>
        <v>755</v>
      </c>
      <c r="X956" s="40">
        <f t="shared" si="954"/>
        <v>0.15875284768211925</v>
      </c>
      <c r="Y956" s="41">
        <f t="shared" si="955"/>
        <v>1.1985840000000003</v>
      </c>
      <c r="Z956" s="42">
        <f t="shared" si="956"/>
        <v>11985.840000000004</v>
      </c>
      <c r="AA956" s="13" t="s">
        <v>58</v>
      </c>
      <c r="AT956" s="47">
        <v>11.8</v>
      </c>
      <c r="AU956" s="47">
        <v>15</v>
      </c>
      <c r="AV956" s="10">
        <f t="shared" si="957"/>
        <v>25.785</v>
      </c>
      <c r="AW956" s="10">
        <f t="shared" si="958"/>
        <v>48.444400000000002</v>
      </c>
      <c r="AZ956" t="str">
        <f t="shared" si="959"/>
        <v>Yes</v>
      </c>
      <c r="BB956" s="38">
        <f t="shared" si="960"/>
        <v>-0.5</v>
      </c>
      <c r="BC956" s="38">
        <f t="shared" si="804"/>
        <v>16.489999999999998</v>
      </c>
      <c r="BD956" s="38">
        <f t="shared" si="961"/>
        <v>15.1708</v>
      </c>
      <c r="BE956" s="38">
        <f t="shared" si="962"/>
        <v>-0.5</v>
      </c>
      <c r="BF956" s="13" cm="1">
        <f t="array" ref="BF956">SUMPRODUCT((1/COUNTIFS($A$3:$A956,$A$3:$A956,$H$3:$H956,$H$3:$H956,$I$3:$I956,$I$3:$I956)))</f>
        <v>265.99999999999824</v>
      </c>
      <c r="BG956" s="13"/>
      <c r="BH956" s="12"/>
    </row>
    <row r="957" spans="1:60" x14ac:dyDescent="0.2">
      <c r="A957" s="37">
        <v>46263</v>
      </c>
      <c r="B957" s="37"/>
      <c r="C957" s="38">
        <v>10.39</v>
      </c>
      <c r="D957" s="13" t="s">
        <v>55</v>
      </c>
      <c r="E957" s="13" t="s">
        <v>1156</v>
      </c>
      <c r="F957" s="13"/>
      <c r="H957" t="s">
        <v>138</v>
      </c>
      <c r="I957" s="13">
        <v>9</v>
      </c>
      <c r="J957" s="13">
        <v>6</v>
      </c>
      <c r="K957" t="s">
        <v>1131</v>
      </c>
      <c r="L957" s="38">
        <v>0.5</v>
      </c>
      <c r="M957" s="38">
        <v>6</v>
      </c>
      <c r="N957" s="38">
        <v>7.87</v>
      </c>
      <c r="O957" s="13" t="s">
        <v>15</v>
      </c>
      <c r="Q957" s="13" t="s">
        <v>1101</v>
      </c>
      <c r="R957" s="38">
        <v>7.3204000000000002</v>
      </c>
      <c r="S957" s="13" t="s">
        <v>60</v>
      </c>
      <c r="T957" s="39" t="str">
        <f t="shared" si="825"/>
        <v>0.00</v>
      </c>
      <c r="U957" s="39">
        <f t="shared" si="951"/>
        <v>-0.5</v>
      </c>
      <c r="V957" s="39">
        <f t="shared" si="952"/>
        <v>119.35840000000003</v>
      </c>
      <c r="W957" s="39">
        <f t="shared" si="953"/>
        <v>755.5</v>
      </c>
      <c r="X957" s="40">
        <f t="shared" si="954"/>
        <v>0.15798596955658509</v>
      </c>
      <c r="Y957" s="41">
        <f t="shared" si="955"/>
        <v>1.1935840000000004</v>
      </c>
      <c r="Z957" s="42">
        <f t="shared" si="956"/>
        <v>11935.840000000004</v>
      </c>
      <c r="AA957" s="13" t="s">
        <v>58</v>
      </c>
      <c r="AT957" s="47">
        <v>3.25</v>
      </c>
      <c r="AU957" s="47">
        <v>3.25</v>
      </c>
      <c r="AV957" s="10">
        <f t="shared" si="957"/>
        <v>3.4350000000000001</v>
      </c>
      <c r="AW957" s="10">
        <f t="shared" si="958"/>
        <v>7.3204000000000002</v>
      </c>
      <c r="AZ957" t="str">
        <f t="shared" si="959"/>
        <v>Yes</v>
      </c>
      <c r="BB957" s="38">
        <f t="shared" si="960"/>
        <v>-0.5</v>
      </c>
      <c r="BC957" s="38">
        <f t="shared" si="804"/>
        <v>16.489999999999998</v>
      </c>
      <c r="BD957" s="38">
        <f t="shared" si="961"/>
        <v>15.1708</v>
      </c>
      <c r="BE957" s="38">
        <f t="shared" si="962"/>
        <v>-0.5</v>
      </c>
      <c r="BF957" s="13" cm="1">
        <f t="array" ref="BF957">SUMPRODUCT((1/COUNTIFS($A$3:$A957,$A$3:$A957,$H$3:$H957,$H$3:$H957,$I$3:$I957,$I$3:$I957)))</f>
        <v>265.99999999999829</v>
      </c>
      <c r="BG957" s="13"/>
      <c r="BH957" s="12"/>
    </row>
    <row r="958" spans="1:60" x14ac:dyDescent="0.2">
      <c r="A958" s="37">
        <v>46263</v>
      </c>
      <c r="B958" s="37"/>
      <c r="C958" s="38">
        <v>10.39</v>
      </c>
      <c r="D958" s="13" t="s">
        <v>55</v>
      </c>
      <c r="E958" s="13" t="s">
        <v>1156</v>
      </c>
      <c r="F958" s="13"/>
      <c r="H958" t="s">
        <v>138</v>
      </c>
      <c r="I958" s="13">
        <v>10</v>
      </c>
      <c r="J958" s="13">
        <v>4</v>
      </c>
      <c r="K958" t="s">
        <v>567</v>
      </c>
      <c r="L958" s="38">
        <v>0.5</v>
      </c>
      <c r="M958" s="38">
        <v>12.5</v>
      </c>
      <c r="N958" s="38">
        <v>29.26</v>
      </c>
      <c r="O958" s="13" t="s">
        <v>15</v>
      </c>
      <c r="Q958" s="13" t="s">
        <v>4</v>
      </c>
      <c r="R958" s="38">
        <v>26.999200000000002</v>
      </c>
      <c r="S958" s="13" t="s">
        <v>60</v>
      </c>
      <c r="T958" s="39" t="str">
        <f t="shared" si="825"/>
        <v>0.00</v>
      </c>
      <c r="U958" s="39">
        <f t="shared" ref="U958:U960" si="963">BE958</f>
        <v>-0.5</v>
      </c>
      <c r="V958" s="39">
        <f t="shared" ref="V958:V960" si="964">V957+U958</f>
        <v>118.85840000000003</v>
      </c>
      <c r="W958" s="39">
        <f t="shared" ref="W958:W960" si="965">W957+L958</f>
        <v>756</v>
      </c>
      <c r="X958" s="40">
        <f t="shared" ref="X958:X960" si="966">SUM(V958/W958)</f>
        <v>0.15722010582010587</v>
      </c>
      <c r="Y958" s="41">
        <f t="shared" ref="Y958:Y960" si="967">V958/100</f>
        <v>1.1885840000000003</v>
      </c>
      <c r="Z958" s="42">
        <f t="shared" ref="Z958:Z960" si="968">V958*100</f>
        <v>11885.840000000004</v>
      </c>
      <c r="AA958" s="13" t="s">
        <v>58</v>
      </c>
      <c r="AT958" s="47">
        <v>18</v>
      </c>
      <c r="AU958" s="47">
        <v>18</v>
      </c>
      <c r="AV958" s="10">
        <f t="shared" ref="AV958:AV965" si="969">((N958*(L958))-(L958))</f>
        <v>14.13</v>
      </c>
      <c r="AW958" s="10">
        <f t="shared" ref="AW958:AW965" si="970">0.92*(N958-1)+1</f>
        <v>26.999200000000002</v>
      </c>
      <c r="AZ958" t="str">
        <f t="shared" ref="AZ958:AZ965" si="971">IF(N958&gt;=M958,"Yes","No")</f>
        <v>Yes</v>
      </c>
      <c r="BB958" s="38">
        <f t="shared" ref="BB958:BB961" si="972">IF(AA958="W",
   L958*(N958-1),
   -L958
)</f>
        <v>-0.5</v>
      </c>
      <c r="BC958" s="38">
        <f t="shared" si="804"/>
        <v>8.5</v>
      </c>
      <c r="BD958" s="38">
        <f t="shared" ref="BD958:BD961" si="973">IF(BC958&gt;0, BC958*0.92, BC958)</f>
        <v>7.82</v>
      </c>
      <c r="BE958" s="38">
        <f t="shared" ref="BE958:BE961" si="974">IF(
  BC958&gt;0,
  IF(
    AA958="W",
    BB958 - (BC958 - BD958),
    BB958
  ),
  BB958
)</f>
        <v>-0.5</v>
      </c>
      <c r="BF958" s="13" cm="1">
        <f t="array" ref="BF958">SUMPRODUCT((1/COUNTIFS($A$3:$A958,$A$3:$A958,$H$3:$H958,$H$3:$H958,$I$3:$I958,$I$3:$I958)))</f>
        <v>266.99999999999829</v>
      </c>
      <c r="BG958" s="13"/>
      <c r="BH958" s="12"/>
    </row>
    <row r="959" spans="1:60" x14ac:dyDescent="0.2">
      <c r="A959" s="37">
        <v>46263</v>
      </c>
      <c r="B959" s="37"/>
      <c r="C959" s="38">
        <v>10.39</v>
      </c>
      <c r="D959" s="13" t="s">
        <v>55</v>
      </c>
      <c r="E959" s="13" t="s">
        <v>1156</v>
      </c>
      <c r="F959" s="13"/>
      <c r="H959" t="s">
        <v>138</v>
      </c>
      <c r="I959" s="13">
        <v>10</v>
      </c>
      <c r="J959" s="13">
        <v>5</v>
      </c>
      <c r="K959" t="s">
        <v>1151</v>
      </c>
      <c r="L959" s="38">
        <v>0.5</v>
      </c>
      <c r="M959" s="38">
        <v>18</v>
      </c>
      <c r="N959" s="38">
        <v>39.32</v>
      </c>
      <c r="O959" s="13" t="s">
        <v>15</v>
      </c>
      <c r="Q959" s="13" t="s">
        <v>4</v>
      </c>
      <c r="R959" s="38">
        <v>36.254400000000004</v>
      </c>
      <c r="S959" s="13" t="s">
        <v>60</v>
      </c>
      <c r="T959" s="39" t="str">
        <f t="shared" si="825"/>
        <v>0.00</v>
      </c>
      <c r="U959" s="39">
        <f t="shared" si="963"/>
        <v>-0.5</v>
      </c>
      <c r="V959" s="39">
        <f t="shared" si="964"/>
        <v>118.35840000000003</v>
      </c>
      <c r="W959" s="39">
        <f t="shared" si="965"/>
        <v>756.5</v>
      </c>
      <c r="X959" s="40">
        <f t="shared" si="966"/>
        <v>0.15645525446133512</v>
      </c>
      <c r="Y959" s="41">
        <f t="shared" si="967"/>
        <v>1.1835840000000004</v>
      </c>
      <c r="Z959" s="42">
        <f t="shared" si="968"/>
        <v>11835.840000000004</v>
      </c>
      <c r="AA959" s="13" t="s">
        <v>58</v>
      </c>
      <c r="AT959" s="47">
        <v>26</v>
      </c>
      <c r="AU959" s="47">
        <v>26</v>
      </c>
      <c r="AV959" s="10">
        <f t="shared" si="969"/>
        <v>19.16</v>
      </c>
      <c r="AW959" s="10">
        <f t="shared" si="970"/>
        <v>36.254400000000004</v>
      </c>
      <c r="AZ959" t="str">
        <f t="shared" si="971"/>
        <v>Yes</v>
      </c>
      <c r="BB959" s="38">
        <f t="shared" si="972"/>
        <v>-0.5</v>
      </c>
      <c r="BC959" s="38">
        <f t="shared" si="804"/>
        <v>8.5</v>
      </c>
      <c r="BD959" s="38">
        <f t="shared" si="973"/>
        <v>7.82</v>
      </c>
      <c r="BE959" s="38">
        <f t="shared" si="974"/>
        <v>-0.5</v>
      </c>
      <c r="BF959" s="13" cm="1">
        <f t="array" ref="BF959">SUMPRODUCT((1/COUNTIFS($A$3:$A959,$A$3:$A959,$H$3:$H959,$H$3:$H959,$I$3:$I959,$I$3:$I959)))</f>
        <v>266.99999999999829</v>
      </c>
      <c r="BG959" s="13"/>
      <c r="BH959" s="12"/>
    </row>
    <row r="960" spans="1:60" x14ac:dyDescent="0.2">
      <c r="A960" s="37">
        <v>46263</v>
      </c>
      <c r="B960" s="37"/>
      <c r="C960" s="38">
        <v>10.39</v>
      </c>
      <c r="D960" s="13" t="s">
        <v>55</v>
      </c>
      <c r="E960" s="13" t="s">
        <v>1156</v>
      </c>
      <c r="F960" s="13"/>
      <c r="H960" t="s">
        <v>138</v>
      </c>
      <c r="I960" s="13">
        <v>10</v>
      </c>
      <c r="J960" s="13">
        <v>14</v>
      </c>
      <c r="K960" s="43" t="s">
        <v>760</v>
      </c>
      <c r="L960" s="38">
        <v>0.5</v>
      </c>
      <c r="M960" s="38">
        <v>17.5</v>
      </c>
      <c r="N960" s="38">
        <v>20</v>
      </c>
      <c r="O960" s="13" t="s">
        <v>15</v>
      </c>
      <c r="Q960" s="13" t="s">
        <v>4</v>
      </c>
      <c r="R960" s="38">
        <v>18.48</v>
      </c>
      <c r="S960" s="13">
        <v>1</v>
      </c>
      <c r="T960" s="39">
        <f t="shared" si="825"/>
        <v>9.24</v>
      </c>
      <c r="U960" s="39">
        <f t="shared" si="963"/>
        <v>8.82</v>
      </c>
      <c r="V960" s="39">
        <f t="shared" si="964"/>
        <v>127.17840000000004</v>
      </c>
      <c r="W960" s="39">
        <f t="shared" si="965"/>
        <v>757</v>
      </c>
      <c r="X960" s="40">
        <f t="shared" si="966"/>
        <v>0.16800317040951129</v>
      </c>
      <c r="Y960" s="41">
        <f t="shared" si="967"/>
        <v>1.2717840000000005</v>
      </c>
      <c r="Z960" s="42">
        <f t="shared" si="968"/>
        <v>12717.840000000004</v>
      </c>
      <c r="AA960" s="13" t="s">
        <v>72</v>
      </c>
      <c r="AT960" s="47">
        <v>16.850000000000001</v>
      </c>
      <c r="AU960" s="47">
        <v>18</v>
      </c>
      <c r="AV960" s="10">
        <f t="shared" si="969"/>
        <v>9.5</v>
      </c>
      <c r="AW960" s="10">
        <f t="shared" si="970"/>
        <v>18.48</v>
      </c>
      <c r="AZ960" t="str">
        <f t="shared" si="971"/>
        <v>Yes</v>
      </c>
      <c r="BB960" s="38">
        <f t="shared" si="972"/>
        <v>9.5</v>
      </c>
      <c r="BC960" s="38">
        <f t="shared" si="804"/>
        <v>8.5</v>
      </c>
      <c r="BD960" s="38">
        <f t="shared" si="973"/>
        <v>7.82</v>
      </c>
      <c r="BE960" s="38">
        <f t="shared" si="974"/>
        <v>8.82</v>
      </c>
      <c r="BF960" s="13" cm="1">
        <f t="array" ref="BF960">SUMPRODUCT((1/COUNTIFS($A$3:$A960,$A$3:$A960,$H$3:$H960,$H$3:$H960,$I$3:$I960,$I$3:$I960)))</f>
        <v>266.99999999999824</v>
      </c>
      <c r="BG960" s="13"/>
      <c r="BH960" s="12"/>
    </row>
    <row r="961" spans="1:60" x14ac:dyDescent="0.2">
      <c r="A961" s="37">
        <v>46267</v>
      </c>
      <c r="B961" s="37"/>
      <c r="C961" s="38">
        <v>11.27</v>
      </c>
      <c r="D961" s="13" t="s">
        <v>1171</v>
      </c>
      <c r="E961" s="13" t="s">
        <v>1156</v>
      </c>
      <c r="F961" s="13"/>
      <c r="H961" t="s">
        <v>813</v>
      </c>
      <c r="I961" s="13">
        <v>1</v>
      </c>
      <c r="J961" s="13">
        <v>8</v>
      </c>
      <c r="K961" t="s">
        <v>1157</v>
      </c>
      <c r="L961" s="38">
        <v>0.5</v>
      </c>
      <c r="M961" s="38">
        <v>28</v>
      </c>
      <c r="N961" s="38">
        <v>44</v>
      </c>
      <c r="O961" s="13" t="s">
        <v>15</v>
      </c>
      <c r="Q961" s="13" t="s">
        <v>4</v>
      </c>
      <c r="R961" s="38">
        <v>40.56</v>
      </c>
      <c r="S961" s="13" t="s">
        <v>60</v>
      </c>
      <c r="T961" s="39" t="str">
        <f t="shared" si="825"/>
        <v>0.00</v>
      </c>
      <c r="U961" s="39">
        <f t="shared" ref="U961" si="975">BE961</f>
        <v>-0.5</v>
      </c>
      <c r="V961" s="39">
        <f t="shared" ref="V961" si="976">V960+U961</f>
        <v>126.67840000000004</v>
      </c>
      <c r="W961" s="39">
        <f t="shared" ref="W961" si="977">W960+L961</f>
        <v>757.5</v>
      </c>
      <c r="X961" s="40">
        <f t="shared" ref="X961" si="978">SUM(V961/W961)</f>
        <v>0.16723221122112217</v>
      </c>
      <c r="Y961" s="41">
        <f t="shared" ref="Y961" si="979">V961/100</f>
        <v>1.2667840000000004</v>
      </c>
      <c r="Z961" s="42">
        <f t="shared" ref="Z961" si="980">V961*100</f>
        <v>12667.840000000004</v>
      </c>
      <c r="AA961" s="13" t="s">
        <v>58</v>
      </c>
      <c r="AT961" s="47">
        <v>27.9</v>
      </c>
      <c r="AU961" s="47">
        <v>26</v>
      </c>
      <c r="AV961" s="10">
        <f t="shared" si="969"/>
        <v>21.5</v>
      </c>
      <c r="AW961" s="10">
        <f t="shared" si="970"/>
        <v>40.56</v>
      </c>
      <c r="AZ961" t="str">
        <f t="shared" si="971"/>
        <v>Yes</v>
      </c>
      <c r="BB961" s="38">
        <f t="shared" si="972"/>
        <v>-0.5</v>
      </c>
      <c r="BC961" s="38">
        <f t="shared" si="804"/>
        <v>-0.5</v>
      </c>
      <c r="BD961" s="38">
        <f t="shared" si="973"/>
        <v>-0.5</v>
      </c>
      <c r="BE961" s="38">
        <f t="shared" si="974"/>
        <v>-0.5</v>
      </c>
      <c r="BF961" s="13" cm="1">
        <f t="array" ref="BF961">SUMPRODUCT((1/COUNTIFS($A$3:$A961,$A$3:$A961,$H$3:$H961,$H$3:$H961,$I$3:$I961,$I$3:$I961)))</f>
        <v>267.99999999999824</v>
      </c>
      <c r="BG961" s="13"/>
      <c r="BH961" s="12"/>
    </row>
    <row r="962" spans="1:60" x14ac:dyDescent="0.2">
      <c r="A962" s="37">
        <v>46267</v>
      </c>
      <c r="B962" s="37"/>
      <c r="C962" s="38">
        <v>11.27</v>
      </c>
      <c r="D962" s="13" t="s">
        <v>1171</v>
      </c>
      <c r="E962" s="13" t="s">
        <v>1156</v>
      </c>
      <c r="F962" s="13"/>
      <c r="H962" t="s">
        <v>813</v>
      </c>
      <c r="I962" s="13">
        <v>2</v>
      </c>
      <c r="J962" s="13">
        <v>8</v>
      </c>
      <c r="K962" s="46" t="s">
        <v>1158</v>
      </c>
      <c r="L962" s="38">
        <v>0.5</v>
      </c>
      <c r="M962" s="38">
        <v>10.5</v>
      </c>
      <c r="N962" s="38">
        <v>14.5</v>
      </c>
      <c r="O962" s="13" t="s">
        <v>15</v>
      </c>
      <c r="Q962" s="13" t="s">
        <v>4</v>
      </c>
      <c r="R962" s="38">
        <v>13.42</v>
      </c>
      <c r="S962" s="13">
        <v>4</v>
      </c>
      <c r="T962" s="39" t="str">
        <f t="shared" si="825"/>
        <v>0.00</v>
      </c>
      <c r="U962" s="39">
        <f t="shared" ref="U962" si="981">BE962</f>
        <v>-0.5</v>
      </c>
      <c r="V962" s="39">
        <f t="shared" ref="V962" si="982">V961+U962</f>
        <v>126.17840000000004</v>
      </c>
      <c r="W962" s="39">
        <f t="shared" ref="W962" si="983">W961+L962</f>
        <v>758</v>
      </c>
      <c r="X962" s="40">
        <f t="shared" ref="X962" si="984">SUM(V962/W962)</f>
        <v>0.16646226912928766</v>
      </c>
      <c r="Y962" s="41">
        <f t="shared" ref="Y962" si="985">V962/100</f>
        <v>1.2617840000000005</v>
      </c>
      <c r="Z962" s="42">
        <f t="shared" ref="Z962" si="986">V962*100</f>
        <v>12617.840000000004</v>
      </c>
      <c r="AA962" s="13" t="s">
        <v>58</v>
      </c>
      <c r="AT962" s="47">
        <v>13</v>
      </c>
      <c r="AU962" s="47">
        <v>13</v>
      </c>
      <c r="AV962" s="10">
        <f t="shared" si="969"/>
        <v>6.75</v>
      </c>
      <c r="AW962" s="10">
        <f t="shared" si="970"/>
        <v>13.42</v>
      </c>
      <c r="AZ962" t="str">
        <f t="shared" si="971"/>
        <v>Yes</v>
      </c>
      <c r="BB962" s="38">
        <f t="shared" ref="BB962" si="987">IF(AA962="W",
   L962*(N962-1),
   -L962
)</f>
        <v>-0.5</v>
      </c>
      <c r="BC962" s="38">
        <f t="shared" si="804"/>
        <v>-0.5</v>
      </c>
      <c r="BD962" s="38">
        <f t="shared" ref="BD962" si="988">IF(BC962&gt;0, BC962*0.92, BC962)</f>
        <v>-0.5</v>
      </c>
      <c r="BE962" s="38">
        <f t="shared" ref="BE962" si="989">IF(
  BC962&gt;0,
  IF(
    AA962="W",
    BB962 - (BC962 - BD962),
    BB962
  ),
  BB962
)</f>
        <v>-0.5</v>
      </c>
      <c r="BF962" s="13" cm="1">
        <f t="array" ref="BF962">SUMPRODUCT((1/COUNTIFS($A$3:$A962,$A$3:$A962,$H$3:$H962,$H$3:$H962,$I$3:$I962,$I$3:$I962)))</f>
        <v>268.99999999999824</v>
      </c>
      <c r="BG962" s="13"/>
      <c r="BH962" s="12"/>
    </row>
    <row r="963" spans="1:60" x14ac:dyDescent="0.2">
      <c r="A963" s="37">
        <v>46267</v>
      </c>
      <c r="B963" s="37"/>
      <c r="C963" s="38">
        <v>11.27</v>
      </c>
      <c r="D963" s="13" t="s">
        <v>1171</v>
      </c>
      <c r="E963" s="13" t="s">
        <v>1156</v>
      </c>
      <c r="F963" s="13"/>
      <c r="H963" t="s">
        <v>813</v>
      </c>
      <c r="I963" s="13">
        <v>4</v>
      </c>
      <c r="J963" s="13">
        <v>10</v>
      </c>
      <c r="K963" s="45" t="s">
        <v>1159</v>
      </c>
      <c r="L963" s="38">
        <v>0.5</v>
      </c>
      <c r="M963" s="38">
        <v>13</v>
      </c>
      <c r="N963" s="38">
        <v>13</v>
      </c>
      <c r="O963" s="13" t="s">
        <v>15</v>
      </c>
      <c r="Q963" s="13" t="s">
        <v>4</v>
      </c>
      <c r="R963" s="38">
        <v>12.040000000000001</v>
      </c>
      <c r="S963" s="13">
        <v>3</v>
      </c>
      <c r="T963" s="39" t="str">
        <f t="shared" si="825"/>
        <v>0.00</v>
      </c>
      <c r="U963" s="39">
        <f t="shared" ref="U963" si="990">BE963</f>
        <v>-0.5</v>
      </c>
      <c r="V963" s="39">
        <f t="shared" ref="V963" si="991">V962+U963</f>
        <v>125.67840000000004</v>
      </c>
      <c r="W963" s="39">
        <f t="shared" ref="W963" si="992">W962+L963</f>
        <v>758.5</v>
      </c>
      <c r="X963" s="40">
        <f t="shared" ref="X963" si="993">SUM(V963/W963)</f>
        <v>0.16569334212261047</v>
      </c>
      <c r="Y963" s="41">
        <f t="shared" ref="Y963" si="994">V963/100</f>
        <v>1.2567840000000003</v>
      </c>
      <c r="Z963" s="42">
        <f t="shared" ref="Z963" si="995">V963*100</f>
        <v>12567.840000000004</v>
      </c>
      <c r="AA963" s="13" t="s">
        <v>58</v>
      </c>
      <c r="AT963" s="47">
        <v>11</v>
      </c>
      <c r="AU963" s="47">
        <v>11</v>
      </c>
      <c r="AV963" s="10">
        <f t="shared" si="969"/>
        <v>6</v>
      </c>
      <c r="AW963" s="10">
        <f t="shared" si="970"/>
        <v>12.040000000000001</v>
      </c>
      <c r="AZ963" t="str">
        <f t="shared" si="971"/>
        <v>Yes</v>
      </c>
      <c r="BB963" s="38">
        <f t="shared" ref="BB963" si="996">IF(AA963="W",
   L963*(N963-1),
   -L963
)</f>
        <v>-0.5</v>
      </c>
      <c r="BC963" s="38">
        <f t="shared" ref="BC963:BC1026" si="997">SUMIFS(
  $BB:$BB,
  $A:$A,$A963,
  $H:$H,$H963,
  $I:$I,$I963
)</f>
        <v>-0.5</v>
      </c>
      <c r="BD963" s="38">
        <f t="shared" ref="BD963" si="998">IF(BC963&gt;0, BC963*0.92, BC963)</f>
        <v>-0.5</v>
      </c>
      <c r="BE963" s="38">
        <f t="shared" ref="BE963" si="999">IF(
  BC963&gt;0,
  IF(
    AA963="W",
    BB963 - (BC963 - BD963),
    BB963
  ),
  BB963
)</f>
        <v>-0.5</v>
      </c>
      <c r="BF963" s="13" cm="1">
        <f t="array" ref="BF963">SUMPRODUCT((1/COUNTIFS($A$3:$A963,$A$3:$A963,$H$3:$H963,$H$3:$H963,$I$3:$I963,$I$3:$I963)))</f>
        <v>269.99999999999824</v>
      </c>
      <c r="BG963" s="13"/>
      <c r="BH963" s="12"/>
    </row>
    <row r="964" spans="1:60" x14ac:dyDescent="0.2">
      <c r="A964" s="37">
        <v>46267</v>
      </c>
      <c r="B964" s="37"/>
      <c r="C964" s="38">
        <v>11.27</v>
      </c>
      <c r="D964" s="13" t="s">
        <v>1171</v>
      </c>
      <c r="E964" s="13" t="s">
        <v>1156</v>
      </c>
      <c r="F964" s="13"/>
      <c r="H964" t="s">
        <v>813</v>
      </c>
      <c r="I964" s="13">
        <v>5</v>
      </c>
      <c r="J964" s="13">
        <v>2</v>
      </c>
      <c r="K964" t="s">
        <v>166</v>
      </c>
      <c r="L964" s="38">
        <v>0.5</v>
      </c>
      <c r="M964" s="38">
        <v>28</v>
      </c>
      <c r="N964" s="38">
        <v>28</v>
      </c>
      <c r="O964" s="13" t="s">
        <v>15</v>
      </c>
      <c r="Q964" s="13" t="s">
        <v>4</v>
      </c>
      <c r="R964" s="38">
        <v>25.84</v>
      </c>
      <c r="S964" s="13" t="s">
        <v>60</v>
      </c>
      <c r="T964" s="39" t="str">
        <f t="shared" si="825"/>
        <v>0.00</v>
      </c>
      <c r="U964" s="39">
        <f t="shared" ref="U964:U965" si="1000">BE964</f>
        <v>-0.5</v>
      </c>
      <c r="V964" s="39">
        <f t="shared" ref="V964:V965" si="1001">V963+U964</f>
        <v>125.17840000000004</v>
      </c>
      <c r="W964" s="39">
        <f t="shared" ref="W964:W965" si="1002">W963+L964</f>
        <v>759</v>
      </c>
      <c r="X964" s="40">
        <f t="shared" ref="X964:X965" si="1003">SUM(V964/W964)</f>
        <v>0.16492542819499345</v>
      </c>
      <c r="Y964" s="41">
        <f t="shared" ref="Y964:Y965" si="1004">V964/100</f>
        <v>1.2517840000000005</v>
      </c>
      <c r="Z964" s="42">
        <f t="shared" ref="Z964:Z965" si="1005">V964*100</f>
        <v>12517.840000000004</v>
      </c>
      <c r="AA964" s="13" t="s">
        <v>58</v>
      </c>
      <c r="AT964" s="47">
        <v>34.5</v>
      </c>
      <c r="AU964" s="47">
        <v>31</v>
      </c>
      <c r="AV964" s="10">
        <f t="shared" si="969"/>
        <v>13.5</v>
      </c>
      <c r="AW964" s="10">
        <f t="shared" si="970"/>
        <v>25.84</v>
      </c>
      <c r="AZ964" t="str">
        <f t="shared" si="971"/>
        <v>Yes</v>
      </c>
      <c r="BB964" s="38">
        <f t="shared" ref="BB964:BB965" si="1006">IF(AA964="W",
   L964*(N964-1),
   -L964
)</f>
        <v>-0.5</v>
      </c>
      <c r="BC964" s="38">
        <f t="shared" si="997"/>
        <v>-1</v>
      </c>
      <c r="BD964" s="38">
        <f t="shared" ref="BD964:BD965" si="1007">IF(BC964&gt;0, BC964*0.92, BC964)</f>
        <v>-1</v>
      </c>
      <c r="BE964" s="38">
        <f t="shared" ref="BE964:BE965" si="1008">IF(
  BC964&gt;0,
  IF(
    AA964="W",
    BB964 - (BC964 - BD964),
    BB964
  ),
  BB964
)</f>
        <v>-0.5</v>
      </c>
      <c r="BF964" s="13" cm="1">
        <f t="array" ref="BF964">SUMPRODUCT((1/COUNTIFS($A$3:$A964,$A$3:$A964,$H$3:$H964,$H$3:$H964,$I$3:$I964,$I$3:$I964)))</f>
        <v>270.99999999999824</v>
      </c>
      <c r="BG964" s="13"/>
      <c r="BH964" s="12"/>
    </row>
    <row r="965" spans="1:60" x14ac:dyDescent="0.2">
      <c r="A965" s="37">
        <v>46267</v>
      </c>
      <c r="B965" s="37"/>
      <c r="C965" s="38">
        <v>11.27</v>
      </c>
      <c r="D965" s="13" t="s">
        <v>1171</v>
      </c>
      <c r="E965" s="13" t="s">
        <v>1156</v>
      </c>
      <c r="F965" s="13"/>
      <c r="H965" t="s">
        <v>813</v>
      </c>
      <c r="I965" s="13">
        <v>5</v>
      </c>
      <c r="J965" s="13">
        <v>13</v>
      </c>
      <c r="K965" t="s">
        <v>1161</v>
      </c>
      <c r="L965" s="38">
        <v>0.5</v>
      </c>
      <c r="M965" s="38">
        <v>11</v>
      </c>
      <c r="N965" s="38">
        <v>15</v>
      </c>
      <c r="O965" s="13" t="s">
        <v>15</v>
      </c>
      <c r="Q965" s="13" t="s">
        <v>4</v>
      </c>
      <c r="R965" s="38">
        <v>13.88</v>
      </c>
      <c r="S965" s="13" t="s">
        <v>60</v>
      </c>
      <c r="T965" s="39" t="str">
        <f t="shared" si="825"/>
        <v>0.00</v>
      </c>
      <c r="U965" s="39">
        <f t="shared" si="1000"/>
        <v>-0.5</v>
      </c>
      <c r="V965" s="39">
        <f t="shared" si="1001"/>
        <v>124.67840000000004</v>
      </c>
      <c r="W965" s="39">
        <f t="shared" si="1002"/>
        <v>759.5</v>
      </c>
      <c r="X965" s="40">
        <f t="shared" si="1003"/>
        <v>0.16415852534562217</v>
      </c>
      <c r="Y965" s="41">
        <f t="shared" si="1004"/>
        <v>1.2467840000000003</v>
      </c>
      <c r="Z965" s="42">
        <f t="shared" si="1005"/>
        <v>12467.840000000004</v>
      </c>
      <c r="AA965" s="13" t="s">
        <v>58</v>
      </c>
      <c r="AT965" s="47">
        <v>13.3</v>
      </c>
      <c r="AU965" s="47">
        <v>12</v>
      </c>
      <c r="AV965" s="10">
        <f t="shared" si="969"/>
        <v>7</v>
      </c>
      <c r="AW965" s="10">
        <f t="shared" si="970"/>
        <v>13.88</v>
      </c>
      <c r="AZ965" t="str">
        <f t="shared" si="971"/>
        <v>Yes</v>
      </c>
      <c r="BB965" s="38">
        <f t="shared" si="1006"/>
        <v>-0.5</v>
      </c>
      <c r="BC965" s="38">
        <f t="shared" si="997"/>
        <v>-1</v>
      </c>
      <c r="BD965" s="38">
        <f t="shared" si="1007"/>
        <v>-1</v>
      </c>
      <c r="BE965" s="38">
        <f t="shared" si="1008"/>
        <v>-0.5</v>
      </c>
      <c r="BF965" s="13" cm="1">
        <f t="array" ref="BF965">SUMPRODUCT((1/COUNTIFS($A$3:$A965,$A$3:$A965,$H$3:$H965,$H$3:$H965,$I$3:$I965,$I$3:$I965)))</f>
        <v>270.99999999999824</v>
      </c>
      <c r="BG965" s="13"/>
      <c r="BH965" s="12"/>
    </row>
    <row r="966" spans="1:60" x14ac:dyDescent="0.2">
      <c r="A966" s="37">
        <v>46267</v>
      </c>
      <c r="B966" s="37"/>
      <c r="C966" s="38">
        <v>11.27</v>
      </c>
      <c r="D966" s="13" t="s">
        <v>1171</v>
      </c>
      <c r="E966" s="13" t="s">
        <v>1156</v>
      </c>
      <c r="F966" s="13"/>
      <c r="H966" t="s">
        <v>813</v>
      </c>
      <c r="I966" s="13">
        <v>6</v>
      </c>
      <c r="J966" s="13">
        <v>4</v>
      </c>
      <c r="K966" t="s">
        <v>1163</v>
      </c>
      <c r="L966" s="38">
        <v>0.5</v>
      </c>
      <c r="M966" s="38">
        <v>36</v>
      </c>
      <c r="N966" s="38">
        <v>49.86</v>
      </c>
      <c r="O966" s="13" t="s">
        <v>15</v>
      </c>
      <c r="Q966" s="13" t="s">
        <v>4</v>
      </c>
      <c r="R966" s="38">
        <v>45.9512</v>
      </c>
      <c r="S966" s="13" t="s">
        <v>60</v>
      </c>
      <c r="T966" s="39" t="str">
        <f t="shared" si="825"/>
        <v>0.00</v>
      </c>
      <c r="U966" s="39">
        <f t="shared" ref="U966:U967" si="1009">BE966</f>
        <v>-0.5</v>
      </c>
      <c r="V966" s="39">
        <f t="shared" ref="V966:V967" si="1010">V965+U966</f>
        <v>124.17840000000004</v>
      </c>
      <c r="W966" s="39">
        <f t="shared" ref="W966:W967" si="1011">W965+L966</f>
        <v>760</v>
      </c>
      <c r="X966" s="40">
        <f t="shared" ref="X966:X967" si="1012">SUM(V966/W966)</f>
        <v>0.16339263157894743</v>
      </c>
      <c r="Y966" s="41">
        <f t="shared" ref="Y966:Y967" si="1013">V966/100</f>
        <v>1.2417840000000004</v>
      </c>
      <c r="Z966" s="42">
        <f t="shared" ref="Z966:Z967" si="1014">V966*100</f>
        <v>12417.840000000004</v>
      </c>
      <c r="AA966" s="13" t="s">
        <v>58</v>
      </c>
      <c r="AT966" s="47">
        <v>31</v>
      </c>
      <c r="AU966" s="47">
        <v>31</v>
      </c>
      <c r="AV966" s="10">
        <f t="shared" ref="AV966:AV967" si="1015">((N966*(L966))-(L966))</f>
        <v>24.43</v>
      </c>
      <c r="AW966" s="10">
        <f t="shared" ref="AW966:AW967" si="1016">0.92*(N966-1)+1</f>
        <v>45.9512</v>
      </c>
      <c r="AZ966" t="str">
        <f t="shared" ref="AZ966:AZ967" si="1017">IF(N966&gt;=M966,"Yes","No")</f>
        <v>Yes</v>
      </c>
      <c r="BB966" s="38">
        <f t="shared" ref="BB966:BB967" si="1018">IF(AA966="W",
   L966*(N966-1),
   -L966
)</f>
        <v>-0.5</v>
      </c>
      <c r="BC966" s="38">
        <f t="shared" si="997"/>
        <v>-1</v>
      </c>
      <c r="BD966" s="38">
        <f t="shared" ref="BD966:BD967" si="1019">IF(BC966&gt;0, BC966*0.92, BC966)</f>
        <v>-1</v>
      </c>
      <c r="BE966" s="38">
        <f t="shared" ref="BE966:BE967" si="1020">IF(
  BC966&gt;0,
  IF(
    AA966="W",
    BB966 - (BC966 - BD966),
    BB966
  ),
  BB966
)</f>
        <v>-0.5</v>
      </c>
      <c r="BF966" s="13" cm="1">
        <f t="array" ref="BF966">SUMPRODUCT((1/COUNTIFS($A$3:$A966,$A$3:$A966,$H$3:$H966,$H$3:$H966,$I$3:$I966,$I$3:$I966)))</f>
        <v>271.99999999999824</v>
      </c>
      <c r="BG966" s="13"/>
      <c r="BH966" s="12"/>
    </row>
    <row r="967" spans="1:60" x14ac:dyDescent="0.2">
      <c r="A967" s="37">
        <v>46267</v>
      </c>
      <c r="B967" s="37"/>
      <c r="C967" s="38">
        <v>11.27</v>
      </c>
      <c r="D967" s="13" t="s">
        <v>1171</v>
      </c>
      <c r="E967" s="13" t="s">
        <v>1156</v>
      </c>
      <c r="F967" s="13"/>
      <c r="H967" t="s">
        <v>813</v>
      </c>
      <c r="I967" s="13">
        <v>6</v>
      </c>
      <c r="J967" s="13">
        <v>4</v>
      </c>
      <c r="K967" t="s">
        <v>1163</v>
      </c>
      <c r="L967" s="38">
        <v>0.5</v>
      </c>
      <c r="M967" s="38">
        <v>7</v>
      </c>
      <c r="N967" s="38">
        <v>7</v>
      </c>
      <c r="O967" s="13" t="s">
        <v>15</v>
      </c>
      <c r="Q967" s="13" t="s">
        <v>1101</v>
      </c>
      <c r="R967" s="38">
        <v>6.5200000000000005</v>
      </c>
      <c r="S967" s="13" t="s">
        <v>60</v>
      </c>
      <c r="T967" s="39" t="str">
        <f t="shared" si="825"/>
        <v>0.00</v>
      </c>
      <c r="U967" s="39">
        <f t="shared" si="1009"/>
        <v>-0.5</v>
      </c>
      <c r="V967" s="39">
        <f t="shared" si="1010"/>
        <v>123.67840000000004</v>
      </c>
      <c r="W967" s="39">
        <f t="shared" si="1011"/>
        <v>760.5</v>
      </c>
      <c r="X967" s="40">
        <f t="shared" si="1012"/>
        <v>0.16262774490466803</v>
      </c>
      <c r="Y967" s="41">
        <f t="shared" si="1013"/>
        <v>1.2367840000000003</v>
      </c>
      <c r="Z967" s="42">
        <f t="shared" si="1014"/>
        <v>12367.840000000004</v>
      </c>
      <c r="AA967" s="13" t="s">
        <v>58</v>
      </c>
      <c r="AT967" s="47">
        <v>4.4000000000000004</v>
      </c>
      <c r="AU967" s="47">
        <v>4.4000000000000004</v>
      </c>
      <c r="AV967" s="10">
        <f t="shared" si="1015"/>
        <v>3</v>
      </c>
      <c r="AW967" s="10">
        <f t="shared" si="1016"/>
        <v>6.5200000000000005</v>
      </c>
      <c r="AZ967" t="str">
        <f t="shared" si="1017"/>
        <v>Yes</v>
      </c>
      <c r="BB967" s="38">
        <f t="shared" si="1018"/>
        <v>-0.5</v>
      </c>
      <c r="BC967" s="38">
        <f t="shared" si="997"/>
        <v>-1</v>
      </c>
      <c r="BD967" s="38">
        <f t="shared" si="1019"/>
        <v>-1</v>
      </c>
      <c r="BE967" s="38">
        <f t="shared" si="1020"/>
        <v>-0.5</v>
      </c>
      <c r="BF967" s="13" cm="1">
        <f t="array" ref="BF967">SUMPRODUCT((1/COUNTIFS($A$3:$A967,$A$3:$A967,$H$3:$H967,$H$3:$H967,$I$3:$I967,$I$3:$I967)))</f>
        <v>271.99999999999824</v>
      </c>
      <c r="BG967" s="13"/>
      <c r="BH967" s="12"/>
    </row>
    <row r="968" spans="1:60" x14ac:dyDescent="0.2">
      <c r="A968" s="37">
        <v>46267</v>
      </c>
      <c r="B968" s="37"/>
      <c r="C968" s="38">
        <v>11.27</v>
      </c>
      <c r="D968" s="13" t="s">
        <v>1171</v>
      </c>
      <c r="E968" s="13" t="s">
        <v>1156</v>
      </c>
      <c r="F968" s="13"/>
      <c r="H968" t="s">
        <v>813</v>
      </c>
      <c r="I968" s="13">
        <v>7</v>
      </c>
      <c r="J968" s="13">
        <v>7</v>
      </c>
      <c r="K968" t="s">
        <v>1017</v>
      </c>
      <c r="L968" s="38">
        <v>0.5</v>
      </c>
      <c r="M968" s="38">
        <v>30</v>
      </c>
      <c r="N968" s="38">
        <v>30</v>
      </c>
      <c r="O968" s="13" t="s">
        <v>15</v>
      </c>
      <c r="Q968" s="13" t="s">
        <v>4</v>
      </c>
      <c r="R968" s="38">
        <v>27.68</v>
      </c>
      <c r="S968" s="13" t="s">
        <v>60</v>
      </c>
      <c r="T968" s="39" t="str">
        <f t="shared" si="825"/>
        <v>0.00</v>
      </c>
      <c r="U968" s="39">
        <f t="shared" ref="U968:U969" si="1021">BE968</f>
        <v>-0.5</v>
      </c>
      <c r="V968" s="39">
        <f t="shared" ref="V968:V969" si="1022">V967+U968</f>
        <v>123.17840000000004</v>
      </c>
      <c r="W968" s="39">
        <f t="shared" ref="W968:W969" si="1023">W967+L968</f>
        <v>761</v>
      </c>
      <c r="X968" s="40">
        <f t="shared" ref="X968:X969" si="1024">SUM(V968/W968)</f>
        <v>0.16186386333771358</v>
      </c>
      <c r="Y968" s="41">
        <f t="shared" ref="Y968:Y969" si="1025">V968/100</f>
        <v>1.2317840000000004</v>
      </c>
      <c r="Z968" s="42">
        <f t="shared" ref="Z968:Z969" si="1026">V968*100</f>
        <v>12317.840000000004</v>
      </c>
      <c r="AA968" s="13" t="s">
        <v>58</v>
      </c>
      <c r="AT968" s="47">
        <v>24.1</v>
      </c>
      <c r="AU968" s="47">
        <v>26</v>
      </c>
      <c r="AV968" s="10">
        <f t="shared" ref="AV968:AV969" si="1027">((N968*(L968))-(L968))</f>
        <v>14.5</v>
      </c>
      <c r="AW968" s="10">
        <f t="shared" ref="AW968:AW969" si="1028">0.92*(N968-1)+1</f>
        <v>27.68</v>
      </c>
      <c r="AZ968" t="str">
        <f t="shared" ref="AZ968:AZ969" si="1029">IF(N968&gt;=M968,"Yes","No")</f>
        <v>Yes</v>
      </c>
      <c r="BB968" s="38">
        <f t="shared" ref="BB968:BB969" si="1030">IF(AA968="W",
   L968*(N968-1),
   -L968
)</f>
        <v>-0.5</v>
      </c>
      <c r="BC968" s="38">
        <f t="shared" si="997"/>
        <v>-1</v>
      </c>
      <c r="BD968" s="38">
        <f t="shared" ref="BD968:BD969" si="1031">IF(BC968&gt;0, BC968*0.92, BC968)</f>
        <v>-1</v>
      </c>
      <c r="BE968" s="38">
        <f t="shared" ref="BE968:BE969" si="1032">IF(
  BC968&gt;0,
  IF(
    AA968="W",
    BB968 - (BC968 - BD968),
    BB968
  ),
  BB968
)</f>
        <v>-0.5</v>
      </c>
      <c r="BF968" s="13" cm="1">
        <f t="array" ref="BF968">SUMPRODUCT((1/COUNTIFS($A$3:$A968,$A$3:$A968,$H$3:$H968,$H$3:$H968,$I$3:$I968,$I$3:$I968)))</f>
        <v>272.99999999999824</v>
      </c>
      <c r="BG968" s="13"/>
      <c r="BH968" s="12"/>
    </row>
    <row r="969" spans="1:60" x14ac:dyDescent="0.2">
      <c r="A969" s="37">
        <v>46267</v>
      </c>
      <c r="B969" s="37"/>
      <c r="C969" s="38">
        <v>11.27</v>
      </c>
      <c r="D969" s="13" t="s">
        <v>1171</v>
      </c>
      <c r="E969" s="13" t="s">
        <v>1156</v>
      </c>
      <c r="F969" s="13"/>
      <c r="H969" t="s">
        <v>813</v>
      </c>
      <c r="I969" s="13">
        <v>7</v>
      </c>
      <c r="J969" s="13">
        <v>15</v>
      </c>
      <c r="K969" t="s">
        <v>1165</v>
      </c>
      <c r="L969" s="38">
        <v>0.5</v>
      </c>
      <c r="M969" s="38">
        <v>12.5</v>
      </c>
      <c r="N969" s="38">
        <v>12.5</v>
      </c>
      <c r="O969" s="13" t="s">
        <v>15</v>
      </c>
      <c r="Q969" s="13" t="s">
        <v>4</v>
      </c>
      <c r="R969" s="38">
        <v>11.58</v>
      </c>
      <c r="S969" s="13" t="s">
        <v>60</v>
      </c>
      <c r="T969" s="39" t="str">
        <f t="shared" si="825"/>
        <v>0.00</v>
      </c>
      <c r="U969" s="39">
        <f t="shared" si="1021"/>
        <v>-0.5</v>
      </c>
      <c r="V969" s="39">
        <f t="shared" si="1022"/>
        <v>122.67840000000004</v>
      </c>
      <c r="W969" s="39">
        <f t="shared" si="1023"/>
        <v>761.5</v>
      </c>
      <c r="X969" s="40">
        <f t="shared" si="1024"/>
        <v>0.16110098489822725</v>
      </c>
      <c r="Y969" s="41">
        <f t="shared" si="1025"/>
        <v>1.2267840000000003</v>
      </c>
      <c r="Z969" s="42">
        <f t="shared" si="1026"/>
        <v>12267.840000000004</v>
      </c>
      <c r="AA969" s="13" t="s">
        <v>58</v>
      </c>
      <c r="AT969" s="47">
        <v>11.8</v>
      </c>
      <c r="AU969" s="47">
        <v>14</v>
      </c>
      <c r="AV969" s="10">
        <f t="shared" si="1027"/>
        <v>5.75</v>
      </c>
      <c r="AW969" s="10">
        <f t="shared" si="1028"/>
        <v>11.58</v>
      </c>
      <c r="AZ969" t="str">
        <f t="shared" si="1029"/>
        <v>Yes</v>
      </c>
      <c r="BB969" s="38">
        <f t="shared" si="1030"/>
        <v>-0.5</v>
      </c>
      <c r="BC969" s="38">
        <f t="shared" si="997"/>
        <v>-1</v>
      </c>
      <c r="BD969" s="38">
        <f t="shared" si="1031"/>
        <v>-1</v>
      </c>
      <c r="BE969" s="38">
        <f t="shared" si="1032"/>
        <v>-0.5</v>
      </c>
      <c r="BF969" s="13" cm="1">
        <f t="array" ref="BF969">SUMPRODUCT((1/COUNTIFS($A$3:$A969,$A$3:$A969,$H$3:$H969,$H$3:$H969,$I$3:$I969,$I$3:$I969)))</f>
        <v>272.99999999999824</v>
      </c>
      <c r="BG969" s="13"/>
      <c r="BH969" s="12"/>
    </row>
    <row r="970" spans="1:60" x14ac:dyDescent="0.2">
      <c r="A970" s="37">
        <v>46267</v>
      </c>
      <c r="B970" s="37"/>
      <c r="C970" s="38">
        <v>11.27</v>
      </c>
      <c r="D970" s="13" t="s">
        <v>1171</v>
      </c>
      <c r="E970" s="13" t="s">
        <v>1156</v>
      </c>
      <c r="F970" s="13"/>
      <c r="H970" t="s">
        <v>813</v>
      </c>
      <c r="I970" s="13">
        <v>8</v>
      </c>
      <c r="J970" s="13">
        <v>5</v>
      </c>
      <c r="K970" t="s">
        <v>1167</v>
      </c>
      <c r="L970" s="38">
        <v>0.5</v>
      </c>
      <c r="M970" s="38">
        <v>12</v>
      </c>
      <c r="N970" s="38">
        <v>17.98</v>
      </c>
      <c r="O970" s="13" t="s">
        <v>15</v>
      </c>
      <c r="Q970" s="13" t="s">
        <v>4</v>
      </c>
      <c r="R970" s="38">
        <v>16.621600000000001</v>
      </c>
      <c r="S970" s="13" t="s">
        <v>60</v>
      </c>
      <c r="T970" s="39" t="str">
        <f t="shared" si="825"/>
        <v>0.00</v>
      </c>
      <c r="U970" s="39">
        <f t="shared" ref="U970:U971" si="1033">BE970</f>
        <v>-0.5</v>
      </c>
      <c r="V970" s="39">
        <f t="shared" ref="V970:V971" si="1034">V969+U970</f>
        <v>122.17840000000004</v>
      </c>
      <c r="W970" s="39">
        <f t="shared" ref="W970:W971" si="1035">W969+L970</f>
        <v>762</v>
      </c>
      <c r="X970" s="40">
        <f t="shared" ref="X970:X971" si="1036">SUM(V970/W970)</f>
        <v>0.1603391076115486</v>
      </c>
      <c r="Y970" s="41">
        <f t="shared" ref="Y970:Y971" si="1037">V970/100</f>
        <v>1.2217840000000004</v>
      </c>
      <c r="Z970" s="42">
        <f t="shared" ref="Z970:Z971" si="1038">V970*100</f>
        <v>12217.840000000004</v>
      </c>
      <c r="AA970" s="13" t="s">
        <v>58</v>
      </c>
      <c r="AT970" s="47">
        <v>16.7</v>
      </c>
      <c r="AU970" s="47">
        <v>14</v>
      </c>
      <c r="AV970" s="10">
        <f t="shared" ref="AV970:AV971" si="1039">((N970*(L970))-(L970))</f>
        <v>8.49</v>
      </c>
      <c r="AW970" s="10">
        <f t="shared" ref="AW970:AW971" si="1040">0.92*(N970-1)+1</f>
        <v>16.621600000000001</v>
      </c>
      <c r="AZ970" t="str">
        <f t="shared" ref="AZ970:AZ971" si="1041">IF(N970&gt;=M970,"Yes","No")</f>
        <v>Yes</v>
      </c>
      <c r="BB970" s="38">
        <f t="shared" ref="BB970:BB971" si="1042">IF(AA970="W",
   L970*(N970-1),
   -L970
)</f>
        <v>-0.5</v>
      </c>
      <c r="BC970" s="38">
        <f t="shared" si="997"/>
        <v>-1</v>
      </c>
      <c r="BD970" s="38">
        <f t="shared" ref="BD970:BD971" si="1043">IF(BC970&gt;0, BC970*0.92, BC970)</f>
        <v>-1</v>
      </c>
      <c r="BE970" s="38">
        <f t="shared" ref="BE970:BE971" si="1044">IF(
  BC970&gt;0,
  IF(
    AA970="W",
    BB970 - (BC970 - BD970),
    BB970
  ),
  BB970
)</f>
        <v>-0.5</v>
      </c>
      <c r="BF970" s="13" cm="1">
        <f t="array" ref="BF970">SUMPRODUCT((1/COUNTIFS($A$3:$A970,$A$3:$A970,$H$3:$H970,$H$3:$H970,$I$3:$I970,$I$3:$I970)))</f>
        <v>273.99999999999824</v>
      </c>
      <c r="BG970" s="13"/>
      <c r="BH970" s="12"/>
    </row>
    <row r="971" spans="1:60" x14ac:dyDescent="0.2">
      <c r="A971" s="37">
        <v>46267</v>
      </c>
      <c r="B971" s="37"/>
      <c r="C971" s="38">
        <v>11.27</v>
      </c>
      <c r="D971" s="13" t="s">
        <v>1171</v>
      </c>
      <c r="E971" s="13" t="s">
        <v>1156</v>
      </c>
      <c r="F971" s="13"/>
      <c r="H971" t="s">
        <v>813</v>
      </c>
      <c r="I971" s="13">
        <v>8</v>
      </c>
      <c r="J971" s="13">
        <v>12</v>
      </c>
      <c r="K971" t="s">
        <v>1168</v>
      </c>
      <c r="L971" s="38">
        <v>0.5</v>
      </c>
      <c r="M971" s="38">
        <v>30</v>
      </c>
      <c r="N971" s="38">
        <v>31.75</v>
      </c>
      <c r="O971" s="13" t="s">
        <v>15</v>
      </c>
      <c r="Q971" s="13" t="s">
        <v>4</v>
      </c>
      <c r="R971" s="38">
        <v>29.290000000000003</v>
      </c>
      <c r="S971" s="13" t="s">
        <v>60</v>
      </c>
      <c r="T971" s="39" t="str">
        <f t="shared" si="825"/>
        <v>0.00</v>
      </c>
      <c r="U971" s="39">
        <f t="shared" si="1033"/>
        <v>-0.5</v>
      </c>
      <c r="V971" s="39">
        <f t="shared" si="1034"/>
        <v>121.67840000000004</v>
      </c>
      <c r="W971" s="39">
        <f t="shared" si="1035"/>
        <v>762.5</v>
      </c>
      <c r="X971" s="40">
        <f t="shared" si="1036"/>
        <v>0.15957822950819678</v>
      </c>
      <c r="Y971" s="41">
        <f t="shared" si="1037"/>
        <v>1.2167840000000003</v>
      </c>
      <c r="Z971" s="42">
        <f t="shared" si="1038"/>
        <v>12167.840000000004</v>
      </c>
      <c r="AA971" s="13" t="s">
        <v>58</v>
      </c>
      <c r="AT971" s="47">
        <v>4.5</v>
      </c>
      <c r="AU971" s="47">
        <v>4.5</v>
      </c>
      <c r="AV971" s="10">
        <f t="shared" si="1039"/>
        <v>15.375</v>
      </c>
      <c r="AW971" s="10">
        <f t="shared" si="1040"/>
        <v>29.290000000000003</v>
      </c>
      <c r="AZ971" t="str">
        <f t="shared" si="1041"/>
        <v>Yes</v>
      </c>
      <c r="BB971" s="38">
        <f t="shared" si="1042"/>
        <v>-0.5</v>
      </c>
      <c r="BC971" s="38">
        <f t="shared" si="997"/>
        <v>-1</v>
      </c>
      <c r="BD971" s="38">
        <f t="shared" si="1043"/>
        <v>-1</v>
      </c>
      <c r="BE971" s="38">
        <f t="shared" si="1044"/>
        <v>-0.5</v>
      </c>
      <c r="BF971" s="13" cm="1">
        <f t="array" ref="BF971">SUMPRODUCT((1/COUNTIFS($A$3:$A971,$A$3:$A971,$H$3:$H971,$H$3:$H971,$I$3:$I971,$I$3:$I971)))</f>
        <v>273.99999999999824</v>
      </c>
      <c r="BG971" s="13"/>
      <c r="BH971" s="12"/>
    </row>
    <row r="972" spans="1:60" x14ac:dyDescent="0.2">
      <c r="A972" s="37">
        <v>46270</v>
      </c>
      <c r="B972" s="37"/>
      <c r="C972" s="38">
        <v>11.16</v>
      </c>
      <c r="D972" s="13" t="s">
        <v>55</v>
      </c>
      <c r="E972" s="13" t="s">
        <v>1156</v>
      </c>
      <c r="F972" s="13"/>
      <c r="H972" t="s">
        <v>813</v>
      </c>
      <c r="I972" s="13">
        <v>1</v>
      </c>
      <c r="J972" s="13">
        <v>5</v>
      </c>
      <c r="K972" t="s">
        <v>1177</v>
      </c>
      <c r="L972" s="38">
        <v>0.5</v>
      </c>
      <c r="M972" s="38">
        <v>10.5</v>
      </c>
      <c r="N972" s="38">
        <v>10.68</v>
      </c>
      <c r="O972" s="13" t="s">
        <v>15</v>
      </c>
      <c r="Q972" s="13" t="s">
        <v>4</v>
      </c>
      <c r="R972" s="38">
        <v>9.9055999999999997</v>
      </c>
      <c r="S972" s="13" t="s">
        <v>60</v>
      </c>
      <c r="T972" s="39" t="str">
        <f t="shared" si="825"/>
        <v>0.00</v>
      </c>
      <c r="U972" s="39">
        <f t="shared" ref="U972" si="1045">BE972</f>
        <v>-0.5</v>
      </c>
      <c r="V972" s="39">
        <f t="shared" ref="V972" si="1046">V971+U972</f>
        <v>121.17840000000004</v>
      </c>
      <c r="W972" s="39">
        <f t="shared" ref="W972" si="1047">W971+L972</f>
        <v>763</v>
      </c>
      <c r="X972" s="40">
        <f t="shared" ref="X972" si="1048">SUM(V972/W972)</f>
        <v>0.15881834862385327</v>
      </c>
      <c r="Y972" s="41">
        <f t="shared" ref="Y972" si="1049">V972/100</f>
        <v>1.2117840000000004</v>
      </c>
      <c r="Z972" s="42">
        <f t="shared" ref="Z972" si="1050">V972*100</f>
        <v>12117.840000000004</v>
      </c>
      <c r="AA972" s="13" t="s">
        <v>58</v>
      </c>
      <c r="AT972" s="47">
        <v>9.1</v>
      </c>
      <c r="AU972" s="47">
        <v>8.5</v>
      </c>
      <c r="AV972" s="10">
        <f t="shared" ref="AV972:AV980" si="1051">((N972*(L972))-(L972))</f>
        <v>4.84</v>
      </c>
      <c r="AW972" s="10">
        <f t="shared" ref="AW972:AW980" si="1052">0.92*(N972-1)+1</f>
        <v>9.9055999999999997</v>
      </c>
      <c r="AZ972" t="str">
        <f t="shared" ref="AZ972:AZ980" si="1053">IF(N972&gt;=M972,"Yes","No")</f>
        <v>Yes</v>
      </c>
      <c r="BB972" s="38">
        <f t="shared" ref="BB972:BB980" si="1054">IF(AA972="W",
   L972*(N972-1),
   -L972
)</f>
        <v>-0.5</v>
      </c>
      <c r="BC972" s="38">
        <f t="shared" si="997"/>
        <v>-0.5</v>
      </c>
      <c r="BD972" s="38">
        <f t="shared" ref="BD972:BD980" si="1055">IF(BC972&gt;0, BC972*0.92, BC972)</f>
        <v>-0.5</v>
      </c>
      <c r="BE972" s="38">
        <f t="shared" ref="BE972:BE980" si="1056">IF(
  BC972&gt;0,
  IF(
    AA972="W",
    BB972 - (BC972 - BD972),
    BB972
  ),
  BB972
)</f>
        <v>-0.5</v>
      </c>
      <c r="BF972" s="13" cm="1">
        <f t="array" ref="BF972">SUMPRODUCT((1/COUNTIFS($A$3:$A972,$A$3:$A972,$H$3:$H972,$H$3:$H972,$I$3:$I972,$I$3:$I972)))</f>
        <v>274.99999999999824</v>
      </c>
      <c r="BG972" s="13"/>
      <c r="BH972" s="12"/>
    </row>
    <row r="973" spans="1:60" x14ac:dyDescent="0.2">
      <c r="A973" s="37">
        <v>46270</v>
      </c>
      <c r="B973" s="37"/>
      <c r="C973" s="38">
        <v>11.16</v>
      </c>
      <c r="D973" s="13" t="s">
        <v>55</v>
      </c>
      <c r="E973" s="13" t="s">
        <v>1156</v>
      </c>
      <c r="F973" s="13"/>
      <c r="H973" t="s">
        <v>813</v>
      </c>
      <c r="I973" s="13">
        <v>2</v>
      </c>
      <c r="J973" s="13">
        <v>7</v>
      </c>
      <c r="K973" t="s">
        <v>1180</v>
      </c>
      <c r="L973" s="38">
        <v>0.5</v>
      </c>
      <c r="M973" s="38">
        <v>13.5</v>
      </c>
      <c r="N973" s="38">
        <v>14.24</v>
      </c>
      <c r="O973" s="13" t="s">
        <v>15</v>
      </c>
      <c r="Q973" s="13" t="s">
        <v>4</v>
      </c>
      <c r="R973" s="38">
        <v>13.180800000000001</v>
      </c>
      <c r="S973" s="13" t="s">
        <v>60</v>
      </c>
      <c r="T973" s="39" t="str">
        <f t="shared" si="825"/>
        <v>0.00</v>
      </c>
      <c r="U973" s="39">
        <f t="shared" ref="U973" si="1057">BE973</f>
        <v>-0.5</v>
      </c>
      <c r="V973" s="39">
        <f t="shared" ref="V973" si="1058">V972+U973</f>
        <v>120.67840000000004</v>
      </c>
      <c r="W973" s="39">
        <f t="shared" ref="W973" si="1059">W972+L973</f>
        <v>763.5</v>
      </c>
      <c r="X973" s="40">
        <f t="shared" ref="X973" si="1060">SUM(V973/W973)</f>
        <v>0.15805946299934517</v>
      </c>
      <c r="Y973" s="41">
        <f t="shared" ref="Y973" si="1061">V973/100</f>
        <v>1.2067840000000003</v>
      </c>
      <c r="Z973" s="42">
        <f t="shared" ref="Z973" si="1062">V973*100</f>
        <v>12067.840000000004</v>
      </c>
      <c r="AA973" s="13" t="s">
        <v>58</v>
      </c>
      <c r="AT973" s="47">
        <v>12.1</v>
      </c>
      <c r="AU973" s="47">
        <v>13</v>
      </c>
      <c r="AV973" s="10">
        <f t="shared" si="1051"/>
        <v>6.62</v>
      </c>
      <c r="AW973" s="10">
        <f t="shared" si="1052"/>
        <v>13.180800000000001</v>
      </c>
      <c r="AZ973" t="str">
        <f t="shared" si="1053"/>
        <v>Yes</v>
      </c>
      <c r="BB973" s="38">
        <f t="shared" si="1054"/>
        <v>-0.5</v>
      </c>
      <c r="BC973" s="38">
        <f t="shared" si="997"/>
        <v>-0.5</v>
      </c>
      <c r="BD973" s="38">
        <f t="shared" si="1055"/>
        <v>-0.5</v>
      </c>
      <c r="BE973" s="38">
        <f t="shared" si="1056"/>
        <v>-0.5</v>
      </c>
      <c r="BF973" s="13" cm="1">
        <f t="array" ref="BF973">SUMPRODUCT((1/COUNTIFS($A$3:$A973,$A$3:$A973,$H$3:$H973,$H$3:$H973,$I$3:$I973,$I$3:$I973)))</f>
        <v>275.99999999999824</v>
      </c>
      <c r="BG973" s="13"/>
      <c r="BH973" s="12"/>
    </row>
    <row r="974" spans="1:60" x14ac:dyDescent="0.2">
      <c r="A974" s="37">
        <v>46270</v>
      </c>
      <c r="B974" s="37"/>
      <c r="C974" s="38">
        <v>11.16</v>
      </c>
      <c r="D974" s="13" t="s">
        <v>55</v>
      </c>
      <c r="E974" s="13" t="s">
        <v>1172</v>
      </c>
      <c r="F974" s="13"/>
      <c r="H974" t="s">
        <v>1173</v>
      </c>
      <c r="I974" s="13">
        <v>1</v>
      </c>
      <c r="J974" s="13">
        <v>3</v>
      </c>
      <c r="K974" s="44" t="s">
        <v>1174</v>
      </c>
      <c r="L974" s="38">
        <v>0.5</v>
      </c>
      <c r="M974" s="38">
        <v>42</v>
      </c>
      <c r="N974" s="38">
        <v>50</v>
      </c>
      <c r="O974" s="13" t="s">
        <v>15</v>
      </c>
      <c r="Q974" s="13" t="s">
        <v>4</v>
      </c>
      <c r="R974" s="38">
        <v>46.080000000000005</v>
      </c>
      <c r="S974" s="13">
        <v>2</v>
      </c>
      <c r="T974" s="39" t="str">
        <f t="shared" si="825"/>
        <v>0.00</v>
      </c>
      <c r="U974" s="39">
        <f t="shared" ref="U974" si="1063">BE974</f>
        <v>-0.5</v>
      </c>
      <c r="V974" s="39">
        <f t="shared" ref="V974" si="1064">V973+U974</f>
        <v>120.17840000000004</v>
      </c>
      <c r="W974" s="39">
        <f t="shared" ref="W974" si="1065">W973+L974</f>
        <v>764</v>
      </c>
      <c r="X974" s="40">
        <f t="shared" ref="X974" si="1066">SUM(V974/W974)</f>
        <v>0.15730157068062833</v>
      </c>
      <c r="Y974" s="41">
        <f t="shared" ref="Y974" si="1067">V974/100</f>
        <v>1.2017840000000004</v>
      </c>
      <c r="Z974" s="42">
        <f t="shared" ref="Z974" si="1068">V974*100</f>
        <v>12017.840000000004</v>
      </c>
      <c r="AA974" s="13" t="s">
        <v>58</v>
      </c>
      <c r="AT974" s="47">
        <v>46.5</v>
      </c>
      <c r="AU974" s="47">
        <v>51</v>
      </c>
      <c r="AV974" s="10">
        <f t="shared" si="1051"/>
        <v>24.5</v>
      </c>
      <c r="AW974" s="10">
        <f t="shared" si="1052"/>
        <v>46.080000000000005</v>
      </c>
      <c r="AZ974" t="str">
        <f t="shared" si="1053"/>
        <v>Yes</v>
      </c>
      <c r="BB974" s="38">
        <f t="shared" si="1054"/>
        <v>-0.5</v>
      </c>
      <c r="BC974" s="38">
        <f t="shared" si="997"/>
        <v>-0.5</v>
      </c>
      <c r="BD974" s="38">
        <f t="shared" si="1055"/>
        <v>-0.5</v>
      </c>
      <c r="BE974" s="38">
        <f t="shared" si="1056"/>
        <v>-0.5</v>
      </c>
      <c r="BF974" s="13" cm="1">
        <f t="array" ref="BF974">SUMPRODUCT((1/COUNTIFS($A$3:$A974,$A$3:$A974,$H$3:$H974,$H$3:$H974,$I$3:$I974,$I$3:$I974)))</f>
        <v>276.99999999999824</v>
      </c>
      <c r="BG974" s="13"/>
      <c r="BH974" s="12"/>
    </row>
    <row r="975" spans="1:60" x14ac:dyDescent="0.2">
      <c r="A975" s="37">
        <v>46270</v>
      </c>
      <c r="B975" s="37"/>
      <c r="C975" s="38">
        <v>11.16</v>
      </c>
      <c r="D975" s="13" t="s">
        <v>55</v>
      </c>
      <c r="E975" s="13" t="s">
        <v>1156</v>
      </c>
      <c r="F975" s="13"/>
      <c r="H975" t="s">
        <v>813</v>
      </c>
      <c r="I975" s="13">
        <v>4</v>
      </c>
      <c r="J975" s="13">
        <v>2</v>
      </c>
      <c r="K975" t="s">
        <v>1110</v>
      </c>
      <c r="L975" s="38">
        <v>0.5</v>
      </c>
      <c r="M975" s="38">
        <v>23</v>
      </c>
      <c r="N975" s="38">
        <v>33.72</v>
      </c>
      <c r="O975" s="13" t="s">
        <v>15</v>
      </c>
      <c r="Q975" s="13" t="s">
        <v>4</v>
      </c>
      <c r="R975" s="38">
        <v>31.102399999999999</v>
      </c>
      <c r="S975" s="13" t="s">
        <v>60</v>
      </c>
      <c r="T975" s="39" t="str">
        <f t="shared" si="825"/>
        <v>0.00</v>
      </c>
      <c r="U975" s="39">
        <f t="shared" ref="U975:U979" si="1069">BE975</f>
        <v>-0.5</v>
      </c>
      <c r="V975" s="39">
        <f t="shared" ref="V975:V979" si="1070">V974+U975</f>
        <v>119.67840000000004</v>
      </c>
      <c r="W975" s="39">
        <f t="shared" ref="W975:W979" si="1071">W974+L975</f>
        <v>764.5</v>
      </c>
      <c r="X975" s="40">
        <f t="shared" ref="X975:X979" si="1072">SUM(V975/W975)</f>
        <v>0.15654466971877048</v>
      </c>
      <c r="Y975" s="41">
        <f t="shared" ref="Y975:Y979" si="1073">V975/100</f>
        <v>1.1967840000000003</v>
      </c>
      <c r="Z975" s="42">
        <f t="shared" ref="Z975:Z979" si="1074">V975*100</f>
        <v>11967.840000000004</v>
      </c>
      <c r="AA975" s="13" t="s">
        <v>58</v>
      </c>
      <c r="AT975" s="47">
        <v>19</v>
      </c>
      <c r="AU975" s="47">
        <v>19</v>
      </c>
      <c r="AV975" s="10">
        <f t="shared" si="1051"/>
        <v>16.36</v>
      </c>
      <c r="AW975" s="10">
        <f t="shared" si="1052"/>
        <v>31.102399999999999</v>
      </c>
      <c r="AZ975" t="str">
        <f t="shared" si="1053"/>
        <v>Yes</v>
      </c>
      <c r="BB975" s="38">
        <f t="shared" si="1054"/>
        <v>-0.5</v>
      </c>
      <c r="BC975" s="38">
        <f t="shared" si="997"/>
        <v>11.67</v>
      </c>
      <c r="BD975" s="38">
        <f t="shared" si="1055"/>
        <v>10.7364</v>
      </c>
      <c r="BE975" s="38">
        <f t="shared" si="1056"/>
        <v>-0.5</v>
      </c>
      <c r="BF975" s="13" cm="1">
        <f t="array" ref="BF975">SUMPRODUCT((1/COUNTIFS($A$3:$A975,$A$3:$A975,$H$3:$H975,$H$3:$H975,$I$3:$I975,$I$3:$I975)))</f>
        <v>277.99999999999824</v>
      </c>
      <c r="BG975" s="13"/>
      <c r="BH975" s="12"/>
    </row>
    <row r="976" spans="1:60" x14ac:dyDescent="0.2">
      <c r="A976" s="37">
        <v>46270</v>
      </c>
      <c r="B976" s="37"/>
      <c r="C976" s="38">
        <v>11.16</v>
      </c>
      <c r="D976" s="13" t="s">
        <v>55</v>
      </c>
      <c r="E976" s="13" t="s">
        <v>1156</v>
      </c>
      <c r="F976" s="13"/>
      <c r="H976" t="s">
        <v>813</v>
      </c>
      <c r="I976" s="13">
        <v>4</v>
      </c>
      <c r="J976" s="13">
        <v>5</v>
      </c>
      <c r="K976" t="s">
        <v>1183</v>
      </c>
      <c r="L976" s="38">
        <v>0.5</v>
      </c>
      <c r="M976" s="38">
        <v>17.5</v>
      </c>
      <c r="N976" s="38">
        <v>25.38</v>
      </c>
      <c r="O976" s="13" t="s">
        <v>15</v>
      </c>
      <c r="Q976" s="13" t="s">
        <v>4</v>
      </c>
      <c r="R976" s="38">
        <v>23.429600000000001</v>
      </c>
      <c r="S976" s="13" t="s">
        <v>60</v>
      </c>
      <c r="T976" s="39" t="str">
        <f t="shared" ref="T976:T1039" si="1075">IF(($AA976="W"),ROUND(($L976*$R976),2),"0.00")</f>
        <v>0.00</v>
      </c>
      <c r="U976" s="39">
        <f t="shared" si="1069"/>
        <v>-0.5</v>
      </c>
      <c r="V976" s="39">
        <f t="shared" si="1070"/>
        <v>119.17840000000004</v>
      </c>
      <c r="W976" s="39">
        <f t="shared" si="1071"/>
        <v>765</v>
      </c>
      <c r="X976" s="40">
        <f t="shared" si="1072"/>
        <v>0.1557887581699347</v>
      </c>
      <c r="Y976" s="41">
        <f t="shared" si="1073"/>
        <v>1.1917840000000004</v>
      </c>
      <c r="Z976" s="42">
        <f t="shared" si="1074"/>
        <v>11917.840000000004</v>
      </c>
      <c r="AA976" s="13" t="s">
        <v>58</v>
      </c>
      <c r="AT976" s="47">
        <v>19.7</v>
      </c>
      <c r="AU976" s="47">
        <v>19</v>
      </c>
      <c r="AV976" s="10">
        <f t="shared" si="1051"/>
        <v>12.19</v>
      </c>
      <c r="AW976" s="10">
        <f t="shared" si="1052"/>
        <v>23.429600000000001</v>
      </c>
      <c r="AZ976" t="str">
        <f t="shared" si="1053"/>
        <v>Yes</v>
      </c>
      <c r="BB976" s="38">
        <f t="shared" si="1054"/>
        <v>-0.5</v>
      </c>
      <c r="BC976" s="38">
        <f t="shared" si="997"/>
        <v>11.67</v>
      </c>
      <c r="BD976" s="38">
        <f t="shared" si="1055"/>
        <v>10.7364</v>
      </c>
      <c r="BE976" s="38">
        <f t="shared" si="1056"/>
        <v>-0.5</v>
      </c>
      <c r="BF976" s="13" cm="1">
        <f t="array" ref="BF976">SUMPRODUCT((1/COUNTIFS($A$3:$A976,$A$3:$A976,$H$3:$H976,$H$3:$H976,$I$3:$I976,$I$3:$I976)))</f>
        <v>277.99999999999824</v>
      </c>
      <c r="BG976" s="13"/>
      <c r="BH976" s="12"/>
    </row>
    <row r="977" spans="1:60" x14ac:dyDescent="0.2">
      <c r="A977" s="37">
        <v>46270</v>
      </c>
      <c r="B977" s="37"/>
      <c r="C977" s="38">
        <v>11.16</v>
      </c>
      <c r="D977" s="13" t="s">
        <v>55</v>
      </c>
      <c r="E977" s="13" t="s">
        <v>1156</v>
      </c>
      <c r="F977" s="13"/>
      <c r="H977" t="s">
        <v>813</v>
      </c>
      <c r="I977" s="13">
        <v>4</v>
      </c>
      <c r="J977" s="13">
        <v>5</v>
      </c>
      <c r="K977" t="s">
        <v>1183</v>
      </c>
      <c r="L977" s="38">
        <v>0.5</v>
      </c>
      <c r="M977" s="38">
        <v>4.3</v>
      </c>
      <c r="N977" s="38">
        <v>4.3</v>
      </c>
      <c r="O977" s="13" t="s">
        <v>15</v>
      </c>
      <c r="Q977" s="13" t="s">
        <v>1101</v>
      </c>
      <c r="R977" s="38">
        <v>4.0359999999999996</v>
      </c>
      <c r="S977" s="13" t="s">
        <v>60</v>
      </c>
      <c r="T977" s="39" t="str">
        <f t="shared" si="1075"/>
        <v>0.00</v>
      </c>
      <c r="U977" s="39">
        <f t="shared" si="1069"/>
        <v>-0.5</v>
      </c>
      <c r="V977" s="39">
        <f t="shared" si="1070"/>
        <v>118.67840000000004</v>
      </c>
      <c r="W977" s="39">
        <f t="shared" si="1071"/>
        <v>765.5</v>
      </c>
      <c r="X977" s="40">
        <f t="shared" si="1072"/>
        <v>0.15503383409536256</v>
      </c>
      <c r="Y977" s="41">
        <f t="shared" si="1073"/>
        <v>1.1867840000000003</v>
      </c>
      <c r="Z977" s="42">
        <f t="shared" si="1074"/>
        <v>11867.840000000004</v>
      </c>
      <c r="AA977" s="13" t="s">
        <v>58</v>
      </c>
      <c r="AT977" s="47">
        <v>3.5</v>
      </c>
      <c r="AU977" s="47">
        <v>3.5</v>
      </c>
      <c r="AV977" s="10">
        <f t="shared" si="1051"/>
        <v>1.65</v>
      </c>
      <c r="AW977" s="10">
        <f t="shared" si="1052"/>
        <v>4.0359999999999996</v>
      </c>
      <c r="AZ977" t="str">
        <f t="shared" si="1053"/>
        <v>Yes</v>
      </c>
      <c r="BB977" s="38">
        <f t="shared" si="1054"/>
        <v>-0.5</v>
      </c>
      <c r="BC977" s="38">
        <f t="shared" si="997"/>
        <v>11.67</v>
      </c>
      <c r="BD977" s="38">
        <f t="shared" si="1055"/>
        <v>10.7364</v>
      </c>
      <c r="BE977" s="38">
        <f t="shared" si="1056"/>
        <v>-0.5</v>
      </c>
      <c r="BF977" s="13" cm="1">
        <f t="array" ref="BF977">SUMPRODUCT((1/COUNTIFS($A$3:$A977,$A$3:$A977,$H$3:$H977,$H$3:$H977,$I$3:$I977,$I$3:$I977)))</f>
        <v>277.99999999999818</v>
      </c>
      <c r="BG977" s="13"/>
      <c r="BH977" s="12"/>
    </row>
    <row r="978" spans="1:60" x14ac:dyDescent="0.2">
      <c r="A978" s="37">
        <v>46270</v>
      </c>
      <c r="B978" s="37"/>
      <c r="C978" s="38">
        <v>11.16</v>
      </c>
      <c r="D978" s="13" t="s">
        <v>55</v>
      </c>
      <c r="E978" s="13" t="s">
        <v>1156</v>
      </c>
      <c r="F978" s="13"/>
      <c r="H978" t="s">
        <v>813</v>
      </c>
      <c r="I978" s="13">
        <v>4</v>
      </c>
      <c r="J978" s="13">
        <v>12</v>
      </c>
      <c r="K978" s="43" t="s">
        <v>1184</v>
      </c>
      <c r="L978" s="38">
        <v>0.5</v>
      </c>
      <c r="M978" s="38">
        <v>17</v>
      </c>
      <c r="N978" s="38">
        <v>24</v>
      </c>
      <c r="O978" s="13" t="s">
        <v>15</v>
      </c>
      <c r="Q978" s="13" t="s">
        <v>4</v>
      </c>
      <c r="R978" s="38">
        <v>22.16</v>
      </c>
      <c r="S978" s="13">
        <v>1</v>
      </c>
      <c r="T978" s="39">
        <f t="shared" si="1075"/>
        <v>11.08</v>
      </c>
      <c r="U978" s="39">
        <f t="shared" si="1069"/>
        <v>10.5664</v>
      </c>
      <c r="V978" s="39">
        <f t="shared" si="1070"/>
        <v>129.24480000000003</v>
      </c>
      <c r="W978" s="39">
        <f t="shared" si="1071"/>
        <v>766</v>
      </c>
      <c r="X978" s="40">
        <f t="shared" si="1072"/>
        <v>0.16872689295039167</v>
      </c>
      <c r="Y978" s="41">
        <f t="shared" si="1073"/>
        <v>1.2924480000000003</v>
      </c>
      <c r="Z978" s="42">
        <f t="shared" si="1074"/>
        <v>12924.480000000003</v>
      </c>
      <c r="AA978" s="13" t="s">
        <v>72</v>
      </c>
      <c r="AT978" s="47">
        <v>19</v>
      </c>
      <c r="AU978" s="47">
        <v>19</v>
      </c>
      <c r="AV978" s="10">
        <f t="shared" si="1051"/>
        <v>11.5</v>
      </c>
      <c r="AW978" s="10">
        <f t="shared" si="1052"/>
        <v>22.16</v>
      </c>
      <c r="AZ978" t="str">
        <f t="shared" si="1053"/>
        <v>Yes</v>
      </c>
      <c r="BB978" s="38">
        <f t="shared" si="1054"/>
        <v>11.5</v>
      </c>
      <c r="BC978" s="38">
        <f t="shared" si="997"/>
        <v>11.67</v>
      </c>
      <c r="BD978" s="38">
        <f t="shared" si="1055"/>
        <v>10.7364</v>
      </c>
      <c r="BE978" s="38">
        <f t="shared" si="1056"/>
        <v>10.5664</v>
      </c>
      <c r="BF978" s="13" cm="1">
        <f t="array" ref="BF978">SUMPRODUCT((1/COUNTIFS($A$3:$A978,$A$3:$A978,$H$3:$H978,$H$3:$H978,$I$3:$I978,$I$3:$I978)))</f>
        <v>277.99999999999824</v>
      </c>
      <c r="BG978" s="13"/>
      <c r="BH978" s="12"/>
    </row>
    <row r="979" spans="1:60" x14ac:dyDescent="0.2">
      <c r="A979" s="37">
        <v>46270</v>
      </c>
      <c r="B979" s="37"/>
      <c r="C979" s="38">
        <v>11.16</v>
      </c>
      <c r="D979" s="13" t="s">
        <v>55</v>
      </c>
      <c r="E979" s="13" t="s">
        <v>1156</v>
      </c>
      <c r="F979" s="13"/>
      <c r="H979" t="s">
        <v>813</v>
      </c>
      <c r="I979" s="13">
        <v>4</v>
      </c>
      <c r="J979" s="13">
        <v>12</v>
      </c>
      <c r="K979" s="43" t="s">
        <v>1184</v>
      </c>
      <c r="L979" s="38">
        <v>0.5</v>
      </c>
      <c r="M979" s="38">
        <v>4.2</v>
      </c>
      <c r="N979" s="38">
        <v>4.34</v>
      </c>
      <c r="O979" s="13" t="s">
        <v>15</v>
      </c>
      <c r="Q979" s="13" t="s">
        <v>1101</v>
      </c>
      <c r="R979" s="38">
        <v>4.0728</v>
      </c>
      <c r="S979" s="13">
        <v>1</v>
      </c>
      <c r="T979" s="39">
        <f t="shared" si="1075"/>
        <v>2.04</v>
      </c>
      <c r="U979" s="39">
        <f t="shared" si="1069"/>
        <v>0.73639999999999972</v>
      </c>
      <c r="V979" s="39">
        <f t="shared" si="1070"/>
        <v>129.98120000000003</v>
      </c>
      <c r="W979" s="39">
        <f t="shared" si="1071"/>
        <v>766.5</v>
      </c>
      <c r="X979" s="40">
        <f t="shared" si="1072"/>
        <v>0.16957756033920421</v>
      </c>
      <c r="Y979" s="41">
        <f t="shared" si="1073"/>
        <v>1.2998120000000002</v>
      </c>
      <c r="Z979" s="42">
        <f t="shared" si="1074"/>
        <v>12998.120000000003</v>
      </c>
      <c r="AA979" s="13" t="s">
        <v>72</v>
      </c>
      <c r="AT979" s="47">
        <v>3.1</v>
      </c>
      <c r="AU979" s="47">
        <v>3.1</v>
      </c>
      <c r="AV979" s="10">
        <f t="shared" si="1051"/>
        <v>1.67</v>
      </c>
      <c r="AW979" s="10">
        <f t="shared" si="1052"/>
        <v>4.0728</v>
      </c>
      <c r="AZ979" t="str">
        <f t="shared" si="1053"/>
        <v>Yes</v>
      </c>
      <c r="BB979" s="38">
        <f t="shared" si="1054"/>
        <v>1.67</v>
      </c>
      <c r="BC979" s="38">
        <f t="shared" si="997"/>
        <v>11.67</v>
      </c>
      <c r="BD979" s="38">
        <f t="shared" si="1055"/>
        <v>10.7364</v>
      </c>
      <c r="BE979" s="38">
        <f t="shared" si="1056"/>
        <v>0.73639999999999972</v>
      </c>
      <c r="BF979" s="13" cm="1">
        <f t="array" ref="BF979">SUMPRODUCT((1/COUNTIFS($A$3:$A979,$A$3:$A979,$H$3:$H979,$H$3:$H979,$I$3:$I979,$I$3:$I979)))</f>
        <v>277.99999999999818</v>
      </c>
      <c r="BG979" s="13"/>
      <c r="BH979" s="12"/>
    </row>
    <row r="980" spans="1:60" x14ac:dyDescent="0.2">
      <c r="A980" s="37">
        <v>46270</v>
      </c>
      <c r="B980" s="37"/>
      <c r="C980" s="38">
        <v>11.16</v>
      </c>
      <c r="D980" s="13" t="s">
        <v>55</v>
      </c>
      <c r="E980" s="13" t="s">
        <v>1156</v>
      </c>
      <c r="F980" s="13"/>
      <c r="H980" t="s">
        <v>813</v>
      </c>
      <c r="I980" s="13">
        <v>6</v>
      </c>
      <c r="J980" s="13">
        <v>6</v>
      </c>
      <c r="K980" t="s">
        <v>1102</v>
      </c>
      <c r="L980" s="38">
        <v>0.5</v>
      </c>
      <c r="M980" s="38">
        <v>23</v>
      </c>
      <c r="N980" s="38">
        <v>26.81</v>
      </c>
      <c r="O980" s="13" t="s">
        <v>15</v>
      </c>
      <c r="Q980" s="13" t="s">
        <v>4</v>
      </c>
      <c r="R980" s="38">
        <v>24.745200000000001</v>
      </c>
      <c r="S980" s="13" t="s">
        <v>60</v>
      </c>
      <c r="T980" s="39" t="str">
        <f t="shared" si="1075"/>
        <v>0.00</v>
      </c>
      <c r="U980" s="39">
        <f t="shared" ref="U980" si="1076">BE980</f>
        <v>-0.5</v>
      </c>
      <c r="V980" s="39">
        <f t="shared" ref="V980" si="1077">V979+U980</f>
        <v>129.48120000000003</v>
      </c>
      <c r="W980" s="39">
        <f t="shared" ref="W980" si="1078">W979+L980</f>
        <v>767</v>
      </c>
      <c r="X980" s="40">
        <f t="shared" ref="X980" si="1079">SUM(V980/W980)</f>
        <v>0.1688151238591917</v>
      </c>
      <c r="Y980" s="41">
        <f t="shared" ref="Y980" si="1080">V980/100</f>
        <v>1.2948120000000003</v>
      </c>
      <c r="Z980" s="42">
        <f t="shared" ref="Z980" si="1081">V980*100</f>
        <v>12948.120000000003</v>
      </c>
      <c r="AA980" s="13" t="s">
        <v>58</v>
      </c>
      <c r="AT980" s="47">
        <v>21.7</v>
      </c>
      <c r="AU980" s="47">
        <v>21</v>
      </c>
      <c r="AV980" s="10">
        <f t="shared" si="1051"/>
        <v>12.904999999999999</v>
      </c>
      <c r="AW980" s="10">
        <f t="shared" si="1052"/>
        <v>24.745200000000001</v>
      </c>
      <c r="AZ980" t="str">
        <f t="shared" si="1053"/>
        <v>Yes</v>
      </c>
      <c r="BB980" s="38">
        <f t="shared" si="1054"/>
        <v>-0.5</v>
      </c>
      <c r="BC980" s="38">
        <f t="shared" si="997"/>
        <v>-0.5</v>
      </c>
      <c r="BD980" s="38">
        <f t="shared" si="1055"/>
        <v>-0.5</v>
      </c>
      <c r="BE980" s="38">
        <f t="shared" si="1056"/>
        <v>-0.5</v>
      </c>
      <c r="BF980" s="13" cm="1">
        <f t="array" ref="BF980">SUMPRODUCT((1/COUNTIFS($A$3:$A980,$A$3:$A980,$H$3:$H980,$H$3:$H980,$I$3:$I980,$I$3:$I980)))</f>
        <v>278.99999999999818</v>
      </c>
      <c r="BG980" s="13"/>
      <c r="BH980" s="12"/>
    </row>
    <row r="981" spans="1:60" x14ac:dyDescent="0.2">
      <c r="A981" s="37">
        <v>46270</v>
      </c>
      <c r="B981" s="37"/>
      <c r="C981" s="38">
        <v>11.16</v>
      </c>
      <c r="D981" s="13" t="s">
        <v>55</v>
      </c>
      <c r="E981" s="13" t="s">
        <v>1172</v>
      </c>
      <c r="F981" s="13"/>
      <c r="H981" t="s">
        <v>1173</v>
      </c>
      <c r="I981" s="13">
        <v>5</v>
      </c>
      <c r="J981" s="13">
        <v>2</v>
      </c>
      <c r="K981" t="s">
        <v>1190</v>
      </c>
      <c r="L981" s="38">
        <v>0.5</v>
      </c>
      <c r="M981" s="38">
        <v>28</v>
      </c>
      <c r="N981" s="38">
        <v>30.97</v>
      </c>
      <c r="O981" s="13" t="s">
        <v>15</v>
      </c>
      <c r="Q981" s="13" t="s">
        <v>4</v>
      </c>
      <c r="R981" s="38">
        <v>28.572400000000002</v>
      </c>
      <c r="S981" s="13" t="s">
        <v>60</v>
      </c>
      <c r="T981" s="39" t="str">
        <f t="shared" si="1075"/>
        <v>0.00</v>
      </c>
      <c r="U981" s="39">
        <f t="shared" ref="U981:U984" si="1082">BE981</f>
        <v>-0.5</v>
      </c>
      <c r="V981" s="39">
        <f t="shared" ref="V981:V984" si="1083">V980+U981</f>
        <v>128.98120000000003</v>
      </c>
      <c r="W981" s="39">
        <f t="shared" ref="W981:W984" si="1084">W980+L981</f>
        <v>767.5</v>
      </c>
      <c r="X981" s="40">
        <f t="shared" ref="X981:X984" si="1085">SUM(V981/W981)</f>
        <v>0.168053680781759</v>
      </c>
      <c r="Y981" s="41">
        <f t="shared" ref="Y981:Y984" si="1086">V981/100</f>
        <v>1.2898120000000004</v>
      </c>
      <c r="Z981" s="42">
        <f t="shared" ref="Z981:Z984" si="1087">V981*100</f>
        <v>12898.120000000003</v>
      </c>
      <c r="AA981" s="13" t="s">
        <v>58</v>
      </c>
      <c r="AT981" s="47">
        <v>26.4</v>
      </c>
      <c r="AU981" s="47">
        <v>21</v>
      </c>
      <c r="AV981" s="10">
        <f t="shared" ref="AV981:AV984" si="1088">((N981*(L981))-(L981))</f>
        <v>14.984999999999999</v>
      </c>
      <c r="AW981" s="10">
        <f t="shared" ref="AW981:AW984" si="1089">0.92*(N981-1)+1</f>
        <v>28.572400000000002</v>
      </c>
      <c r="AZ981" t="str">
        <f t="shared" ref="AZ981:AZ984" si="1090">IF(N981&gt;=M981,"Yes","No")</f>
        <v>Yes</v>
      </c>
      <c r="BB981" s="38">
        <f t="shared" ref="BB981:BB984" si="1091">IF(AA981="W",
   L981*(N981-1),
   -L981
)</f>
        <v>-0.5</v>
      </c>
      <c r="BC981" s="38">
        <f t="shared" si="997"/>
        <v>-2</v>
      </c>
      <c r="BD981" s="38">
        <f t="shared" ref="BD981:BD984" si="1092">IF(BC981&gt;0, BC981*0.92, BC981)</f>
        <v>-2</v>
      </c>
      <c r="BE981" s="38">
        <f t="shared" ref="BE981:BE984" si="1093">IF(
  BC981&gt;0,
  IF(
    AA981="W",
    BB981 - (BC981 - BD981),
    BB981
  ),
  BB981
)</f>
        <v>-0.5</v>
      </c>
      <c r="BF981" s="13" cm="1">
        <f t="array" ref="BF981">SUMPRODUCT((1/COUNTIFS($A$3:$A981,$A$3:$A981,$H$3:$H981,$H$3:$H981,$I$3:$I981,$I$3:$I981)))</f>
        <v>279.99999999999818</v>
      </c>
      <c r="BG981" s="13"/>
      <c r="BH981" s="12"/>
    </row>
    <row r="982" spans="1:60" x14ac:dyDescent="0.2">
      <c r="A982" s="37">
        <v>46270</v>
      </c>
      <c r="B982" s="37"/>
      <c r="C982" s="38">
        <v>11.16</v>
      </c>
      <c r="D982" s="13" t="s">
        <v>55</v>
      </c>
      <c r="E982" s="13" t="s">
        <v>1172</v>
      </c>
      <c r="F982" s="13"/>
      <c r="H982" t="s">
        <v>1173</v>
      </c>
      <c r="I982" s="13">
        <v>5</v>
      </c>
      <c r="J982" s="13">
        <v>7</v>
      </c>
      <c r="K982" t="s">
        <v>1192</v>
      </c>
      <c r="L982" s="38">
        <v>0.5</v>
      </c>
      <c r="M982" s="38">
        <v>14.5</v>
      </c>
      <c r="N982" s="38">
        <v>23.81</v>
      </c>
      <c r="O982" s="13" t="s">
        <v>15</v>
      </c>
      <c r="Q982" s="13" t="s">
        <v>4</v>
      </c>
      <c r="R982" s="38">
        <v>21.985199999999999</v>
      </c>
      <c r="S982" s="13" t="s">
        <v>60</v>
      </c>
      <c r="T982" s="39" t="str">
        <f t="shared" si="1075"/>
        <v>0.00</v>
      </c>
      <c r="U982" s="39">
        <f t="shared" si="1082"/>
        <v>-0.5</v>
      </c>
      <c r="V982" s="39">
        <f t="shared" si="1083"/>
        <v>128.48120000000003</v>
      </c>
      <c r="W982" s="39">
        <f t="shared" si="1084"/>
        <v>768</v>
      </c>
      <c r="X982" s="40">
        <f t="shared" si="1085"/>
        <v>0.1672932291666667</v>
      </c>
      <c r="Y982" s="41">
        <f t="shared" si="1086"/>
        <v>1.2848120000000003</v>
      </c>
      <c r="Z982" s="42">
        <f t="shared" si="1087"/>
        <v>12848.120000000003</v>
      </c>
      <c r="AA982" s="13" t="s">
        <v>58</v>
      </c>
      <c r="AT982" s="47">
        <v>19.2</v>
      </c>
      <c r="AU982" s="47">
        <v>17</v>
      </c>
      <c r="AV982" s="10">
        <f t="shared" si="1088"/>
        <v>11.404999999999999</v>
      </c>
      <c r="AW982" s="10">
        <f t="shared" si="1089"/>
        <v>21.985199999999999</v>
      </c>
      <c r="AZ982" t="str">
        <f t="shared" si="1090"/>
        <v>Yes</v>
      </c>
      <c r="BB982" s="38">
        <f t="shared" si="1091"/>
        <v>-0.5</v>
      </c>
      <c r="BC982" s="38">
        <f t="shared" si="997"/>
        <v>-2</v>
      </c>
      <c r="BD982" s="38">
        <f t="shared" si="1092"/>
        <v>-2</v>
      </c>
      <c r="BE982" s="38">
        <f t="shared" si="1093"/>
        <v>-0.5</v>
      </c>
      <c r="BF982" s="13" cm="1">
        <f t="array" ref="BF982">SUMPRODUCT((1/COUNTIFS($A$3:$A982,$A$3:$A982,$H$3:$H982,$H$3:$H982,$I$3:$I982,$I$3:$I982)))</f>
        <v>279.99999999999818</v>
      </c>
      <c r="BG982" s="13"/>
      <c r="BH982" s="12"/>
    </row>
    <row r="983" spans="1:60" x14ac:dyDescent="0.2">
      <c r="A983" s="37">
        <v>46270</v>
      </c>
      <c r="B983" s="37"/>
      <c r="C983" s="38">
        <v>11.16</v>
      </c>
      <c r="D983" s="13" t="s">
        <v>55</v>
      </c>
      <c r="E983" s="13" t="s">
        <v>1172</v>
      </c>
      <c r="F983" s="13"/>
      <c r="H983" t="s">
        <v>1173</v>
      </c>
      <c r="I983" s="13">
        <v>5</v>
      </c>
      <c r="J983" s="13">
        <v>7</v>
      </c>
      <c r="K983" t="s">
        <v>1192</v>
      </c>
      <c r="L983" s="38">
        <v>0.5</v>
      </c>
      <c r="M983" s="38">
        <v>4.4000000000000004</v>
      </c>
      <c r="N983" s="38">
        <v>5.01</v>
      </c>
      <c r="O983" s="13" t="s">
        <v>15</v>
      </c>
      <c r="Q983" s="13" t="s">
        <v>1101</v>
      </c>
      <c r="R983" s="38">
        <v>4.6891999999999996</v>
      </c>
      <c r="S983" s="13" t="s">
        <v>60</v>
      </c>
      <c r="T983" s="39" t="str">
        <f t="shared" si="1075"/>
        <v>0.00</v>
      </c>
      <c r="U983" s="39">
        <f t="shared" si="1082"/>
        <v>-0.5</v>
      </c>
      <c r="V983" s="39">
        <f t="shared" si="1083"/>
        <v>127.98120000000003</v>
      </c>
      <c r="W983" s="39">
        <f t="shared" si="1084"/>
        <v>768.5</v>
      </c>
      <c r="X983" s="40">
        <f t="shared" si="1085"/>
        <v>0.16653376707872483</v>
      </c>
      <c r="Y983" s="41">
        <f t="shared" si="1086"/>
        <v>1.2798120000000004</v>
      </c>
      <c r="Z983" s="42">
        <f t="shared" si="1087"/>
        <v>12798.120000000003</v>
      </c>
      <c r="AA983" s="13" t="s">
        <v>58</v>
      </c>
      <c r="AT983" s="47">
        <v>4.8</v>
      </c>
      <c r="AU983" s="47">
        <v>4.8</v>
      </c>
      <c r="AV983" s="10">
        <f t="shared" si="1088"/>
        <v>2.0049999999999999</v>
      </c>
      <c r="AW983" s="10">
        <f t="shared" si="1089"/>
        <v>4.6891999999999996</v>
      </c>
      <c r="AZ983" t="str">
        <f t="shared" si="1090"/>
        <v>Yes</v>
      </c>
      <c r="BB983" s="38">
        <f t="shared" si="1091"/>
        <v>-0.5</v>
      </c>
      <c r="BC983" s="38">
        <f t="shared" si="997"/>
        <v>-2</v>
      </c>
      <c r="BD983" s="38">
        <f t="shared" si="1092"/>
        <v>-2</v>
      </c>
      <c r="BE983" s="38">
        <f t="shared" si="1093"/>
        <v>-0.5</v>
      </c>
      <c r="BF983" s="13" cm="1">
        <f t="array" ref="BF983">SUMPRODUCT((1/COUNTIFS($A$3:$A983,$A$3:$A983,$H$3:$H983,$H$3:$H983,$I$3:$I983,$I$3:$I983)))</f>
        <v>279.99999999999812</v>
      </c>
      <c r="BG983" s="13"/>
      <c r="BH983" s="12"/>
    </row>
    <row r="984" spans="1:60" x14ac:dyDescent="0.2">
      <c r="A984" s="37">
        <v>46270</v>
      </c>
      <c r="B984" s="37"/>
      <c r="C984" s="38">
        <v>11.16</v>
      </c>
      <c r="D984" s="13" t="s">
        <v>55</v>
      </c>
      <c r="E984" s="13" t="s">
        <v>1172</v>
      </c>
      <c r="F984" s="13"/>
      <c r="H984" t="s">
        <v>1173</v>
      </c>
      <c r="I984" s="13">
        <v>5</v>
      </c>
      <c r="J984" s="13">
        <v>10</v>
      </c>
      <c r="K984" t="s">
        <v>1194</v>
      </c>
      <c r="L984" s="38">
        <v>0.5</v>
      </c>
      <c r="M984" s="38">
        <v>26</v>
      </c>
      <c r="N984" s="38">
        <v>29.26</v>
      </c>
      <c r="O984" s="13" t="s">
        <v>15</v>
      </c>
      <c r="Q984" s="13" t="s">
        <v>4</v>
      </c>
      <c r="R984" s="38">
        <v>26.999200000000002</v>
      </c>
      <c r="S984" s="13" t="s">
        <v>60</v>
      </c>
      <c r="T984" s="39" t="str">
        <f t="shared" si="1075"/>
        <v>0.00</v>
      </c>
      <c r="U984" s="39">
        <f t="shared" si="1082"/>
        <v>-0.5</v>
      </c>
      <c r="V984" s="39">
        <f t="shared" si="1083"/>
        <v>127.48120000000003</v>
      </c>
      <c r="W984" s="39">
        <f t="shared" si="1084"/>
        <v>769</v>
      </c>
      <c r="X984" s="40">
        <f t="shared" si="1085"/>
        <v>0.16577529258777637</v>
      </c>
      <c r="Y984" s="41">
        <f t="shared" si="1086"/>
        <v>1.2748120000000003</v>
      </c>
      <c r="Z984" s="42">
        <f t="shared" si="1087"/>
        <v>12748.120000000003</v>
      </c>
      <c r="AA984" s="13" t="s">
        <v>58</v>
      </c>
      <c r="AT984" s="47">
        <v>30</v>
      </c>
      <c r="AU984" s="47">
        <v>21</v>
      </c>
      <c r="AV984" s="10">
        <f t="shared" si="1088"/>
        <v>14.13</v>
      </c>
      <c r="AW984" s="10">
        <f t="shared" si="1089"/>
        <v>26.999200000000002</v>
      </c>
      <c r="AZ984" t="str">
        <f t="shared" si="1090"/>
        <v>Yes</v>
      </c>
      <c r="BB984" s="38">
        <f t="shared" si="1091"/>
        <v>-0.5</v>
      </c>
      <c r="BC984" s="38">
        <f t="shared" si="997"/>
        <v>-2</v>
      </c>
      <c r="BD984" s="38">
        <f t="shared" si="1092"/>
        <v>-2</v>
      </c>
      <c r="BE984" s="38">
        <f t="shared" si="1093"/>
        <v>-0.5</v>
      </c>
      <c r="BF984" s="13" cm="1">
        <f t="array" ref="BF984">SUMPRODUCT((1/COUNTIFS($A$3:$A984,$A$3:$A984,$H$3:$H984,$H$3:$H984,$I$3:$I984,$I$3:$I984)))</f>
        <v>279.99999999999818</v>
      </c>
      <c r="BG984" s="13"/>
      <c r="BH984" s="12"/>
    </row>
    <row r="985" spans="1:60" x14ac:dyDescent="0.2">
      <c r="A985" s="37">
        <v>46270</v>
      </c>
      <c r="B985" s="37"/>
      <c r="C985" s="38">
        <v>11.16</v>
      </c>
      <c r="D985" s="13" t="s">
        <v>55</v>
      </c>
      <c r="E985" s="13" t="s">
        <v>1156</v>
      </c>
      <c r="F985" s="13"/>
      <c r="H985" t="s">
        <v>813</v>
      </c>
      <c r="I985" s="13">
        <v>7</v>
      </c>
      <c r="J985" s="13">
        <v>1</v>
      </c>
      <c r="K985" t="s">
        <v>758</v>
      </c>
      <c r="L985" s="38">
        <v>0.5</v>
      </c>
      <c r="M985" s="38">
        <v>48</v>
      </c>
      <c r="N985" s="38">
        <v>110</v>
      </c>
      <c r="O985" s="13" t="s">
        <v>15</v>
      </c>
      <c r="Q985" s="13" t="s">
        <v>4</v>
      </c>
      <c r="R985" s="38">
        <v>101.28</v>
      </c>
      <c r="S985" s="13" t="s">
        <v>60</v>
      </c>
      <c r="T985" s="39" t="str">
        <f t="shared" si="1075"/>
        <v>0.00</v>
      </c>
      <c r="U985" s="39">
        <f t="shared" ref="U985:U986" si="1094">BE985</f>
        <v>-0.5</v>
      </c>
      <c r="V985" s="39">
        <f t="shared" ref="V985:V986" si="1095">V984+U985</f>
        <v>126.98120000000003</v>
      </c>
      <c r="W985" s="39">
        <f t="shared" ref="W985:W986" si="1096">W984+L985</f>
        <v>769.5</v>
      </c>
      <c r="X985" s="40">
        <f t="shared" ref="X985:X986" si="1097">SUM(V985/W985)</f>
        <v>0.165017803768681</v>
      </c>
      <c r="Y985" s="41">
        <f t="shared" ref="Y985:Y986" si="1098">V985/100</f>
        <v>1.2698120000000004</v>
      </c>
      <c r="Z985" s="42">
        <f t="shared" ref="Z985:Z986" si="1099">V985*100</f>
        <v>12698.120000000003</v>
      </c>
      <c r="AA985" s="13" t="s">
        <v>58</v>
      </c>
      <c r="AT985" s="47">
        <v>80.7</v>
      </c>
      <c r="AU985" s="47">
        <v>61</v>
      </c>
      <c r="AV985" s="10">
        <f t="shared" ref="AV985:AV986" si="1100">((N985*(L985))-(L985))</f>
        <v>54.5</v>
      </c>
      <c r="AW985" s="10">
        <f t="shared" ref="AW985:AW986" si="1101">0.92*(N985-1)+1</f>
        <v>101.28</v>
      </c>
      <c r="AZ985" t="str">
        <f t="shared" ref="AZ985:AZ986" si="1102">IF(N985&gt;=M985,"Yes","No")</f>
        <v>Yes</v>
      </c>
      <c r="BB985" s="38">
        <f t="shared" ref="BB985:BB986" si="1103">IF(AA985="W",
   L985*(N985-1),
   -L985
)</f>
        <v>-0.5</v>
      </c>
      <c r="BC985" s="38">
        <f t="shared" si="997"/>
        <v>-1</v>
      </c>
      <c r="BD985" s="38">
        <f t="shared" ref="BD985:BD986" si="1104">IF(BC985&gt;0, BC985*0.92, BC985)</f>
        <v>-1</v>
      </c>
      <c r="BE985" s="38">
        <f t="shared" ref="BE985:BE986" si="1105">IF(
  BC985&gt;0,
  IF(
    AA985="W",
    BB985 - (BC985 - BD985),
    BB985
  ),
  BB985
)</f>
        <v>-0.5</v>
      </c>
      <c r="BF985" s="13" cm="1">
        <f t="array" ref="BF985">SUMPRODUCT((1/COUNTIFS($A$3:$A985,$A$3:$A985,$H$3:$H985,$H$3:$H985,$I$3:$I985,$I$3:$I985)))</f>
        <v>280.99999999999818</v>
      </c>
      <c r="BG985" s="13"/>
      <c r="BH985" s="12"/>
    </row>
    <row r="986" spans="1:60" x14ac:dyDescent="0.2">
      <c r="A986" s="37">
        <v>46270</v>
      </c>
      <c r="B986" s="37"/>
      <c r="C986" s="38">
        <v>11.16</v>
      </c>
      <c r="D986" s="13" t="s">
        <v>55</v>
      </c>
      <c r="E986" s="13" t="s">
        <v>1156</v>
      </c>
      <c r="F986" s="13"/>
      <c r="H986" t="s">
        <v>813</v>
      </c>
      <c r="I986" s="13">
        <v>7</v>
      </c>
      <c r="J986" s="13">
        <v>9</v>
      </c>
      <c r="K986" t="s">
        <v>1002</v>
      </c>
      <c r="L986" s="38">
        <v>0.5</v>
      </c>
      <c r="M986" s="38">
        <v>11</v>
      </c>
      <c r="N986" s="38">
        <v>22.68</v>
      </c>
      <c r="O986" s="13" t="s">
        <v>15</v>
      </c>
      <c r="Q986" s="13" t="s">
        <v>4</v>
      </c>
      <c r="R986" s="38">
        <v>20.945599999999999</v>
      </c>
      <c r="S986" s="13" t="s">
        <v>60</v>
      </c>
      <c r="T986" s="39" t="str">
        <f t="shared" si="1075"/>
        <v>0.00</v>
      </c>
      <c r="U986" s="39">
        <f t="shared" si="1094"/>
        <v>-0.5</v>
      </c>
      <c r="V986" s="39">
        <f t="shared" si="1095"/>
        <v>126.48120000000003</v>
      </c>
      <c r="W986" s="39">
        <f t="shared" si="1096"/>
        <v>770</v>
      </c>
      <c r="X986" s="40">
        <f t="shared" si="1097"/>
        <v>0.16426129870129874</v>
      </c>
      <c r="Y986" s="41">
        <f t="shared" si="1098"/>
        <v>1.2648120000000003</v>
      </c>
      <c r="Z986" s="42">
        <f t="shared" si="1099"/>
        <v>12648.120000000003</v>
      </c>
      <c r="AA986" s="13" t="s">
        <v>58</v>
      </c>
      <c r="AT986" s="47">
        <v>16</v>
      </c>
      <c r="AU986" s="47">
        <v>16</v>
      </c>
      <c r="AV986" s="10">
        <f t="shared" si="1100"/>
        <v>10.84</v>
      </c>
      <c r="AW986" s="10">
        <f t="shared" si="1101"/>
        <v>20.945599999999999</v>
      </c>
      <c r="AZ986" t="str">
        <f t="shared" si="1102"/>
        <v>Yes</v>
      </c>
      <c r="BB986" s="38">
        <f t="shared" si="1103"/>
        <v>-0.5</v>
      </c>
      <c r="BC986" s="38">
        <f t="shared" si="997"/>
        <v>-1</v>
      </c>
      <c r="BD986" s="38">
        <f t="shared" si="1104"/>
        <v>-1</v>
      </c>
      <c r="BE986" s="38">
        <f t="shared" si="1105"/>
        <v>-0.5</v>
      </c>
      <c r="BF986" s="13" cm="1">
        <f t="array" ref="BF986">SUMPRODUCT((1/COUNTIFS($A$3:$A986,$A$3:$A986,$H$3:$H986,$H$3:$H986,$I$3:$I986,$I$3:$I986)))</f>
        <v>280.99999999999818</v>
      </c>
      <c r="BG986" s="13"/>
      <c r="BH986" s="12"/>
    </row>
    <row r="987" spans="1:60" x14ac:dyDescent="0.2">
      <c r="A987" s="37">
        <v>46270</v>
      </c>
      <c r="B987" s="37"/>
      <c r="C987" s="38">
        <v>11.16</v>
      </c>
      <c r="D987" s="13" t="s">
        <v>55</v>
      </c>
      <c r="E987" s="13" t="s">
        <v>1172</v>
      </c>
      <c r="F987" s="13"/>
      <c r="H987" t="s">
        <v>1173</v>
      </c>
      <c r="I987" s="13">
        <v>6</v>
      </c>
      <c r="J987" s="13">
        <v>4</v>
      </c>
      <c r="K987" s="46" t="s">
        <v>1197</v>
      </c>
      <c r="L987" s="38">
        <v>0.5</v>
      </c>
      <c r="M987" s="38">
        <v>18.5</v>
      </c>
      <c r="N987" s="38">
        <v>36.840000000000003</v>
      </c>
      <c r="O987" s="13" t="s">
        <v>15</v>
      </c>
      <c r="Q987" s="13" t="s">
        <v>4</v>
      </c>
      <c r="R987" s="38">
        <v>33.972800000000007</v>
      </c>
      <c r="S987" s="13">
        <v>4</v>
      </c>
      <c r="T987" s="39" t="str">
        <f t="shared" si="1075"/>
        <v>0.00</v>
      </c>
      <c r="U987" s="39">
        <f t="shared" ref="U987:U988" si="1106">BE987</f>
        <v>-0.5</v>
      </c>
      <c r="V987" s="39">
        <f t="shared" ref="V987:V988" si="1107">V986+U987</f>
        <v>125.98120000000003</v>
      </c>
      <c r="W987" s="39">
        <f t="shared" ref="W987:W988" si="1108">W986+L987</f>
        <v>770.5</v>
      </c>
      <c r="X987" s="40">
        <f t="shared" ref="X987:X988" si="1109">SUM(V987/W987)</f>
        <v>0.16350577547047376</v>
      </c>
      <c r="Y987" s="41">
        <f t="shared" ref="Y987:Y988" si="1110">V987/100</f>
        <v>1.2598120000000004</v>
      </c>
      <c r="Z987" s="42">
        <f t="shared" ref="Z987:Z988" si="1111">V987*100</f>
        <v>12598.120000000003</v>
      </c>
      <c r="AA987" s="13" t="s">
        <v>58</v>
      </c>
      <c r="AT987" s="47">
        <v>31.8</v>
      </c>
      <c r="AU987" s="47">
        <v>26</v>
      </c>
      <c r="AV987" s="10">
        <f t="shared" ref="AV987:AV989" si="1112">((N987*(L987))-(L987))</f>
        <v>17.920000000000002</v>
      </c>
      <c r="AW987" s="10">
        <f t="shared" ref="AW987:AW989" si="1113">0.92*(N987-1)+1</f>
        <v>33.972800000000007</v>
      </c>
      <c r="AZ987" t="str">
        <f t="shared" ref="AZ987:AZ989" si="1114">IF(N987&gt;=M987,"Yes","No")</f>
        <v>Yes</v>
      </c>
      <c r="BB987" s="38">
        <f t="shared" ref="BB987:BB988" si="1115">IF(AA987="W",
   L987*(N987-1),
   -L987
)</f>
        <v>-0.5</v>
      </c>
      <c r="BC987" s="38">
        <f t="shared" si="997"/>
        <v>-1</v>
      </c>
      <c r="BD987" s="38">
        <f t="shared" ref="BD987:BD988" si="1116">IF(BC987&gt;0, BC987*0.92, BC987)</f>
        <v>-1</v>
      </c>
      <c r="BE987" s="38">
        <f t="shared" ref="BE987:BE988" si="1117">IF(
  BC987&gt;0,
  IF(
    AA987="W",
    BB987 - (BC987 - BD987),
    BB987
  ),
  BB987
)</f>
        <v>-0.5</v>
      </c>
      <c r="BF987" s="13" cm="1">
        <f t="array" ref="BF987">SUMPRODUCT((1/COUNTIFS($A$3:$A987,$A$3:$A987,$H$3:$H987,$H$3:$H987,$I$3:$I987,$I$3:$I987)))</f>
        <v>281.99999999999818</v>
      </c>
      <c r="BG987" s="13"/>
      <c r="BH987" s="12"/>
    </row>
    <row r="988" spans="1:60" x14ac:dyDescent="0.2">
      <c r="A988" s="37">
        <v>46270</v>
      </c>
      <c r="B988" s="37"/>
      <c r="C988" s="38">
        <v>11.16</v>
      </c>
      <c r="D988" s="13" t="s">
        <v>55</v>
      </c>
      <c r="E988" s="13" t="s">
        <v>1172</v>
      </c>
      <c r="F988" s="13"/>
      <c r="H988" t="s">
        <v>1173</v>
      </c>
      <c r="I988" s="13">
        <v>6</v>
      </c>
      <c r="J988" s="13">
        <v>4</v>
      </c>
      <c r="K988" s="46" t="s">
        <v>1197</v>
      </c>
      <c r="L988" s="38">
        <v>0.5</v>
      </c>
      <c r="M988" s="38">
        <v>5</v>
      </c>
      <c r="N988" s="38">
        <v>7.27</v>
      </c>
      <c r="O988" s="13" t="s">
        <v>15</v>
      </c>
      <c r="Q988" s="13" t="s">
        <v>1101</v>
      </c>
      <c r="R988" s="38">
        <v>6.7683999999999997</v>
      </c>
      <c r="S988" s="13">
        <v>4</v>
      </c>
      <c r="T988" s="39" t="str">
        <f t="shared" si="1075"/>
        <v>0.00</v>
      </c>
      <c r="U988" s="39">
        <f t="shared" si="1106"/>
        <v>-0.5</v>
      </c>
      <c r="V988" s="39">
        <f t="shared" si="1107"/>
        <v>125.48120000000003</v>
      </c>
      <c r="W988" s="39">
        <f t="shared" si="1108"/>
        <v>771</v>
      </c>
      <c r="X988" s="40">
        <f t="shared" si="1109"/>
        <v>0.16275123216601819</v>
      </c>
      <c r="Y988" s="41">
        <f t="shared" si="1110"/>
        <v>1.2548120000000003</v>
      </c>
      <c r="Z988" s="42">
        <f t="shared" si="1111"/>
        <v>12548.120000000003</v>
      </c>
      <c r="AA988" s="13" t="s">
        <v>58</v>
      </c>
      <c r="AT988" s="47">
        <v>6.2</v>
      </c>
      <c r="AU988" s="47">
        <v>6.2</v>
      </c>
      <c r="AV988" s="10">
        <f t="shared" si="1112"/>
        <v>3.1349999999999998</v>
      </c>
      <c r="AW988" s="10">
        <f t="shared" si="1113"/>
        <v>6.7683999999999997</v>
      </c>
      <c r="AZ988" t="str">
        <f t="shared" si="1114"/>
        <v>Yes</v>
      </c>
      <c r="BB988" s="38">
        <f t="shared" si="1115"/>
        <v>-0.5</v>
      </c>
      <c r="BC988" s="38">
        <f t="shared" si="997"/>
        <v>-1</v>
      </c>
      <c r="BD988" s="38">
        <f t="shared" si="1116"/>
        <v>-1</v>
      </c>
      <c r="BE988" s="38">
        <f t="shared" si="1117"/>
        <v>-0.5</v>
      </c>
      <c r="BF988" s="13" cm="1">
        <f t="array" ref="BF988">SUMPRODUCT((1/COUNTIFS($A$3:$A988,$A$3:$A988,$H$3:$H988,$H$3:$H988,$I$3:$I988,$I$3:$I988)))</f>
        <v>281.99999999999818</v>
      </c>
      <c r="BG988" s="13"/>
      <c r="BH988" s="12"/>
    </row>
    <row r="989" spans="1:60" x14ac:dyDescent="0.2">
      <c r="A989" s="37">
        <v>46270</v>
      </c>
      <c r="B989" s="37"/>
      <c r="C989" s="38">
        <v>11.16</v>
      </c>
      <c r="D989" s="13" t="s">
        <v>55</v>
      </c>
      <c r="E989" s="13" t="s">
        <v>1156</v>
      </c>
      <c r="F989" s="13"/>
      <c r="H989" t="s">
        <v>813</v>
      </c>
      <c r="I989" s="13">
        <v>8</v>
      </c>
      <c r="J989" s="13">
        <v>2</v>
      </c>
      <c r="K989" t="s">
        <v>1198</v>
      </c>
      <c r="L989" s="38">
        <v>0.5</v>
      </c>
      <c r="M989" s="38">
        <v>34</v>
      </c>
      <c r="N989" s="38">
        <v>39.299999999999997</v>
      </c>
      <c r="O989" s="13" t="s">
        <v>15</v>
      </c>
      <c r="Q989" s="13" t="s">
        <v>4</v>
      </c>
      <c r="R989" s="38">
        <v>36.235999999999997</v>
      </c>
      <c r="S989" s="13" t="s">
        <v>60</v>
      </c>
      <c r="T989" s="39" t="str">
        <f t="shared" si="1075"/>
        <v>0.00</v>
      </c>
      <c r="U989" s="39">
        <f t="shared" ref="U989" si="1118">BE989</f>
        <v>-0.5</v>
      </c>
      <c r="V989" s="39">
        <f t="shared" ref="V989" si="1119">V988+U989</f>
        <v>124.98120000000003</v>
      </c>
      <c r="W989" s="39">
        <f t="shared" ref="W989" si="1120">W988+L989</f>
        <v>771.5</v>
      </c>
      <c r="X989" s="40">
        <f t="shared" ref="X989" si="1121">SUM(V989/W989)</f>
        <v>0.1619976668826961</v>
      </c>
      <c r="Y989" s="41">
        <f t="shared" ref="Y989" si="1122">V989/100</f>
        <v>1.2498120000000004</v>
      </c>
      <c r="Z989" s="42">
        <f t="shared" ref="Z989" si="1123">V989*100</f>
        <v>12498.120000000003</v>
      </c>
      <c r="AA989" s="13" t="s">
        <v>58</v>
      </c>
      <c r="AT989" s="47">
        <v>38.4</v>
      </c>
      <c r="AU989" s="47">
        <v>31</v>
      </c>
      <c r="AV989" s="10">
        <f t="shared" si="1112"/>
        <v>19.149999999999999</v>
      </c>
      <c r="AW989" s="10">
        <f t="shared" si="1113"/>
        <v>36.235999999999997</v>
      </c>
      <c r="AZ989" t="str">
        <f t="shared" si="1114"/>
        <v>Yes</v>
      </c>
      <c r="BB989" s="38">
        <f t="shared" ref="BB989" si="1124">IF(AA989="W",
   L989*(N989-1),
   -L989
)</f>
        <v>-0.5</v>
      </c>
      <c r="BC989" s="38">
        <f t="shared" si="997"/>
        <v>-0.5</v>
      </c>
      <c r="BD989" s="38">
        <f t="shared" ref="BD989" si="1125">IF(BC989&gt;0, BC989*0.92, BC989)</f>
        <v>-0.5</v>
      </c>
      <c r="BE989" s="38">
        <f t="shared" ref="BE989" si="1126">IF(
  BC989&gt;0,
  IF(
    AA989="W",
    BB989 - (BC989 - BD989),
    BB989
  ),
  BB989
)</f>
        <v>-0.5</v>
      </c>
      <c r="BF989" s="13" cm="1">
        <f t="array" ref="BF989">SUMPRODUCT((1/COUNTIFS($A$3:$A989,$A$3:$A989,$H$3:$H989,$H$3:$H989,$I$3:$I989,$I$3:$I989)))</f>
        <v>282.99999999999818</v>
      </c>
      <c r="BG989" s="13"/>
      <c r="BH989" s="12"/>
    </row>
    <row r="990" spans="1:60" x14ac:dyDescent="0.2">
      <c r="A990" s="37">
        <v>46270</v>
      </c>
      <c r="B990" s="37"/>
      <c r="C990" s="38">
        <v>11.16</v>
      </c>
      <c r="D990" s="13" t="s">
        <v>55</v>
      </c>
      <c r="E990" s="13" t="s">
        <v>1172</v>
      </c>
      <c r="F990" s="13"/>
      <c r="H990" t="s">
        <v>1173</v>
      </c>
      <c r="I990" s="13">
        <v>7</v>
      </c>
      <c r="J990" s="13">
        <v>5</v>
      </c>
      <c r="K990" t="s">
        <v>1200</v>
      </c>
      <c r="L990" s="38">
        <v>0.5</v>
      </c>
      <c r="M990" s="38">
        <v>14</v>
      </c>
      <c r="N990" s="38">
        <v>33.5</v>
      </c>
      <c r="O990" s="13" t="s">
        <v>15</v>
      </c>
      <c r="Q990" s="13" t="s">
        <v>4</v>
      </c>
      <c r="R990" s="38">
        <v>30.900000000000002</v>
      </c>
      <c r="S990" s="13" t="s">
        <v>60</v>
      </c>
      <c r="T990" s="39" t="str">
        <f t="shared" si="1075"/>
        <v>0.00</v>
      </c>
      <c r="U990" s="39">
        <f t="shared" ref="U990:U991" si="1127">BE990</f>
        <v>-0.5</v>
      </c>
      <c r="V990" s="39">
        <f t="shared" ref="V990:V991" si="1128">V989+U990</f>
        <v>124.48120000000003</v>
      </c>
      <c r="W990" s="39">
        <f t="shared" ref="W990:W991" si="1129">W989+L990</f>
        <v>772</v>
      </c>
      <c r="X990" s="40">
        <f t="shared" ref="X990:X991" si="1130">SUM(V990/W990)</f>
        <v>0.1612450777202073</v>
      </c>
      <c r="Y990" s="41">
        <f t="shared" ref="Y990:Y991" si="1131">V990/100</f>
        <v>1.2448120000000003</v>
      </c>
      <c r="Z990" s="42">
        <f t="shared" ref="Z990:Z991" si="1132">V990*100</f>
        <v>12448.120000000003</v>
      </c>
      <c r="AA990" s="13" t="s">
        <v>58</v>
      </c>
      <c r="AT990" s="47">
        <v>29.5</v>
      </c>
      <c r="AU990" s="47">
        <v>21</v>
      </c>
      <c r="AV990" s="10">
        <f t="shared" ref="AV990:AV994" si="1133">((N990*(L990))-(L990))</f>
        <v>16.25</v>
      </c>
      <c r="AW990" s="10">
        <f t="shared" ref="AW990:AW994" si="1134">0.92*(N990-1)+1</f>
        <v>30.900000000000002</v>
      </c>
      <c r="AZ990" t="str">
        <f t="shared" ref="AZ990:AZ994" si="1135">IF(N990&gt;=M990,"Yes","No")</f>
        <v>Yes</v>
      </c>
      <c r="BB990" s="38">
        <f t="shared" ref="BB990:BB991" si="1136">IF(AA990="W",
   L990*(N990-1),
   -L990
)</f>
        <v>-0.5</v>
      </c>
      <c r="BC990" s="38">
        <f t="shared" si="997"/>
        <v>-1</v>
      </c>
      <c r="BD990" s="38">
        <f t="shared" ref="BD990:BD991" si="1137">IF(BC990&gt;0, BC990*0.92, BC990)</f>
        <v>-1</v>
      </c>
      <c r="BE990" s="38">
        <f t="shared" ref="BE990:BE991" si="1138">IF(
  BC990&gt;0,
  IF(
    AA990="W",
    BB990 - (BC990 - BD990),
    BB990
  ),
  BB990
)</f>
        <v>-0.5</v>
      </c>
      <c r="BF990" s="13" cm="1">
        <f t="array" ref="BF990">SUMPRODUCT((1/COUNTIFS($A$3:$A990,$A$3:$A990,$H$3:$H990,$H$3:$H990,$I$3:$I990,$I$3:$I990)))</f>
        <v>283.99999999999818</v>
      </c>
      <c r="BG990" s="13"/>
      <c r="BH990" s="12"/>
    </row>
    <row r="991" spans="1:60" x14ac:dyDescent="0.2">
      <c r="A991" s="37">
        <v>46270</v>
      </c>
      <c r="B991" s="37"/>
      <c r="C991" s="38">
        <v>11.16</v>
      </c>
      <c r="D991" s="13" t="s">
        <v>55</v>
      </c>
      <c r="E991" s="13" t="s">
        <v>1172</v>
      </c>
      <c r="F991" s="13"/>
      <c r="H991" t="s">
        <v>1173</v>
      </c>
      <c r="I991" s="13">
        <v>7</v>
      </c>
      <c r="J991" s="13">
        <v>5</v>
      </c>
      <c r="K991" t="s">
        <v>1200</v>
      </c>
      <c r="L991" s="38">
        <v>0.5</v>
      </c>
      <c r="M991" s="38">
        <v>4.0999999999999996</v>
      </c>
      <c r="N991" s="38">
        <v>5.59</v>
      </c>
      <c r="O991" s="13" t="s">
        <v>15</v>
      </c>
      <c r="Q991" s="13" t="s">
        <v>1101</v>
      </c>
      <c r="R991" s="38">
        <v>5.2228000000000003</v>
      </c>
      <c r="S991" s="13" t="s">
        <v>60</v>
      </c>
      <c r="T991" s="39" t="str">
        <f t="shared" si="1075"/>
        <v>0.00</v>
      </c>
      <c r="U991" s="39">
        <f t="shared" si="1127"/>
        <v>-0.5</v>
      </c>
      <c r="V991" s="39">
        <f t="shared" si="1128"/>
        <v>123.98120000000003</v>
      </c>
      <c r="W991" s="39">
        <f t="shared" si="1129"/>
        <v>772.5</v>
      </c>
      <c r="X991" s="40">
        <f t="shared" si="1130"/>
        <v>0.16049346278317156</v>
      </c>
      <c r="Y991" s="41">
        <f t="shared" si="1131"/>
        <v>1.2398120000000004</v>
      </c>
      <c r="Z991" s="42">
        <f t="shared" si="1132"/>
        <v>12398.120000000003</v>
      </c>
      <c r="AA991" s="13" t="s">
        <v>58</v>
      </c>
      <c r="AT991" s="47">
        <v>6.4</v>
      </c>
      <c r="AU991" s="47">
        <v>6.4</v>
      </c>
      <c r="AV991" s="10">
        <f t="shared" si="1133"/>
        <v>2.2949999999999999</v>
      </c>
      <c r="AW991" s="10">
        <f t="shared" si="1134"/>
        <v>5.2228000000000003</v>
      </c>
      <c r="AZ991" t="str">
        <f t="shared" si="1135"/>
        <v>Yes</v>
      </c>
      <c r="BB991" s="38">
        <f t="shared" si="1136"/>
        <v>-0.5</v>
      </c>
      <c r="BC991" s="38">
        <f t="shared" si="997"/>
        <v>-1</v>
      </c>
      <c r="BD991" s="38">
        <f t="shared" si="1137"/>
        <v>-1</v>
      </c>
      <c r="BE991" s="38">
        <f t="shared" si="1138"/>
        <v>-0.5</v>
      </c>
      <c r="BF991" s="13" cm="1">
        <f t="array" ref="BF991">SUMPRODUCT((1/COUNTIFS($A$3:$A991,$A$3:$A991,$H$3:$H991,$H$3:$H991,$I$3:$I991,$I$3:$I991)))</f>
        <v>283.99999999999818</v>
      </c>
      <c r="BG991" s="13"/>
      <c r="BH991" s="12"/>
    </row>
    <row r="992" spans="1:60" x14ac:dyDescent="0.2">
      <c r="A992" s="37">
        <v>46270</v>
      </c>
      <c r="B992" s="37"/>
      <c r="C992" s="38">
        <v>11.16</v>
      </c>
      <c r="D992" s="13" t="s">
        <v>55</v>
      </c>
      <c r="E992" s="13" t="s">
        <v>1172</v>
      </c>
      <c r="F992" s="13"/>
      <c r="H992" t="s">
        <v>1173</v>
      </c>
      <c r="I992" s="13">
        <v>8</v>
      </c>
      <c r="J992" s="13">
        <v>7</v>
      </c>
      <c r="K992" t="s">
        <v>1203</v>
      </c>
      <c r="L992" s="38">
        <v>0.5</v>
      </c>
      <c r="M992" s="38">
        <v>16</v>
      </c>
      <c r="N992" s="38">
        <v>16</v>
      </c>
      <c r="O992" s="13" t="s">
        <v>15</v>
      </c>
      <c r="Q992" s="13" t="s">
        <v>4</v>
      </c>
      <c r="R992" s="38">
        <v>14.8</v>
      </c>
      <c r="S992" s="13" t="s">
        <v>60</v>
      </c>
      <c r="T992" s="39" t="str">
        <f t="shared" si="1075"/>
        <v>0.00</v>
      </c>
      <c r="U992" s="39">
        <f t="shared" ref="U992:U993" si="1139">BE992</f>
        <v>-0.5</v>
      </c>
      <c r="V992" s="39">
        <f t="shared" ref="V992:V993" si="1140">V991+U992</f>
        <v>123.48120000000003</v>
      </c>
      <c r="W992" s="39">
        <f t="shared" ref="W992:W993" si="1141">W991+L992</f>
        <v>773</v>
      </c>
      <c r="X992" s="40">
        <f t="shared" ref="X992:X993" si="1142">SUM(V992/W992)</f>
        <v>0.15974282018111258</v>
      </c>
      <c r="Y992" s="41">
        <f t="shared" ref="Y992:Y993" si="1143">V992/100</f>
        <v>1.2348120000000002</v>
      </c>
      <c r="Z992" s="42">
        <f t="shared" ref="Z992:Z993" si="1144">V992*100</f>
        <v>12348.120000000003</v>
      </c>
      <c r="AA992" s="13" t="s">
        <v>58</v>
      </c>
      <c r="AT992" s="47">
        <v>15.2</v>
      </c>
      <c r="AU992" s="47">
        <v>12</v>
      </c>
      <c r="AV992" s="10">
        <f t="shared" si="1133"/>
        <v>7.5</v>
      </c>
      <c r="AW992" s="10">
        <f t="shared" si="1134"/>
        <v>14.8</v>
      </c>
      <c r="AZ992" t="str">
        <f t="shared" si="1135"/>
        <v>Yes</v>
      </c>
      <c r="BB992" s="38">
        <f t="shared" ref="BB992:BB993" si="1145">IF(AA992="W",
   L992*(N992-1),
   -L992
)</f>
        <v>-0.5</v>
      </c>
      <c r="BC992" s="38">
        <f t="shared" si="997"/>
        <v>-1</v>
      </c>
      <c r="BD992" s="38">
        <f t="shared" ref="BD992:BD993" si="1146">IF(BC992&gt;0, BC992*0.92, BC992)</f>
        <v>-1</v>
      </c>
      <c r="BE992" s="38">
        <f t="shared" ref="BE992:BE993" si="1147">IF(
  BC992&gt;0,
  IF(
    AA992="W",
    BB992 - (BC992 - BD992),
    BB992
  ),
  BB992
)</f>
        <v>-0.5</v>
      </c>
      <c r="BF992" s="13" cm="1">
        <f t="array" ref="BF992">SUMPRODUCT((1/COUNTIFS($A$3:$A992,$A$3:$A992,$H$3:$H992,$H$3:$H992,$I$3:$I992,$I$3:$I992)))</f>
        <v>284.99999999999818</v>
      </c>
      <c r="BG992" s="13"/>
      <c r="BH992" s="12"/>
    </row>
    <row r="993" spans="1:60" x14ac:dyDescent="0.2">
      <c r="A993" s="37">
        <v>46270</v>
      </c>
      <c r="B993" s="37"/>
      <c r="C993" s="38">
        <v>11.16</v>
      </c>
      <c r="D993" s="13" t="s">
        <v>55</v>
      </c>
      <c r="E993" s="13" t="s">
        <v>1172</v>
      </c>
      <c r="F993" s="13"/>
      <c r="H993" t="s">
        <v>1173</v>
      </c>
      <c r="I993" s="13">
        <v>8</v>
      </c>
      <c r="J993" s="13">
        <v>10</v>
      </c>
      <c r="K993" t="s">
        <v>1204</v>
      </c>
      <c r="L993" s="38">
        <v>0.5</v>
      </c>
      <c r="M993" s="38">
        <v>17.5</v>
      </c>
      <c r="N993" s="38">
        <v>27</v>
      </c>
      <c r="O993" s="13" t="s">
        <v>15</v>
      </c>
      <c r="Q993" s="13" t="s">
        <v>4</v>
      </c>
      <c r="R993" s="38">
        <v>24.92</v>
      </c>
      <c r="S993" s="13" t="s">
        <v>60</v>
      </c>
      <c r="T993" s="39" t="str">
        <f t="shared" si="1075"/>
        <v>0.00</v>
      </c>
      <c r="U993" s="39">
        <f t="shared" si="1139"/>
        <v>-0.5</v>
      </c>
      <c r="V993" s="39">
        <f t="shared" si="1140"/>
        <v>122.98120000000003</v>
      </c>
      <c r="W993" s="39">
        <f t="shared" si="1141"/>
        <v>773.5</v>
      </c>
      <c r="X993" s="40">
        <f t="shared" si="1142"/>
        <v>0.15899314802844219</v>
      </c>
      <c r="Y993" s="41">
        <f t="shared" si="1143"/>
        <v>1.2298120000000003</v>
      </c>
      <c r="Z993" s="42">
        <f t="shared" si="1144"/>
        <v>12298.120000000003</v>
      </c>
      <c r="AA993" s="13" t="s">
        <v>58</v>
      </c>
      <c r="AT993" s="47">
        <v>17</v>
      </c>
      <c r="AU993" s="47">
        <v>17</v>
      </c>
      <c r="AV993" s="10">
        <f t="shared" si="1133"/>
        <v>13</v>
      </c>
      <c r="AW993" s="10">
        <f t="shared" si="1134"/>
        <v>24.92</v>
      </c>
      <c r="AZ993" t="str">
        <f t="shared" si="1135"/>
        <v>Yes</v>
      </c>
      <c r="BB993" s="38">
        <f t="shared" si="1145"/>
        <v>-0.5</v>
      </c>
      <c r="BC993" s="38">
        <f t="shared" si="997"/>
        <v>-1</v>
      </c>
      <c r="BD993" s="38">
        <f t="shared" si="1146"/>
        <v>-1</v>
      </c>
      <c r="BE993" s="38">
        <f t="shared" si="1147"/>
        <v>-0.5</v>
      </c>
      <c r="BF993" s="13" cm="1">
        <f t="array" ref="BF993">SUMPRODUCT((1/COUNTIFS($A$3:$A993,$A$3:$A993,$H$3:$H993,$H$3:$H993,$I$3:$I993,$I$3:$I993)))</f>
        <v>284.99999999999818</v>
      </c>
      <c r="BG993" s="13"/>
      <c r="BH993" s="12"/>
    </row>
    <row r="994" spans="1:60" x14ac:dyDescent="0.2">
      <c r="A994" s="37">
        <v>46270</v>
      </c>
      <c r="B994" s="37"/>
      <c r="C994" s="38">
        <v>11.16</v>
      </c>
      <c r="D994" s="13" t="s">
        <v>55</v>
      </c>
      <c r="E994" s="13" t="s">
        <v>1172</v>
      </c>
      <c r="F994" s="13"/>
      <c r="H994" t="s">
        <v>1173</v>
      </c>
      <c r="I994" s="13">
        <v>9</v>
      </c>
      <c r="J994" s="13">
        <v>7</v>
      </c>
      <c r="K994" t="s">
        <v>1205</v>
      </c>
      <c r="L994" s="38">
        <v>0.5</v>
      </c>
      <c r="M994" s="38">
        <v>28</v>
      </c>
      <c r="N994" s="38">
        <v>38.67</v>
      </c>
      <c r="O994" s="13" t="s">
        <v>15</v>
      </c>
      <c r="Q994" s="13" t="s">
        <v>4</v>
      </c>
      <c r="R994" s="38">
        <v>35.656400000000005</v>
      </c>
      <c r="S994" s="13" t="s">
        <v>60</v>
      </c>
      <c r="T994" s="39" t="str">
        <f t="shared" si="1075"/>
        <v>0.00</v>
      </c>
      <c r="U994" s="39">
        <f t="shared" ref="U994" si="1148">BE994</f>
        <v>-0.5</v>
      </c>
      <c r="V994" s="39">
        <f t="shared" ref="V994" si="1149">V993+U994</f>
        <v>122.48120000000003</v>
      </c>
      <c r="W994" s="39">
        <f t="shared" ref="W994" si="1150">W993+L994</f>
        <v>774</v>
      </c>
      <c r="X994" s="40">
        <f t="shared" ref="X994" si="1151">SUM(V994/W994)</f>
        <v>0.15824444444444449</v>
      </c>
      <c r="Y994" s="41">
        <f t="shared" ref="Y994" si="1152">V994/100</f>
        <v>1.2248120000000002</v>
      </c>
      <c r="Z994" s="42">
        <f t="shared" ref="Z994" si="1153">V994*100</f>
        <v>12248.120000000003</v>
      </c>
      <c r="AA994" s="13" t="s">
        <v>58</v>
      </c>
      <c r="AT994" s="47">
        <v>29.4</v>
      </c>
      <c r="AU994" s="47">
        <v>26</v>
      </c>
      <c r="AV994" s="10">
        <f t="shared" si="1133"/>
        <v>18.835000000000001</v>
      </c>
      <c r="AW994" s="10">
        <f t="shared" si="1134"/>
        <v>35.656400000000005</v>
      </c>
      <c r="AZ994" t="str">
        <f t="shared" si="1135"/>
        <v>Yes</v>
      </c>
      <c r="BB994" s="38">
        <f t="shared" ref="BB994" si="1154">IF(AA994="W",
   L994*(N994-1),
   -L994
)</f>
        <v>-0.5</v>
      </c>
      <c r="BC994" s="38">
        <f t="shared" si="997"/>
        <v>-0.5</v>
      </c>
      <c r="BD994" s="38">
        <f t="shared" ref="BD994" si="1155">IF(BC994&gt;0, BC994*0.92, BC994)</f>
        <v>-0.5</v>
      </c>
      <c r="BE994" s="38">
        <f t="shared" ref="BE994" si="1156">IF(
  BC994&gt;0,
  IF(
    AA994="W",
    BB994 - (BC994 - BD994),
    BB994
  ),
  BB994
)</f>
        <v>-0.5</v>
      </c>
      <c r="BF994" s="13" cm="1">
        <f t="array" ref="BF994">SUMPRODUCT((1/COUNTIFS($A$3:$A994,$A$3:$A994,$H$3:$H994,$H$3:$H994,$I$3:$I994,$I$3:$I994)))</f>
        <v>285.99999999999818</v>
      </c>
      <c r="BG994" s="13"/>
      <c r="BH994" s="12"/>
    </row>
    <row r="995" spans="1:60" x14ac:dyDescent="0.2">
      <c r="A995" s="37">
        <v>46274</v>
      </c>
      <c r="B995" s="37"/>
      <c r="C995" s="38">
        <v>11.29</v>
      </c>
      <c r="D995" s="13" t="s">
        <v>1171</v>
      </c>
      <c r="E995" s="13" t="s">
        <v>1156</v>
      </c>
      <c r="F995" s="13"/>
      <c r="H995" t="s">
        <v>813</v>
      </c>
      <c r="I995" s="13">
        <v>1</v>
      </c>
      <c r="J995" s="13">
        <v>2</v>
      </c>
      <c r="K995" t="s">
        <v>1163</v>
      </c>
      <c r="L995" s="38">
        <v>0.5</v>
      </c>
      <c r="M995" s="38">
        <v>12.5</v>
      </c>
      <c r="N995" s="38">
        <v>16.34</v>
      </c>
      <c r="O995" s="13" t="s">
        <v>15</v>
      </c>
      <c r="Q995" s="13" t="s">
        <v>4</v>
      </c>
      <c r="R995" s="38">
        <v>15.1128</v>
      </c>
      <c r="S995" s="13" t="s">
        <v>60</v>
      </c>
      <c r="T995" s="39" t="str">
        <f t="shared" si="1075"/>
        <v>0.00</v>
      </c>
      <c r="U995" s="39">
        <f t="shared" ref="U995:U998" si="1157">BE995</f>
        <v>-0.5</v>
      </c>
      <c r="V995" s="39">
        <f t="shared" ref="V995:V998" si="1158">V994+U995</f>
        <v>121.98120000000003</v>
      </c>
      <c r="W995" s="39">
        <f t="shared" ref="W995:W998" si="1159">W994+L995</f>
        <v>774.5</v>
      </c>
      <c r="X995" s="40">
        <f t="shared" ref="X995:X998" si="1160">SUM(V995/W995)</f>
        <v>0.1574967075532602</v>
      </c>
      <c r="Y995" s="41">
        <f t="shared" ref="Y995:Y998" si="1161">V995/100</f>
        <v>1.2198120000000003</v>
      </c>
      <c r="Z995" s="42">
        <f t="shared" ref="Z995:Z998" si="1162">V995*100</f>
        <v>12198.120000000003</v>
      </c>
      <c r="AA995" s="13" t="s">
        <v>58</v>
      </c>
      <c r="AT995" s="47">
        <v>14.3</v>
      </c>
      <c r="AU995" s="47">
        <v>13</v>
      </c>
      <c r="AV995" s="10">
        <f t="shared" ref="AV995:AV998" si="1163">((N995*(L995))-(L995))</f>
        <v>7.67</v>
      </c>
      <c r="AW995" s="10">
        <f t="shared" ref="AW995:AW998" si="1164">0.92*(N995-1)+1</f>
        <v>15.1128</v>
      </c>
      <c r="AZ995" t="str">
        <f t="shared" ref="AZ995:AZ998" si="1165">IF(N995&gt;=M995,"Yes","No")</f>
        <v>Yes</v>
      </c>
      <c r="BB995" s="38">
        <f t="shared" ref="BB995:BB998" si="1166">IF(AA995="W",
   L995*(N995-1),
   -L995
)</f>
        <v>-0.5</v>
      </c>
      <c r="BC995" s="38">
        <f t="shared" si="997"/>
        <v>-0.5</v>
      </c>
      <c r="BD995" s="38">
        <f t="shared" ref="BD995:BD998" si="1167">IF(BC995&gt;0, BC995*0.92, BC995)</f>
        <v>-0.5</v>
      </c>
      <c r="BE995" s="38">
        <f t="shared" ref="BE995:BE998" si="1168">IF(
  BC995&gt;0,
  IF(
    AA995="W",
    BB995 - (BC995 - BD995),
    BB995
  ),
  BB995
)</f>
        <v>-0.5</v>
      </c>
      <c r="BF995" s="13" cm="1">
        <f t="array" ref="BF995">SUMPRODUCT((1/COUNTIFS($A$3:$A995,$A$3:$A995,$H$3:$H995,$H$3:$H995,$I$3:$I995,$I$3:$I995)))</f>
        <v>286.99999999999818</v>
      </c>
      <c r="BG995" s="13"/>
      <c r="BH995" s="12"/>
    </row>
    <row r="996" spans="1:60" x14ac:dyDescent="0.2">
      <c r="A996" s="37">
        <v>46274</v>
      </c>
      <c r="B996" s="37"/>
      <c r="C996" s="38">
        <v>11.29</v>
      </c>
      <c r="D996" s="13" t="s">
        <v>1171</v>
      </c>
      <c r="E996" s="13" t="s">
        <v>1156</v>
      </c>
      <c r="F996" s="13"/>
      <c r="H996" t="s">
        <v>813</v>
      </c>
      <c r="I996" s="13">
        <v>3</v>
      </c>
      <c r="J996" s="13">
        <v>4</v>
      </c>
      <c r="K996" s="44" t="s">
        <v>1208</v>
      </c>
      <c r="L996" s="38">
        <v>0.5</v>
      </c>
      <c r="M996" s="38">
        <v>10.5</v>
      </c>
      <c r="N996" s="38">
        <v>14.01</v>
      </c>
      <c r="O996" s="13" t="s">
        <v>15</v>
      </c>
      <c r="Q996" s="13" t="s">
        <v>4</v>
      </c>
      <c r="R996" s="38">
        <v>12.969200000000001</v>
      </c>
      <c r="S996" s="13">
        <v>2</v>
      </c>
      <c r="T996" s="39" t="str">
        <f t="shared" si="1075"/>
        <v>0.00</v>
      </c>
      <c r="U996" s="39">
        <f t="shared" si="1157"/>
        <v>-0.5</v>
      </c>
      <c r="V996" s="39">
        <f t="shared" si="1158"/>
        <v>121.48120000000003</v>
      </c>
      <c r="W996" s="39">
        <f t="shared" si="1159"/>
        <v>775</v>
      </c>
      <c r="X996" s="40">
        <f t="shared" si="1160"/>
        <v>0.15674993548387101</v>
      </c>
      <c r="Y996" s="41">
        <f t="shared" si="1161"/>
        <v>1.2148120000000002</v>
      </c>
      <c r="Z996" s="42">
        <f t="shared" si="1162"/>
        <v>12148.120000000003</v>
      </c>
      <c r="AA996" s="13" t="s">
        <v>58</v>
      </c>
      <c r="AT996" s="47">
        <v>12.4</v>
      </c>
      <c r="AU996" s="47">
        <v>12</v>
      </c>
      <c r="AV996" s="10">
        <f t="shared" si="1163"/>
        <v>6.5049999999999999</v>
      </c>
      <c r="AW996" s="10">
        <f t="shared" si="1164"/>
        <v>12.969200000000001</v>
      </c>
      <c r="AZ996" t="str">
        <f t="shared" si="1165"/>
        <v>Yes</v>
      </c>
      <c r="BB996" s="38">
        <f t="shared" si="1166"/>
        <v>-0.5</v>
      </c>
      <c r="BC996" s="38">
        <f t="shared" si="997"/>
        <v>-1.5</v>
      </c>
      <c r="BD996" s="38">
        <f t="shared" si="1167"/>
        <v>-1.5</v>
      </c>
      <c r="BE996" s="38">
        <f t="shared" si="1168"/>
        <v>-0.5</v>
      </c>
      <c r="BF996" s="13" cm="1">
        <f t="array" ref="BF996">SUMPRODUCT((1/COUNTIFS($A$3:$A996,$A$3:$A996,$H$3:$H996,$H$3:$H996,$I$3:$I996,$I$3:$I996)))</f>
        <v>287.99999999999818</v>
      </c>
      <c r="BG996" s="13"/>
      <c r="BH996" s="12"/>
    </row>
    <row r="997" spans="1:60" x14ac:dyDescent="0.2">
      <c r="A997" s="37">
        <v>46274</v>
      </c>
      <c r="B997" s="37"/>
      <c r="C997" s="38">
        <v>11.29</v>
      </c>
      <c r="D997" s="13" t="s">
        <v>1171</v>
      </c>
      <c r="E997" s="13" t="s">
        <v>1156</v>
      </c>
      <c r="F997" s="13"/>
      <c r="H997" t="s">
        <v>813</v>
      </c>
      <c r="I997" s="13">
        <v>3</v>
      </c>
      <c r="J997" s="13">
        <v>9</v>
      </c>
      <c r="K997" t="s">
        <v>1210</v>
      </c>
      <c r="L997" s="38">
        <v>0.5</v>
      </c>
      <c r="M997" s="38">
        <v>13.5</v>
      </c>
      <c r="N997" s="38">
        <v>14.72</v>
      </c>
      <c r="O997" s="13" t="s">
        <v>15</v>
      </c>
      <c r="Q997" s="13" t="s">
        <v>4</v>
      </c>
      <c r="R997" s="38">
        <v>13.622400000000001</v>
      </c>
      <c r="S997" s="13" t="s">
        <v>60</v>
      </c>
      <c r="T997" s="39" t="str">
        <f t="shared" si="1075"/>
        <v>0.00</v>
      </c>
      <c r="U997" s="39">
        <f t="shared" si="1157"/>
        <v>-0.5</v>
      </c>
      <c r="V997" s="39">
        <f t="shared" si="1158"/>
        <v>120.98120000000003</v>
      </c>
      <c r="W997" s="39">
        <f t="shared" si="1159"/>
        <v>775.5</v>
      </c>
      <c r="X997" s="40">
        <f t="shared" si="1160"/>
        <v>0.15600412637008385</v>
      </c>
      <c r="Y997" s="41">
        <f t="shared" si="1161"/>
        <v>1.2098120000000003</v>
      </c>
      <c r="Z997" s="42">
        <f t="shared" si="1162"/>
        <v>12098.120000000003</v>
      </c>
      <c r="AA997" s="13" t="s">
        <v>58</v>
      </c>
      <c r="AT997" s="47">
        <v>11</v>
      </c>
      <c r="AU997" s="47">
        <v>11</v>
      </c>
      <c r="AV997" s="10">
        <f t="shared" si="1163"/>
        <v>6.86</v>
      </c>
      <c r="AW997" s="10">
        <f t="shared" si="1164"/>
        <v>13.622400000000001</v>
      </c>
      <c r="AZ997" t="str">
        <f t="shared" si="1165"/>
        <v>Yes</v>
      </c>
      <c r="BB997" s="38">
        <f t="shared" si="1166"/>
        <v>-0.5</v>
      </c>
      <c r="BC997" s="38">
        <f t="shared" si="997"/>
        <v>-1.5</v>
      </c>
      <c r="BD997" s="38">
        <f t="shared" si="1167"/>
        <v>-1.5</v>
      </c>
      <c r="BE997" s="38">
        <f t="shared" si="1168"/>
        <v>-0.5</v>
      </c>
      <c r="BF997" s="13" cm="1">
        <f t="array" ref="BF997">SUMPRODUCT((1/COUNTIFS($A$3:$A997,$A$3:$A997,$H$3:$H997,$H$3:$H997,$I$3:$I997,$I$3:$I997)))</f>
        <v>287.99999999999818</v>
      </c>
      <c r="BG997" s="13"/>
      <c r="BH997" s="12"/>
    </row>
    <row r="998" spans="1:60" x14ac:dyDescent="0.2">
      <c r="A998" s="37">
        <v>46274</v>
      </c>
      <c r="B998" s="37"/>
      <c r="C998" s="38">
        <v>11.29</v>
      </c>
      <c r="D998" s="13" t="s">
        <v>1171</v>
      </c>
      <c r="E998" s="13" t="s">
        <v>1156</v>
      </c>
      <c r="F998" s="13"/>
      <c r="H998" t="s">
        <v>813</v>
      </c>
      <c r="I998" s="13">
        <v>3</v>
      </c>
      <c r="J998" s="13">
        <v>12</v>
      </c>
      <c r="K998" t="s">
        <v>1211</v>
      </c>
      <c r="L998" s="38">
        <v>0.5</v>
      </c>
      <c r="M998" s="38">
        <v>34</v>
      </c>
      <c r="N998" s="38">
        <v>34</v>
      </c>
      <c r="O998" s="13" t="s">
        <v>15</v>
      </c>
      <c r="Q998" s="13" t="s">
        <v>4</v>
      </c>
      <c r="R998" s="38">
        <v>31.360000000000003</v>
      </c>
      <c r="S998" s="13" t="s">
        <v>60</v>
      </c>
      <c r="T998" s="39" t="str">
        <f t="shared" si="1075"/>
        <v>0.00</v>
      </c>
      <c r="U998" s="39">
        <f t="shared" si="1157"/>
        <v>-0.5</v>
      </c>
      <c r="V998" s="39">
        <f t="shared" si="1158"/>
        <v>120.48120000000003</v>
      </c>
      <c r="W998" s="39">
        <f t="shared" si="1159"/>
        <v>776</v>
      </c>
      <c r="X998" s="40">
        <f t="shared" si="1160"/>
        <v>0.15525927835051551</v>
      </c>
      <c r="Y998" s="41">
        <f t="shared" si="1161"/>
        <v>1.2048120000000002</v>
      </c>
      <c r="Z998" s="42">
        <f t="shared" si="1162"/>
        <v>12048.120000000003</v>
      </c>
      <c r="AA998" s="13" t="s">
        <v>58</v>
      </c>
      <c r="AT998" s="47">
        <v>41.6</v>
      </c>
      <c r="AU998" s="47">
        <v>26</v>
      </c>
      <c r="AV998" s="10">
        <f t="shared" si="1163"/>
        <v>16.5</v>
      </c>
      <c r="AW998" s="10">
        <f t="shared" si="1164"/>
        <v>31.360000000000003</v>
      </c>
      <c r="AZ998" t="str">
        <f t="shared" si="1165"/>
        <v>Yes</v>
      </c>
      <c r="BB998" s="38">
        <f t="shared" si="1166"/>
        <v>-0.5</v>
      </c>
      <c r="BC998" s="38">
        <f t="shared" si="997"/>
        <v>-1.5</v>
      </c>
      <c r="BD998" s="38">
        <f t="shared" si="1167"/>
        <v>-1.5</v>
      </c>
      <c r="BE998" s="38">
        <f t="shared" si="1168"/>
        <v>-0.5</v>
      </c>
      <c r="BF998" s="13" cm="1">
        <f t="array" ref="BF998">SUMPRODUCT((1/COUNTIFS($A$3:$A998,$A$3:$A998,$H$3:$H998,$H$3:$H998,$I$3:$I998,$I$3:$I998)))</f>
        <v>287.99999999999812</v>
      </c>
      <c r="BG998" s="13"/>
      <c r="BH998" s="12"/>
    </row>
    <row r="999" spans="1:60" x14ac:dyDescent="0.2">
      <c r="A999" s="37">
        <v>46274</v>
      </c>
      <c r="B999" s="37"/>
      <c r="C999" s="38">
        <v>11.29</v>
      </c>
      <c r="D999" s="13" t="s">
        <v>1171</v>
      </c>
      <c r="E999" s="13" t="s">
        <v>1156</v>
      </c>
      <c r="F999" s="13"/>
      <c r="H999" t="s">
        <v>813</v>
      </c>
      <c r="I999" s="13">
        <v>4</v>
      </c>
      <c r="J999" s="13">
        <v>8</v>
      </c>
      <c r="K999" t="s">
        <v>1212</v>
      </c>
      <c r="L999" s="38">
        <v>0.5</v>
      </c>
      <c r="M999" s="38">
        <v>19</v>
      </c>
      <c r="N999" s="38">
        <v>29.58</v>
      </c>
      <c r="O999" s="13" t="s">
        <v>15</v>
      </c>
      <c r="Q999" s="13" t="s">
        <v>4</v>
      </c>
      <c r="R999" s="38">
        <v>27.293599999999998</v>
      </c>
      <c r="S999" s="13" t="s">
        <v>60</v>
      </c>
      <c r="T999" s="39" t="str">
        <f t="shared" si="1075"/>
        <v>0.00</v>
      </c>
      <c r="U999" s="39">
        <f t="shared" ref="U999:U1003" si="1169">BE999</f>
        <v>-0.5</v>
      </c>
      <c r="V999" s="39">
        <f t="shared" ref="V999:V1003" si="1170">V998+U999</f>
        <v>119.98120000000003</v>
      </c>
      <c r="W999" s="39">
        <f t="shared" ref="W999:W1003" si="1171">W998+L999</f>
        <v>776.5</v>
      </c>
      <c r="X999" s="40">
        <f t="shared" ref="X999:X1003" si="1172">SUM(V999/W999)</f>
        <v>0.15451538956857699</v>
      </c>
      <c r="Y999" s="41">
        <f t="shared" ref="Y999:Y1003" si="1173">V999/100</f>
        <v>1.1998120000000003</v>
      </c>
      <c r="Z999" s="42">
        <f t="shared" ref="Z999:Z1003" si="1174">V999*100</f>
        <v>11998.120000000003</v>
      </c>
      <c r="AA999" s="13" t="s">
        <v>58</v>
      </c>
      <c r="AT999" s="47">
        <v>26.7</v>
      </c>
      <c r="AU999" s="47">
        <v>21</v>
      </c>
      <c r="AV999" s="10">
        <f t="shared" ref="AV999:AV1003" si="1175">((N999*(L999))-(L999))</f>
        <v>14.29</v>
      </c>
      <c r="AW999" s="10">
        <f t="shared" ref="AW999:AW1003" si="1176">0.92*(N999-1)+1</f>
        <v>27.293599999999998</v>
      </c>
      <c r="AZ999" t="str">
        <f t="shared" ref="AZ999:AZ1003" si="1177">IF(N999&gt;=M999,"Yes","No")</f>
        <v>Yes</v>
      </c>
      <c r="BB999" s="38">
        <f t="shared" ref="BB999:BB1003" si="1178">IF(AA999="W",
   L999*(N999-1),
   -L999
)</f>
        <v>-0.5</v>
      </c>
      <c r="BC999" s="38">
        <f t="shared" si="997"/>
        <v>-0.5</v>
      </c>
      <c r="BD999" s="38">
        <f t="shared" ref="BD999:BD1003" si="1179">IF(BC999&gt;0, BC999*0.92, BC999)</f>
        <v>-0.5</v>
      </c>
      <c r="BE999" s="38">
        <f t="shared" ref="BE999:BE1003" si="1180">IF(
  BC999&gt;0,
  IF(
    AA999="W",
    BB999 - (BC999 - BD999),
    BB999
  ),
  BB999
)</f>
        <v>-0.5</v>
      </c>
      <c r="BF999" s="13" cm="1">
        <f t="array" ref="BF999">SUMPRODUCT((1/COUNTIFS($A$3:$A999,$A$3:$A999,$H$3:$H999,$H$3:$H999,$I$3:$I999,$I$3:$I999)))</f>
        <v>288.99999999999812</v>
      </c>
      <c r="BG999" s="13"/>
      <c r="BH999" s="12"/>
    </row>
    <row r="1000" spans="1:60" x14ac:dyDescent="0.2">
      <c r="A1000" s="37">
        <v>46274</v>
      </c>
      <c r="B1000" s="37"/>
      <c r="C1000" s="38">
        <v>11.29</v>
      </c>
      <c r="D1000" s="13" t="s">
        <v>1171</v>
      </c>
      <c r="E1000" s="13" t="s">
        <v>1156</v>
      </c>
      <c r="F1000" s="13"/>
      <c r="H1000" t="s">
        <v>813</v>
      </c>
      <c r="I1000" s="13">
        <v>5</v>
      </c>
      <c r="J1000" s="13">
        <v>3</v>
      </c>
      <c r="K1000" t="s">
        <v>1213</v>
      </c>
      <c r="L1000" s="38">
        <v>0.5</v>
      </c>
      <c r="M1000" s="38">
        <v>13</v>
      </c>
      <c r="N1000" s="38">
        <v>13.5</v>
      </c>
      <c r="O1000" s="13" t="s">
        <v>15</v>
      </c>
      <c r="Q1000" s="13" t="s">
        <v>4</v>
      </c>
      <c r="R1000" s="38">
        <v>12.5</v>
      </c>
      <c r="S1000" s="13" t="s">
        <v>60</v>
      </c>
      <c r="T1000" s="39" t="str">
        <f t="shared" si="1075"/>
        <v>0.00</v>
      </c>
      <c r="U1000" s="39">
        <f t="shared" si="1169"/>
        <v>-0.5</v>
      </c>
      <c r="V1000" s="39">
        <f t="shared" si="1170"/>
        <v>119.48120000000003</v>
      </c>
      <c r="W1000" s="39">
        <f t="shared" si="1171"/>
        <v>777</v>
      </c>
      <c r="X1000" s="40">
        <f t="shared" si="1172"/>
        <v>0.15377245817245822</v>
      </c>
      <c r="Y1000" s="41">
        <f t="shared" si="1173"/>
        <v>1.1948120000000002</v>
      </c>
      <c r="Z1000" s="42">
        <f t="shared" si="1174"/>
        <v>11948.120000000003</v>
      </c>
      <c r="AA1000" s="13" t="s">
        <v>58</v>
      </c>
      <c r="AT1000" s="47">
        <v>12.5</v>
      </c>
      <c r="AU1000" s="47">
        <v>11</v>
      </c>
      <c r="AV1000" s="10">
        <f t="shared" si="1175"/>
        <v>6.25</v>
      </c>
      <c r="AW1000" s="10">
        <f t="shared" si="1176"/>
        <v>12.5</v>
      </c>
      <c r="AZ1000" t="str">
        <f t="shared" si="1177"/>
        <v>Yes</v>
      </c>
      <c r="BB1000" s="38">
        <f t="shared" si="1178"/>
        <v>-0.5</v>
      </c>
      <c r="BC1000" s="38">
        <f t="shared" si="997"/>
        <v>-2</v>
      </c>
      <c r="BD1000" s="38">
        <f t="shared" si="1179"/>
        <v>-2</v>
      </c>
      <c r="BE1000" s="38">
        <f t="shared" si="1180"/>
        <v>-0.5</v>
      </c>
      <c r="BF1000" s="13" cm="1">
        <f t="array" ref="BF1000">SUMPRODUCT((1/COUNTIFS($A$3:$A1000,$A$3:$A1000,$H$3:$H1000,$H$3:$H1000,$I$3:$I1000,$I$3:$I1000)))</f>
        <v>289.99999999999812</v>
      </c>
      <c r="BG1000" s="13"/>
      <c r="BH1000" s="12"/>
    </row>
    <row r="1001" spans="1:60" x14ac:dyDescent="0.2">
      <c r="A1001" s="37">
        <v>46274</v>
      </c>
      <c r="B1001" s="37"/>
      <c r="C1001" s="38">
        <v>11.29</v>
      </c>
      <c r="D1001" s="13" t="s">
        <v>1171</v>
      </c>
      <c r="E1001" s="13" t="s">
        <v>1156</v>
      </c>
      <c r="F1001" s="13"/>
      <c r="H1001" t="s">
        <v>813</v>
      </c>
      <c r="I1001" s="13">
        <v>5</v>
      </c>
      <c r="J1001" s="13">
        <v>4</v>
      </c>
      <c r="K1001" t="s">
        <v>1214</v>
      </c>
      <c r="L1001" s="38">
        <v>0.5</v>
      </c>
      <c r="M1001" s="38">
        <v>14</v>
      </c>
      <c r="N1001" s="38">
        <v>18.52</v>
      </c>
      <c r="O1001" s="13" t="s">
        <v>15</v>
      </c>
      <c r="Q1001" s="13" t="s">
        <v>4</v>
      </c>
      <c r="R1001" s="38">
        <v>17.118400000000001</v>
      </c>
      <c r="S1001" s="13" t="s">
        <v>60</v>
      </c>
      <c r="T1001" s="39" t="str">
        <f t="shared" si="1075"/>
        <v>0.00</v>
      </c>
      <c r="U1001" s="39">
        <f t="shared" si="1169"/>
        <v>-0.5</v>
      </c>
      <c r="V1001" s="39">
        <f t="shared" si="1170"/>
        <v>118.98120000000003</v>
      </c>
      <c r="W1001" s="39">
        <f t="shared" si="1171"/>
        <v>777.5</v>
      </c>
      <c r="X1001" s="40">
        <f t="shared" si="1172"/>
        <v>0.15303048231511257</v>
      </c>
      <c r="Y1001" s="41">
        <f t="shared" si="1173"/>
        <v>1.1898120000000003</v>
      </c>
      <c r="Z1001" s="42">
        <f t="shared" si="1174"/>
        <v>11898.120000000003</v>
      </c>
      <c r="AA1001" s="13" t="s">
        <v>58</v>
      </c>
      <c r="AT1001" s="47">
        <v>19.5</v>
      </c>
      <c r="AU1001" s="47">
        <v>16</v>
      </c>
      <c r="AV1001" s="10">
        <f t="shared" si="1175"/>
        <v>8.76</v>
      </c>
      <c r="AW1001" s="10">
        <f t="shared" si="1176"/>
        <v>17.118400000000001</v>
      </c>
      <c r="AZ1001" t="str">
        <f t="shared" si="1177"/>
        <v>Yes</v>
      </c>
      <c r="BB1001" s="38">
        <f t="shared" si="1178"/>
        <v>-0.5</v>
      </c>
      <c r="BC1001" s="38">
        <f t="shared" si="997"/>
        <v>-2</v>
      </c>
      <c r="BD1001" s="38">
        <f t="shared" si="1179"/>
        <v>-2</v>
      </c>
      <c r="BE1001" s="38">
        <f t="shared" si="1180"/>
        <v>-0.5</v>
      </c>
      <c r="BF1001" s="13" cm="1">
        <f t="array" ref="BF1001">SUMPRODUCT((1/COUNTIFS($A$3:$A1001,$A$3:$A1001,$H$3:$H1001,$H$3:$H1001,$I$3:$I1001,$I$3:$I1001)))</f>
        <v>289.99999999999812</v>
      </c>
      <c r="BG1001" s="13"/>
      <c r="BH1001" s="12"/>
    </row>
    <row r="1002" spans="1:60" x14ac:dyDescent="0.2">
      <c r="A1002" s="37">
        <v>46274</v>
      </c>
      <c r="B1002" s="37"/>
      <c r="C1002" s="38">
        <v>11.29</v>
      </c>
      <c r="D1002" s="13" t="s">
        <v>1171</v>
      </c>
      <c r="E1002" s="13" t="s">
        <v>1156</v>
      </c>
      <c r="F1002" s="13"/>
      <c r="H1002" t="s">
        <v>813</v>
      </c>
      <c r="I1002" s="13">
        <v>5</v>
      </c>
      <c r="J1002" s="13">
        <v>6</v>
      </c>
      <c r="K1002" t="s">
        <v>1215</v>
      </c>
      <c r="L1002" s="38">
        <v>0.5</v>
      </c>
      <c r="M1002" s="38">
        <v>14</v>
      </c>
      <c r="N1002" s="38">
        <v>50</v>
      </c>
      <c r="O1002" s="13" t="s">
        <v>15</v>
      </c>
      <c r="Q1002" s="13" t="s">
        <v>4</v>
      </c>
      <c r="R1002" s="38">
        <v>46.080000000000005</v>
      </c>
      <c r="S1002" s="13" t="s">
        <v>60</v>
      </c>
      <c r="T1002" s="39" t="str">
        <f t="shared" si="1075"/>
        <v>0.00</v>
      </c>
      <c r="U1002" s="39">
        <f t="shared" si="1169"/>
        <v>-0.5</v>
      </c>
      <c r="V1002" s="39">
        <f t="shared" si="1170"/>
        <v>118.48120000000003</v>
      </c>
      <c r="W1002" s="39">
        <f t="shared" si="1171"/>
        <v>778</v>
      </c>
      <c r="X1002" s="40">
        <f t="shared" si="1172"/>
        <v>0.15228946015424169</v>
      </c>
      <c r="Y1002" s="41">
        <f t="shared" si="1173"/>
        <v>1.1848120000000002</v>
      </c>
      <c r="Z1002" s="42">
        <f t="shared" si="1174"/>
        <v>11848.120000000003</v>
      </c>
      <c r="AA1002" s="13" t="s">
        <v>58</v>
      </c>
      <c r="AT1002" s="47">
        <v>31</v>
      </c>
      <c r="AU1002" s="47">
        <v>31</v>
      </c>
      <c r="AV1002" s="10">
        <f t="shared" si="1175"/>
        <v>24.5</v>
      </c>
      <c r="AW1002" s="10">
        <f t="shared" si="1176"/>
        <v>46.080000000000005</v>
      </c>
      <c r="AZ1002" t="str">
        <f t="shared" si="1177"/>
        <v>Yes</v>
      </c>
      <c r="BB1002" s="38">
        <f t="shared" si="1178"/>
        <v>-0.5</v>
      </c>
      <c r="BC1002" s="38">
        <f t="shared" si="997"/>
        <v>-2</v>
      </c>
      <c r="BD1002" s="38">
        <f t="shared" si="1179"/>
        <v>-2</v>
      </c>
      <c r="BE1002" s="38">
        <f t="shared" si="1180"/>
        <v>-0.5</v>
      </c>
      <c r="BF1002" s="13" cm="1">
        <f t="array" ref="BF1002">SUMPRODUCT((1/COUNTIFS($A$3:$A1002,$A$3:$A1002,$H$3:$H1002,$H$3:$H1002,$I$3:$I1002,$I$3:$I1002)))</f>
        <v>289.99999999999807</v>
      </c>
      <c r="BG1002" s="13"/>
      <c r="BH1002" s="12"/>
    </row>
    <row r="1003" spans="1:60" x14ac:dyDescent="0.2">
      <c r="A1003" s="37">
        <v>46274</v>
      </c>
      <c r="B1003" s="37"/>
      <c r="C1003" s="38">
        <v>11.29</v>
      </c>
      <c r="D1003" s="13" t="s">
        <v>1171</v>
      </c>
      <c r="E1003" s="13" t="s">
        <v>1156</v>
      </c>
      <c r="F1003" s="13"/>
      <c r="H1003" t="s">
        <v>813</v>
      </c>
      <c r="I1003" s="13">
        <v>5</v>
      </c>
      <c r="J1003" s="13">
        <v>7</v>
      </c>
      <c r="K1003" s="46" t="s">
        <v>1216</v>
      </c>
      <c r="L1003" s="38">
        <v>0.5</v>
      </c>
      <c r="M1003" s="38">
        <v>13</v>
      </c>
      <c r="N1003" s="38">
        <v>15.91</v>
      </c>
      <c r="O1003" s="13" t="s">
        <v>15</v>
      </c>
      <c r="Q1003" s="13" t="s">
        <v>4</v>
      </c>
      <c r="R1003" s="38">
        <v>14.7172</v>
      </c>
      <c r="S1003" s="13">
        <v>4</v>
      </c>
      <c r="T1003" s="39" t="str">
        <f t="shared" si="1075"/>
        <v>0.00</v>
      </c>
      <c r="U1003" s="39">
        <f t="shared" si="1169"/>
        <v>-0.5</v>
      </c>
      <c r="V1003" s="39">
        <f t="shared" si="1170"/>
        <v>117.98120000000003</v>
      </c>
      <c r="W1003" s="39">
        <f t="shared" si="1171"/>
        <v>778.5</v>
      </c>
      <c r="X1003" s="40">
        <f t="shared" si="1172"/>
        <v>0.15154938985228006</v>
      </c>
      <c r="Y1003" s="41">
        <f t="shared" si="1173"/>
        <v>1.1798120000000003</v>
      </c>
      <c r="Z1003" s="42">
        <f t="shared" si="1174"/>
        <v>11798.120000000003</v>
      </c>
      <c r="AA1003" s="13" t="s">
        <v>58</v>
      </c>
      <c r="AT1003" s="47">
        <v>14</v>
      </c>
      <c r="AU1003" s="47">
        <v>14</v>
      </c>
      <c r="AV1003" s="10">
        <f t="shared" si="1175"/>
        <v>7.4550000000000001</v>
      </c>
      <c r="AW1003" s="10">
        <f t="shared" si="1176"/>
        <v>14.7172</v>
      </c>
      <c r="AZ1003" t="str">
        <f t="shared" si="1177"/>
        <v>Yes</v>
      </c>
      <c r="BB1003" s="38">
        <f t="shared" si="1178"/>
        <v>-0.5</v>
      </c>
      <c r="BC1003" s="38">
        <f t="shared" si="997"/>
        <v>-2</v>
      </c>
      <c r="BD1003" s="38">
        <f t="shared" si="1179"/>
        <v>-2</v>
      </c>
      <c r="BE1003" s="38">
        <f t="shared" si="1180"/>
        <v>-0.5</v>
      </c>
      <c r="BF1003" s="13" cm="1">
        <f t="array" ref="BF1003">SUMPRODUCT((1/COUNTIFS($A$3:$A1003,$A$3:$A1003,$H$3:$H1003,$H$3:$H1003,$I$3:$I1003,$I$3:$I1003)))</f>
        <v>289.99999999999812</v>
      </c>
      <c r="BG1003" s="13"/>
      <c r="BH1003" s="12"/>
    </row>
    <row r="1004" spans="1:60" x14ac:dyDescent="0.2">
      <c r="A1004" s="37">
        <v>46274</v>
      </c>
      <c r="B1004" s="37"/>
      <c r="C1004" s="38">
        <v>11.29</v>
      </c>
      <c r="D1004" s="13" t="s">
        <v>1171</v>
      </c>
      <c r="E1004" s="13" t="s">
        <v>1156</v>
      </c>
      <c r="F1004" s="13"/>
      <c r="H1004" t="s">
        <v>813</v>
      </c>
      <c r="I1004" s="13">
        <v>7</v>
      </c>
      <c r="J1004" s="13">
        <v>2</v>
      </c>
      <c r="K1004" t="s">
        <v>269</v>
      </c>
      <c r="L1004" s="38">
        <v>0.5</v>
      </c>
      <c r="M1004" s="38">
        <v>16.5</v>
      </c>
      <c r="N1004" s="38">
        <v>17.89</v>
      </c>
      <c r="O1004" s="13" t="s">
        <v>15</v>
      </c>
      <c r="Q1004" s="13" t="s">
        <v>4</v>
      </c>
      <c r="R1004" s="38">
        <v>16.538800000000002</v>
      </c>
      <c r="S1004" s="13" t="s">
        <v>60</v>
      </c>
      <c r="T1004" s="39" t="str">
        <f t="shared" si="1075"/>
        <v>0.00</v>
      </c>
      <c r="U1004" s="39">
        <f t="shared" ref="U1004:U1007" si="1181">BE1004</f>
        <v>-0.5</v>
      </c>
      <c r="V1004" s="39">
        <f t="shared" ref="V1004:V1007" si="1182">V1003+U1004</f>
        <v>117.48120000000003</v>
      </c>
      <c r="W1004" s="39">
        <f t="shared" ref="W1004:W1007" si="1183">W1003+L1004</f>
        <v>779</v>
      </c>
      <c r="X1004" s="40">
        <f t="shared" ref="X1004:X1007" si="1184">SUM(V1004/W1004)</f>
        <v>0.15081026957638002</v>
      </c>
      <c r="Y1004" s="41">
        <f t="shared" ref="Y1004:Y1007" si="1185">V1004/100</f>
        <v>1.1748120000000002</v>
      </c>
      <c r="Z1004" s="42">
        <f t="shared" ref="Z1004:Z1007" si="1186">V1004*100</f>
        <v>11748.120000000003</v>
      </c>
      <c r="AA1004" s="13" t="s">
        <v>58</v>
      </c>
      <c r="AT1004" s="47">
        <v>16.600000000000001</v>
      </c>
      <c r="AU1004" s="47">
        <v>16</v>
      </c>
      <c r="AV1004" s="10">
        <f t="shared" ref="AV1004:AV1007" si="1187">((N1004*(L1004))-(L1004))</f>
        <v>8.4450000000000003</v>
      </c>
      <c r="AW1004" s="10">
        <f t="shared" ref="AW1004:AW1007" si="1188">0.92*(N1004-1)+1</f>
        <v>16.538800000000002</v>
      </c>
      <c r="AZ1004" t="str">
        <f t="shared" ref="AZ1004:AZ1007" si="1189">IF(N1004&gt;=M1004,"Yes","No")</f>
        <v>Yes</v>
      </c>
      <c r="BB1004" s="38">
        <f t="shared" ref="BB1004:BB1007" si="1190">IF(AA1004="W",
   L1004*(N1004-1),
   -L1004
)</f>
        <v>-0.5</v>
      </c>
      <c r="BC1004" s="38">
        <f t="shared" si="997"/>
        <v>-0.5</v>
      </c>
      <c r="BD1004" s="38">
        <f t="shared" ref="BD1004:BD1007" si="1191">IF(BC1004&gt;0, BC1004*0.92, BC1004)</f>
        <v>-0.5</v>
      </c>
      <c r="BE1004" s="38">
        <f t="shared" ref="BE1004:BE1007" si="1192">IF(
  BC1004&gt;0,
  IF(
    AA1004="W",
    BB1004 - (BC1004 - BD1004),
    BB1004
  ),
  BB1004
)</f>
        <v>-0.5</v>
      </c>
      <c r="BF1004" s="13" cm="1">
        <f t="array" ref="BF1004">SUMPRODUCT((1/COUNTIFS($A$3:$A1004,$A$3:$A1004,$H$3:$H1004,$H$3:$H1004,$I$3:$I1004,$I$3:$I1004)))</f>
        <v>290.99999999999812</v>
      </c>
      <c r="BG1004" s="13"/>
      <c r="BH1004" s="12"/>
    </row>
    <row r="1005" spans="1:60" x14ac:dyDescent="0.2">
      <c r="A1005" s="37">
        <v>46274</v>
      </c>
      <c r="B1005" s="37"/>
      <c r="C1005" s="38">
        <v>11.29</v>
      </c>
      <c r="D1005" s="13" t="s">
        <v>1171</v>
      </c>
      <c r="E1005" s="13" t="s">
        <v>1156</v>
      </c>
      <c r="F1005" s="13"/>
      <c r="H1005" t="s">
        <v>813</v>
      </c>
      <c r="I1005" s="13">
        <v>8</v>
      </c>
      <c r="J1005" s="13">
        <v>9</v>
      </c>
      <c r="K1005" t="s">
        <v>802</v>
      </c>
      <c r="L1005" s="38">
        <v>0.5</v>
      </c>
      <c r="M1005" s="38">
        <v>13</v>
      </c>
      <c r="N1005" s="38">
        <v>16.47</v>
      </c>
      <c r="O1005" s="13" t="s">
        <v>15</v>
      </c>
      <c r="Q1005" s="13" t="s">
        <v>4</v>
      </c>
      <c r="R1005" s="38">
        <v>15.2324</v>
      </c>
      <c r="S1005" s="13" t="s">
        <v>60</v>
      </c>
      <c r="T1005" s="39" t="str">
        <f t="shared" si="1075"/>
        <v>0.00</v>
      </c>
      <c r="U1005" s="39">
        <f t="shared" si="1181"/>
        <v>-0.5</v>
      </c>
      <c r="V1005" s="39">
        <f t="shared" si="1182"/>
        <v>116.98120000000003</v>
      </c>
      <c r="W1005" s="39">
        <f t="shared" si="1183"/>
        <v>779.5</v>
      </c>
      <c r="X1005" s="40">
        <f t="shared" si="1184"/>
        <v>0.15007209749839645</v>
      </c>
      <c r="Y1005" s="41">
        <f t="shared" si="1185"/>
        <v>1.1698120000000003</v>
      </c>
      <c r="Z1005" s="42">
        <f t="shared" si="1186"/>
        <v>11698.120000000003</v>
      </c>
      <c r="AA1005" s="13" t="s">
        <v>58</v>
      </c>
      <c r="AT1005" s="47">
        <v>14</v>
      </c>
      <c r="AU1005" s="47">
        <v>14</v>
      </c>
      <c r="AV1005" s="10">
        <f t="shared" si="1187"/>
        <v>7.7349999999999994</v>
      </c>
      <c r="AW1005" s="10">
        <f t="shared" si="1188"/>
        <v>15.2324</v>
      </c>
      <c r="AZ1005" t="str">
        <f t="shared" si="1189"/>
        <v>Yes</v>
      </c>
      <c r="BB1005" s="38">
        <f t="shared" si="1190"/>
        <v>-0.5</v>
      </c>
      <c r="BC1005" s="38">
        <f t="shared" si="997"/>
        <v>-1.5</v>
      </c>
      <c r="BD1005" s="38">
        <f t="shared" si="1191"/>
        <v>-1.5</v>
      </c>
      <c r="BE1005" s="38">
        <f t="shared" si="1192"/>
        <v>-0.5</v>
      </c>
      <c r="BF1005" s="13" cm="1">
        <f t="array" ref="BF1005">SUMPRODUCT((1/COUNTIFS($A$3:$A1005,$A$3:$A1005,$H$3:$H1005,$H$3:$H1005,$I$3:$I1005,$I$3:$I1005)))</f>
        <v>291.99999999999812</v>
      </c>
      <c r="BG1005" s="13"/>
      <c r="BH1005" s="12"/>
    </row>
    <row r="1006" spans="1:60" x14ac:dyDescent="0.2">
      <c r="A1006" s="37">
        <v>46274</v>
      </c>
      <c r="B1006" s="37"/>
      <c r="C1006" s="38">
        <v>11.29</v>
      </c>
      <c r="D1006" s="13" t="s">
        <v>1171</v>
      </c>
      <c r="E1006" s="13" t="s">
        <v>1156</v>
      </c>
      <c r="F1006" s="13"/>
      <c r="H1006" t="s">
        <v>813</v>
      </c>
      <c r="I1006" s="13">
        <v>8</v>
      </c>
      <c r="J1006" s="13">
        <v>11</v>
      </c>
      <c r="K1006" t="s">
        <v>1218</v>
      </c>
      <c r="L1006" s="38">
        <v>0.5</v>
      </c>
      <c r="M1006" s="38">
        <v>23</v>
      </c>
      <c r="N1006" s="38">
        <v>49.8</v>
      </c>
      <c r="O1006" s="13" t="s">
        <v>15</v>
      </c>
      <c r="Q1006" s="13" t="s">
        <v>4</v>
      </c>
      <c r="R1006" s="38">
        <v>45.896000000000001</v>
      </c>
      <c r="S1006" s="13" t="s">
        <v>60</v>
      </c>
      <c r="T1006" s="39" t="str">
        <f t="shared" si="1075"/>
        <v>0.00</v>
      </c>
      <c r="U1006" s="39">
        <f t="shared" si="1181"/>
        <v>-0.5</v>
      </c>
      <c r="V1006" s="39">
        <f t="shared" si="1182"/>
        <v>116.48120000000003</v>
      </c>
      <c r="W1006" s="39">
        <f t="shared" si="1183"/>
        <v>780</v>
      </c>
      <c r="X1006" s="40">
        <f t="shared" si="1184"/>
        <v>0.14933487179487184</v>
      </c>
      <c r="Y1006" s="41">
        <f t="shared" si="1185"/>
        <v>1.1648120000000004</v>
      </c>
      <c r="Z1006" s="42">
        <f t="shared" si="1186"/>
        <v>11648.120000000003</v>
      </c>
      <c r="AA1006" s="13" t="s">
        <v>58</v>
      </c>
      <c r="AT1006" s="47">
        <v>31.6</v>
      </c>
      <c r="AU1006" s="47">
        <v>31</v>
      </c>
      <c r="AV1006" s="10">
        <f t="shared" si="1187"/>
        <v>24.4</v>
      </c>
      <c r="AW1006" s="10">
        <f t="shared" si="1188"/>
        <v>45.896000000000001</v>
      </c>
      <c r="AZ1006" t="str">
        <f t="shared" si="1189"/>
        <v>Yes</v>
      </c>
      <c r="BB1006" s="38">
        <f t="shared" si="1190"/>
        <v>-0.5</v>
      </c>
      <c r="BC1006" s="38">
        <f t="shared" si="997"/>
        <v>-1.5</v>
      </c>
      <c r="BD1006" s="38">
        <f t="shared" si="1191"/>
        <v>-1.5</v>
      </c>
      <c r="BE1006" s="38">
        <f t="shared" si="1192"/>
        <v>-0.5</v>
      </c>
      <c r="BF1006" s="13" cm="1">
        <f t="array" ref="BF1006">SUMPRODUCT((1/COUNTIFS($A$3:$A1006,$A$3:$A1006,$H$3:$H1006,$H$3:$H1006,$I$3:$I1006,$I$3:$I1006)))</f>
        <v>291.99999999999812</v>
      </c>
      <c r="BG1006" s="13"/>
      <c r="BH1006" s="12"/>
    </row>
    <row r="1007" spans="1:60" x14ac:dyDescent="0.2">
      <c r="A1007" s="37">
        <v>46274</v>
      </c>
      <c r="B1007" s="37"/>
      <c r="C1007" s="38">
        <v>11.29</v>
      </c>
      <c r="D1007" s="13" t="s">
        <v>1171</v>
      </c>
      <c r="E1007" s="13" t="s">
        <v>1156</v>
      </c>
      <c r="F1007" s="13"/>
      <c r="H1007" t="s">
        <v>813</v>
      </c>
      <c r="I1007" s="13">
        <v>8</v>
      </c>
      <c r="J1007" s="13">
        <v>11</v>
      </c>
      <c r="K1007" t="s">
        <v>1218</v>
      </c>
      <c r="L1007" s="38">
        <v>0.5</v>
      </c>
      <c r="M1007" s="38">
        <v>5.0999999999999996</v>
      </c>
      <c r="N1007" s="38">
        <v>7.95</v>
      </c>
      <c r="O1007" s="13" t="s">
        <v>15</v>
      </c>
      <c r="Q1007" s="13" t="s">
        <v>1101</v>
      </c>
      <c r="R1007" s="38">
        <v>7.3940000000000001</v>
      </c>
      <c r="S1007" s="13" t="s">
        <v>60</v>
      </c>
      <c r="T1007" s="39" t="str">
        <f t="shared" si="1075"/>
        <v>0.00</v>
      </c>
      <c r="U1007" s="39">
        <f t="shared" si="1181"/>
        <v>-0.5</v>
      </c>
      <c r="V1007" s="39">
        <f t="shared" si="1182"/>
        <v>115.98120000000003</v>
      </c>
      <c r="W1007" s="39">
        <f t="shared" si="1183"/>
        <v>780.5</v>
      </c>
      <c r="X1007" s="40">
        <f t="shared" si="1184"/>
        <v>0.14859859064702119</v>
      </c>
      <c r="Y1007" s="41">
        <f t="shared" si="1185"/>
        <v>1.1598120000000003</v>
      </c>
      <c r="Z1007" s="42">
        <f t="shared" si="1186"/>
        <v>11598.120000000003</v>
      </c>
      <c r="AA1007" s="13" t="s">
        <v>58</v>
      </c>
      <c r="AT1007" s="47">
        <v>7</v>
      </c>
      <c r="AU1007" s="47">
        <v>7</v>
      </c>
      <c r="AV1007" s="10">
        <f t="shared" si="1187"/>
        <v>3.4750000000000001</v>
      </c>
      <c r="AW1007" s="10">
        <f t="shared" si="1188"/>
        <v>7.3940000000000001</v>
      </c>
      <c r="AZ1007" t="str">
        <f t="shared" si="1189"/>
        <v>Yes</v>
      </c>
      <c r="BB1007" s="38">
        <f t="shared" si="1190"/>
        <v>-0.5</v>
      </c>
      <c r="BC1007" s="38">
        <f t="shared" si="997"/>
        <v>-1.5</v>
      </c>
      <c r="BD1007" s="38">
        <f t="shared" si="1191"/>
        <v>-1.5</v>
      </c>
      <c r="BE1007" s="38">
        <f t="shared" si="1192"/>
        <v>-0.5</v>
      </c>
      <c r="BF1007" s="13" cm="1">
        <f t="array" ref="BF1007">SUMPRODUCT((1/COUNTIFS($A$3:$A1007,$A$3:$A1007,$H$3:$H1007,$H$3:$H1007,$I$3:$I1007,$I$3:$I1007)))</f>
        <v>291.99999999999807</v>
      </c>
      <c r="BG1007" s="13"/>
      <c r="BH1007" s="12"/>
    </row>
    <row r="1008" spans="1:60" x14ac:dyDescent="0.2">
      <c r="A1008" s="37">
        <v>46274</v>
      </c>
      <c r="B1008" s="37"/>
      <c r="C1008" s="38">
        <v>11.29</v>
      </c>
      <c r="D1008" s="13" t="s">
        <v>1171</v>
      </c>
      <c r="E1008" s="13" t="s">
        <v>1156</v>
      </c>
      <c r="F1008" s="13"/>
      <c r="H1008" t="s">
        <v>813</v>
      </c>
      <c r="I1008" s="13">
        <v>9</v>
      </c>
      <c r="J1008" s="13">
        <v>1</v>
      </c>
      <c r="K1008" t="s">
        <v>881</v>
      </c>
      <c r="L1008" s="38">
        <v>0.5</v>
      </c>
      <c r="M1008" s="38">
        <v>46</v>
      </c>
      <c r="N1008" s="38">
        <v>55.16</v>
      </c>
      <c r="O1008" s="13" t="s">
        <v>15</v>
      </c>
      <c r="Q1008" s="13" t="s">
        <v>4</v>
      </c>
      <c r="R1008" s="38">
        <v>50.827199999999998</v>
      </c>
      <c r="S1008" s="13" t="s">
        <v>60</v>
      </c>
      <c r="T1008" s="39" t="str">
        <f t="shared" si="1075"/>
        <v>0.00</v>
      </c>
      <c r="U1008" s="39">
        <f t="shared" ref="U1008:U1009" si="1193">BE1008</f>
        <v>-0.5</v>
      </c>
      <c r="V1008" s="39">
        <f t="shared" ref="V1008:V1009" si="1194">V1007+U1008</f>
        <v>115.48120000000003</v>
      </c>
      <c r="W1008" s="39">
        <f t="shared" ref="W1008:W1009" si="1195">W1007+L1008</f>
        <v>781</v>
      </c>
      <c r="X1008" s="40">
        <f t="shared" ref="X1008:X1009" si="1196">SUM(V1008/W1008)</f>
        <v>0.14786325224071706</v>
      </c>
      <c r="Y1008" s="41">
        <f t="shared" ref="Y1008:Y1009" si="1197">V1008/100</f>
        <v>1.1548120000000004</v>
      </c>
      <c r="Z1008" s="42">
        <f t="shared" ref="Z1008:Z1009" si="1198">V1008*100</f>
        <v>11548.120000000003</v>
      </c>
      <c r="AA1008" s="13" t="s">
        <v>58</v>
      </c>
      <c r="AT1008" s="47">
        <v>38.6</v>
      </c>
      <c r="AU1008" s="47">
        <v>31</v>
      </c>
      <c r="AV1008" s="10">
        <f t="shared" ref="AV1008:AV1009" si="1199">((N1008*(L1008))-(L1008))</f>
        <v>27.08</v>
      </c>
      <c r="AW1008" s="10">
        <f t="shared" ref="AW1008:AW1009" si="1200">0.92*(N1008-1)+1</f>
        <v>50.827199999999998</v>
      </c>
      <c r="AZ1008" t="str">
        <f t="shared" ref="AZ1008:AZ1009" si="1201">IF(N1008&gt;=M1008,"Yes","No")</f>
        <v>Yes</v>
      </c>
      <c r="BB1008" s="38">
        <f t="shared" ref="BB1008:BB1009" si="1202">IF(AA1008="W",
   L1008*(N1008-1),
   -L1008
)</f>
        <v>-0.5</v>
      </c>
      <c r="BC1008" s="38">
        <f t="shared" si="997"/>
        <v>6.09</v>
      </c>
      <c r="BD1008" s="38">
        <f t="shared" ref="BD1008:BD1009" si="1203">IF(BC1008&gt;0, BC1008*0.92, BC1008)</f>
        <v>5.6028000000000002</v>
      </c>
      <c r="BE1008" s="38">
        <f t="shared" ref="BE1008:BE1009" si="1204">IF(
  BC1008&gt;0,
  IF(
    AA1008="W",
    BB1008 - (BC1008 - BD1008),
    BB1008
  ),
  BB1008
)</f>
        <v>-0.5</v>
      </c>
      <c r="BF1008" s="13" cm="1">
        <f t="array" ref="BF1008">SUMPRODUCT((1/COUNTIFS($A$3:$A1008,$A$3:$A1008,$H$3:$H1008,$H$3:$H1008,$I$3:$I1008,$I$3:$I1008)))</f>
        <v>292.99999999999807</v>
      </c>
      <c r="BG1008" s="13"/>
      <c r="BH1008" s="12"/>
    </row>
    <row r="1009" spans="1:60" x14ac:dyDescent="0.2">
      <c r="A1009" s="37">
        <v>46274</v>
      </c>
      <c r="B1009" s="37"/>
      <c r="C1009" s="38">
        <v>11.29</v>
      </c>
      <c r="D1009" s="13" t="s">
        <v>1171</v>
      </c>
      <c r="E1009" s="13" t="s">
        <v>1156</v>
      </c>
      <c r="F1009" s="13"/>
      <c r="H1009" t="s">
        <v>813</v>
      </c>
      <c r="I1009" s="13">
        <v>9</v>
      </c>
      <c r="J1009" s="13">
        <v>3</v>
      </c>
      <c r="K1009" s="43" t="s">
        <v>1220</v>
      </c>
      <c r="L1009" s="38">
        <v>0.5</v>
      </c>
      <c r="M1009" s="38">
        <v>12.5</v>
      </c>
      <c r="N1009" s="38">
        <v>14.18</v>
      </c>
      <c r="O1009" s="13" t="s">
        <v>15</v>
      </c>
      <c r="Q1009" s="13" t="s">
        <v>4</v>
      </c>
      <c r="R1009" s="38">
        <v>13.1256</v>
      </c>
      <c r="S1009" s="13">
        <v>1</v>
      </c>
      <c r="T1009" s="39">
        <f t="shared" si="1075"/>
        <v>6.56</v>
      </c>
      <c r="U1009" s="39">
        <f t="shared" si="1193"/>
        <v>6.1028000000000002</v>
      </c>
      <c r="V1009" s="39">
        <f t="shared" si="1194"/>
        <v>121.58400000000003</v>
      </c>
      <c r="W1009" s="39">
        <f t="shared" si="1195"/>
        <v>781.5</v>
      </c>
      <c r="X1009" s="40">
        <f t="shared" si="1196"/>
        <v>0.15557773512476011</v>
      </c>
      <c r="Y1009" s="41">
        <f t="shared" si="1197"/>
        <v>1.2158400000000003</v>
      </c>
      <c r="Z1009" s="42">
        <f t="shared" si="1198"/>
        <v>12158.400000000003</v>
      </c>
      <c r="AA1009" s="13" t="s">
        <v>72</v>
      </c>
      <c r="AT1009" s="47">
        <v>12.6</v>
      </c>
      <c r="AU1009" s="47">
        <v>11</v>
      </c>
      <c r="AV1009" s="10">
        <f t="shared" si="1199"/>
        <v>6.59</v>
      </c>
      <c r="AW1009" s="10">
        <f t="shared" si="1200"/>
        <v>13.1256</v>
      </c>
      <c r="AZ1009" t="str">
        <f t="shared" si="1201"/>
        <v>Yes</v>
      </c>
      <c r="BB1009" s="38">
        <f t="shared" si="1202"/>
        <v>6.59</v>
      </c>
      <c r="BC1009" s="38">
        <f t="shared" si="997"/>
        <v>6.09</v>
      </c>
      <c r="BD1009" s="38">
        <f t="shared" si="1203"/>
        <v>5.6028000000000002</v>
      </c>
      <c r="BE1009" s="38">
        <f t="shared" si="1204"/>
        <v>6.1028000000000002</v>
      </c>
      <c r="BF1009" s="13" cm="1">
        <f t="array" ref="BF1009">SUMPRODUCT((1/COUNTIFS($A$3:$A1009,$A$3:$A1009,$H$3:$H1009,$H$3:$H1009,$I$3:$I1009,$I$3:$I1009)))</f>
        <v>292.99999999999807</v>
      </c>
      <c r="BG1009" s="13"/>
      <c r="BH1009" s="12"/>
    </row>
    <row r="1010" spans="1:60" x14ac:dyDescent="0.2">
      <c r="A1010" s="37">
        <v>46277</v>
      </c>
      <c r="C1010" s="38">
        <v>10.46</v>
      </c>
      <c r="D1010" s="13" t="s">
        <v>55</v>
      </c>
      <c r="E1010" s="13" t="s">
        <v>1156</v>
      </c>
      <c r="F1010" s="13"/>
      <c r="H1010" t="s">
        <v>56</v>
      </c>
      <c r="I1010" s="13">
        <v>2</v>
      </c>
      <c r="J1010" s="13">
        <v>2</v>
      </c>
      <c r="K1010" t="s">
        <v>277</v>
      </c>
      <c r="L1010" s="38">
        <v>0.5</v>
      </c>
      <c r="M1010" s="38">
        <v>14.5</v>
      </c>
      <c r="N1010" s="38">
        <v>17.489999999999998</v>
      </c>
      <c r="O1010" s="13" t="s">
        <v>15</v>
      </c>
      <c r="Q1010" s="13" t="s">
        <v>4</v>
      </c>
      <c r="R1010" s="38">
        <v>16.1708</v>
      </c>
      <c r="S1010" s="13" t="s">
        <v>60</v>
      </c>
      <c r="T1010" s="39" t="str">
        <f t="shared" si="1075"/>
        <v>0.00</v>
      </c>
      <c r="U1010" s="39">
        <f t="shared" ref="U1010:U1011" si="1205">BE1010</f>
        <v>-0.5</v>
      </c>
      <c r="V1010" s="39">
        <f t="shared" ref="V1010:V1011" si="1206">V1009+U1010</f>
        <v>121.08400000000003</v>
      </c>
      <c r="W1010" s="39">
        <f t="shared" ref="W1010:W1011" si="1207">W1009+L1010</f>
        <v>782</v>
      </c>
      <c r="X1010" s="40">
        <f t="shared" ref="X1010:X1011" si="1208">SUM(V1010/W1010)</f>
        <v>0.15483887468030694</v>
      </c>
      <c r="Y1010" s="41">
        <f t="shared" ref="Y1010:Y1011" si="1209">V1010/100</f>
        <v>1.2108400000000004</v>
      </c>
      <c r="Z1010" s="42">
        <f t="shared" ref="Z1010:Z1011" si="1210">V1010*100</f>
        <v>12108.400000000003</v>
      </c>
      <c r="AA1010" s="13" t="s">
        <v>58</v>
      </c>
      <c r="AT1010" s="47">
        <v>14</v>
      </c>
      <c r="AU1010" s="47">
        <v>15</v>
      </c>
      <c r="AV1010" s="10">
        <f t="shared" ref="AV1010:AV1011" si="1211">((N1010*(L1010))-(L1010))</f>
        <v>8.2449999999999992</v>
      </c>
      <c r="AW1010" s="10">
        <f t="shared" ref="AW1010:AW1011" si="1212">0.92*(N1010-1)+1</f>
        <v>16.1708</v>
      </c>
      <c r="AZ1010" t="str">
        <f t="shared" ref="AZ1010:AZ1011" si="1213">IF(N1010&gt;=M1010,"Yes","No")</f>
        <v>Yes</v>
      </c>
      <c r="BB1010" s="38">
        <f t="shared" ref="BB1010:BB1011" si="1214">IF(AA1010="W",
   L1010*(N1010-1),
   -L1010
)</f>
        <v>-0.5</v>
      </c>
      <c r="BC1010" s="38">
        <f t="shared" si="997"/>
        <v>-1</v>
      </c>
      <c r="BD1010" s="38">
        <f t="shared" ref="BD1010:BD1011" si="1215">IF(BC1010&gt;0, BC1010*0.92, BC1010)</f>
        <v>-1</v>
      </c>
      <c r="BE1010" s="38">
        <f t="shared" ref="BE1010:BE1011" si="1216">IF(
  BC1010&gt;0,
  IF(
    AA1010="W",
    BB1010 - (BC1010 - BD1010),
    BB1010
  ),
  BB1010
)</f>
        <v>-0.5</v>
      </c>
      <c r="BF1010" s="13" cm="1">
        <f t="array" ref="BF1010">SUMPRODUCT((1/COUNTIFS($A$3:$A1010,$A$3:$A1010,$H$3:$H1010,$H$3:$H1010,$I$3:$I1010,$I$3:$I1010)))</f>
        <v>293.99999999999807</v>
      </c>
      <c r="BG1010" s="13"/>
      <c r="BH1010" s="12"/>
    </row>
    <row r="1011" spans="1:60" x14ac:dyDescent="0.2">
      <c r="A1011" s="37">
        <v>46277</v>
      </c>
      <c r="C1011" s="38">
        <v>10.46</v>
      </c>
      <c r="D1011" s="13" t="s">
        <v>55</v>
      </c>
      <c r="E1011" s="13" t="s">
        <v>1156</v>
      </c>
      <c r="F1011" s="13"/>
      <c r="H1011" t="s">
        <v>56</v>
      </c>
      <c r="I1011" s="13">
        <v>2</v>
      </c>
      <c r="J1011" s="13">
        <v>6</v>
      </c>
      <c r="K1011" t="s">
        <v>1223</v>
      </c>
      <c r="L1011" s="38">
        <v>0.5</v>
      </c>
      <c r="M1011" s="38">
        <v>24</v>
      </c>
      <c r="N1011" s="38">
        <v>24</v>
      </c>
      <c r="O1011" s="13" t="s">
        <v>15</v>
      </c>
      <c r="Q1011" s="13" t="s">
        <v>4</v>
      </c>
      <c r="R1011" s="38">
        <v>22.16</v>
      </c>
      <c r="S1011" s="13" t="s">
        <v>60</v>
      </c>
      <c r="T1011" s="39" t="str">
        <f t="shared" si="1075"/>
        <v>0.00</v>
      </c>
      <c r="U1011" s="39">
        <f t="shared" si="1205"/>
        <v>-0.5</v>
      </c>
      <c r="V1011" s="39">
        <f t="shared" si="1206"/>
        <v>120.58400000000003</v>
      </c>
      <c r="W1011" s="39">
        <f t="shared" si="1207"/>
        <v>782.5</v>
      </c>
      <c r="X1011" s="40">
        <f t="shared" si="1208"/>
        <v>0.15410095846645372</v>
      </c>
      <c r="Y1011" s="41">
        <f t="shared" si="1209"/>
        <v>1.2058400000000002</v>
      </c>
      <c r="Z1011" s="42">
        <f t="shared" si="1210"/>
        <v>12058.400000000003</v>
      </c>
      <c r="AA1011" s="13" t="s">
        <v>58</v>
      </c>
      <c r="AT1011" s="47">
        <v>19.399999999999999</v>
      </c>
      <c r="AU1011" s="47">
        <v>21</v>
      </c>
      <c r="AV1011" s="10">
        <f t="shared" si="1211"/>
        <v>11.5</v>
      </c>
      <c r="AW1011" s="10">
        <f t="shared" si="1212"/>
        <v>22.16</v>
      </c>
      <c r="AZ1011" t="str">
        <f t="shared" si="1213"/>
        <v>Yes</v>
      </c>
      <c r="BB1011" s="38">
        <f t="shared" si="1214"/>
        <v>-0.5</v>
      </c>
      <c r="BC1011" s="38">
        <f t="shared" si="997"/>
        <v>-1</v>
      </c>
      <c r="BD1011" s="38">
        <f t="shared" si="1215"/>
        <v>-1</v>
      </c>
      <c r="BE1011" s="38">
        <f t="shared" si="1216"/>
        <v>-0.5</v>
      </c>
      <c r="BF1011" s="13" cm="1">
        <f t="array" ref="BF1011">SUMPRODUCT((1/COUNTIFS($A$3:$A1011,$A$3:$A1011,$H$3:$H1011,$H$3:$H1011,$I$3:$I1011,$I$3:$I1011)))</f>
        <v>293.99999999999807</v>
      </c>
      <c r="BG1011" s="13"/>
      <c r="BH1011" s="12"/>
    </row>
    <row r="1012" spans="1:60" x14ac:dyDescent="0.2">
      <c r="A1012" s="37">
        <v>46277</v>
      </c>
      <c r="C1012" s="38">
        <v>10.46</v>
      </c>
      <c r="D1012" s="13" t="s">
        <v>55</v>
      </c>
      <c r="E1012" s="13" t="s">
        <v>1172</v>
      </c>
      <c r="F1012" s="13"/>
      <c r="H1012" t="s">
        <v>1173</v>
      </c>
      <c r="I1012" s="13">
        <v>1</v>
      </c>
      <c r="J1012" s="13">
        <v>7</v>
      </c>
      <c r="K1012" t="s">
        <v>1225</v>
      </c>
      <c r="L1012" s="38">
        <v>0.5</v>
      </c>
      <c r="M1012" s="38">
        <v>18.5</v>
      </c>
      <c r="N1012" s="38">
        <v>19.5</v>
      </c>
      <c r="O1012" s="13" t="s">
        <v>15</v>
      </c>
      <c r="Q1012" s="13" t="s">
        <v>4</v>
      </c>
      <c r="R1012" s="38">
        <v>18.02</v>
      </c>
      <c r="S1012" s="13" t="s">
        <v>60</v>
      </c>
      <c r="T1012" s="39" t="str">
        <f t="shared" si="1075"/>
        <v>0.00</v>
      </c>
      <c r="U1012" s="39">
        <f t="shared" ref="U1012:U1013" si="1217">BE1012</f>
        <v>-0.5</v>
      </c>
      <c r="V1012" s="39">
        <f t="shared" ref="V1012:V1013" si="1218">V1011+U1012</f>
        <v>120.08400000000003</v>
      </c>
      <c r="W1012" s="39">
        <f t="shared" ref="W1012:W1013" si="1219">W1011+L1012</f>
        <v>783</v>
      </c>
      <c r="X1012" s="40">
        <f t="shared" ref="X1012:X1013" si="1220">SUM(V1012/W1012)</f>
        <v>0.15336398467432955</v>
      </c>
      <c r="Y1012" s="41">
        <f t="shared" ref="Y1012:Y1013" si="1221">V1012/100</f>
        <v>1.2008400000000004</v>
      </c>
      <c r="Z1012" s="42">
        <f t="shared" ref="Z1012:Z1013" si="1222">V1012*100</f>
        <v>12008.400000000003</v>
      </c>
      <c r="AA1012" s="13" t="s">
        <v>58</v>
      </c>
      <c r="AT1012" s="47">
        <v>17.100000000000001</v>
      </c>
      <c r="AU1012" s="47">
        <v>17</v>
      </c>
      <c r="AV1012" s="10">
        <f t="shared" ref="AV1012:AV1013" si="1223">((N1012*(L1012))-(L1012))</f>
        <v>9.25</v>
      </c>
      <c r="AW1012" s="10">
        <f t="shared" ref="AW1012:AW1013" si="1224">0.92*(N1012-1)+1</f>
        <v>18.02</v>
      </c>
      <c r="AZ1012" t="str">
        <f t="shared" ref="AZ1012:AZ1013" si="1225">IF(N1012&gt;=M1012,"Yes","No")</f>
        <v>Yes</v>
      </c>
      <c r="BB1012" s="38">
        <f t="shared" ref="BB1012:BB1013" si="1226">IF(AA1012="W",
   L1012*(N1012-1),
   -L1012
)</f>
        <v>-0.5</v>
      </c>
      <c r="BC1012" s="38">
        <f t="shared" si="997"/>
        <v>-1</v>
      </c>
      <c r="BD1012" s="38">
        <f t="shared" ref="BD1012:BD1013" si="1227">IF(BC1012&gt;0, BC1012*0.92, BC1012)</f>
        <v>-1</v>
      </c>
      <c r="BE1012" s="38">
        <f t="shared" ref="BE1012:BE1013" si="1228">IF(
  BC1012&gt;0,
  IF(
    AA1012="W",
    BB1012 - (BC1012 - BD1012),
    BB1012
  ),
  BB1012
)</f>
        <v>-0.5</v>
      </c>
      <c r="BF1012" s="13" cm="1">
        <f t="array" ref="BF1012">SUMPRODUCT((1/COUNTIFS($A$3:$A1012,$A$3:$A1012,$H$3:$H1012,$H$3:$H1012,$I$3:$I1012,$I$3:$I1012)))</f>
        <v>294.99999999999807</v>
      </c>
      <c r="BG1012" s="13"/>
      <c r="BH1012" s="12"/>
    </row>
    <row r="1013" spans="1:60" x14ac:dyDescent="0.2">
      <c r="A1013" s="37">
        <v>46277</v>
      </c>
      <c r="C1013" s="38">
        <v>10.46</v>
      </c>
      <c r="D1013" s="13" t="s">
        <v>55</v>
      </c>
      <c r="E1013" s="13" t="s">
        <v>1172</v>
      </c>
      <c r="F1013" s="13"/>
      <c r="H1013" t="s">
        <v>1173</v>
      </c>
      <c r="I1013" s="13">
        <v>1</v>
      </c>
      <c r="J1013" s="13">
        <v>12</v>
      </c>
      <c r="K1013" t="s">
        <v>1227</v>
      </c>
      <c r="L1013" s="38">
        <v>0.5</v>
      </c>
      <c r="M1013" s="38">
        <v>18</v>
      </c>
      <c r="N1013" s="38">
        <v>23.36</v>
      </c>
      <c r="O1013" s="13" t="s">
        <v>15</v>
      </c>
      <c r="Q1013" s="13" t="s">
        <v>4</v>
      </c>
      <c r="R1013" s="38">
        <v>21.571200000000001</v>
      </c>
      <c r="S1013" s="13" t="s">
        <v>60</v>
      </c>
      <c r="T1013" s="39" t="str">
        <f t="shared" si="1075"/>
        <v>0.00</v>
      </c>
      <c r="U1013" s="39">
        <f t="shared" si="1217"/>
        <v>-0.5</v>
      </c>
      <c r="V1013" s="39">
        <f t="shared" si="1218"/>
        <v>119.58400000000003</v>
      </c>
      <c r="W1013" s="39">
        <f t="shared" si="1219"/>
        <v>783.5</v>
      </c>
      <c r="X1013" s="40">
        <f t="shared" si="1220"/>
        <v>0.15262795149968095</v>
      </c>
      <c r="Y1013" s="41">
        <f t="shared" si="1221"/>
        <v>1.1958400000000002</v>
      </c>
      <c r="Z1013" s="42">
        <f t="shared" si="1222"/>
        <v>11958.400000000003</v>
      </c>
      <c r="AA1013" s="13" t="s">
        <v>58</v>
      </c>
      <c r="AT1013" s="47">
        <v>19.899999999999999</v>
      </c>
      <c r="AU1013" s="47">
        <v>19</v>
      </c>
      <c r="AV1013" s="10">
        <f t="shared" si="1223"/>
        <v>11.18</v>
      </c>
      <c r="AW1013" s="10">
        <f t="shared" si="1224"/>
        <v>21.571200000000001</v>
      </c>
      <c r="AZ1013" t="str">
        <f t="shared" si="1225"/>
        <v>Yes</v>
      </c>
      <c r="BB1013" s="38">
        <f t="shared" si="1226"/>
        <v>-0.5</v>
      </c>
      <c r="BC1013" s="38">
        <f t="shared" si="997"/>
        <v>-1</v>
      </c>
      <c r="BD1013" s="38">
        <f t="shared" si="1227"/>
        <v>-1</v>
      </c>
      <c r="BE1013" s="38">
        <f t="shared" si="1228"/>
        <v>-0.5</v>
      </c>
      <c r="BF1013" s="13" cm="1">
        <f t="array" ref="BF1013">SUMPRODUCT((1/COUNTIFS($A$3:$A1013,$A$3:$A1013,$H$3:$H1013,$H$3:$H1013,$I$3:$I1013,$I$3:$I1013)))</f>
        <v>294.99999999999807</v>
      </c>
      <c r="BG1013" s="13"/>
      <c r="BH1013" s="12"/>
    </row>
    <row r="1014" spans="1:60" x14ac:dyDescent="0.2">
      <c r="A1014" s="37">
        <v>46277</v>
      </c>
      <c r="C1014" s="38">
        <v>10.46</v>
      </c>
      <c r="D1014" s="13" t="s">
        <v>55</v>
      </c>
      <c r="E1014" s="13" t="s">
        <v>1156</v>
      </c>
      <c r="F1014" s="13"/>
      <c r="H1014" t="s">
        <v>56</v>
      </c>
      <c r="I1014" s="13">
        <v>3</v>
      </c>
      <c r="J1014" s="13">
        <v>3</v>
      </c>
      <c r="K1014" t="s">
        <v>1229</v>
      </c>
      <c r="L1014" s="38">
        <v>0.5</v>
      </c>
      <c r="M1014" s="38">
        <v>18</v>
      </c>
      <c r="N1014" s="38">
        <v>27.7</v>
      </c>
      <c r="O1014" s="13" t="s">
        <v>15</v>
      </c>
      <c r="Q1014" s="13" t="s">
        <v>4</v>
      </c>
      <c r="R1014" s="38">
        <v>25.564</v>
      </c>
      <c r="S1014" s="13" t="s">
        <v>60</v>
      </c>
      <c r="T1014" s="39" t="str">
        <f t="shared" si="1075"/>
        <v>0.00</v>
      </c>
      <c r="U1014" s="39">
        <f t="shared" ref="U1014:U1018" si="1229">BE1014</f>
        <v>-0.5</v>
      </c>
      <c r="V1014" s="39">
        <f t="shared" ref="V1014:V1018" si="1230">V1013+U1014</f>
        <v>119.08400000000003</v>
      </c>
      <c r="W1014" s="39">
        <f t="shared" ref="W1014:W1018" si="1231">W1013+L1014</f>
        <v>784</v>
      </c>
      <c r="X1014" s="40">
        <f t="shared" ref="X1014:X1018" si="1232">SUM(V1014/W1014)</f>
        <v>0.15189285714285719</v>
      </c>
      <c r="Y1014" s="41">
        <f t="shared" ref="Y1014:Y1018" si="1233">V1014/100</f>
        <v>1.1908400000000003</v>
      </c>
      <c r="Z1014" s="42">
        <f t="shared" ref="Z1014:Z1018" si="1234">V1014*100</f>
        <v>11908.400000000003</v>
      </c>
      <c r="AA1014" s="13" t="s">
        <v>58</v>
      </c>
      <c r="AT1014" s="47">
        <v>24.1</v>
      </c>
      <c r="AU1014" s="47">
        <v>21</v>
      </c>
      <c r="AV1014" s="10">
        <f t="shared" ref="AV1014:AV1018" si="1235">((N1014*(L1014))-(L1014))</f>
        <v>13.35</v>
      </c>
      <c r="AW1014" s="10">
        <f t="shared" ref="AW1014:AW1018" si="1236">0.92*(N1014-1)+1</f>
        <v>25.564</v>
      </c>
      <c r="AZ1014" t="str">
        <f t="shared" ref="AZ1014:AZ1018" si="1237">IF(N1014&gt;=M1014,"Yes","No")</f>
        <v>Yes</v>
      </c>
      <c r="BB1014" s="38">
        <f t="shared" ref="BB1014:BB1018" si="1238">IF(AA1014="W",
   L1014*(N1014-1),
   -L1014
)</f>
        <v>-0.5</v>
      </c>
      <c r="BC1014" s="38">
        <f t="shared" si="997"/>
        <v>-0.14999999999999991</v>
      </c>
      <c r="BD1014" s="38">
        <f t="shared" ref="BD1014:BD1018" si="1239">IF(BC1014&gt;0, BC1014*0.92, BC1014)</f>
        <v>-0.14999999999999991</v>
      </c>
      <c r="BE1014" s="38">
        <f t="shared" ref="BE1014:BE1018" si="1240">IF(
  BC1014&gt;0,
  IF(
    AA1014="W",
    BB1014 - (BC1014 - BD1014),
    BB1014
  ),
  BB1014
)</f>
        <v>-0.5</v>
      </c>
      <c r="BF1014" s="13" cm="1">
        <f t="array" ref="BF1014">SUMPRODUCT((1/COUNTIFS($A$3:$A1014,$A$3:$A1014,$H$3:$H1014,$H$3:$H1014,$I$3:$I1014,$I$3:$I1014)))</f>
        <v>295.99999999999807</v>
      </c>
      <c r="BG1014" s="13"/>
      <c r="BH1014" s="12"/>
    </row>
    <row r="1015" spans="1:60" x14ac:dyDescent="0.2">
      <c r="A1015" s="37">
        <v>46277</v>
      </c>
      <c r="C1015" s="38">
        <v>10.46</v>
      </c>
      <c r="D1015" s="13" t="s">
        <v>55</v>
      </c>
      <c r="E1015" s="13" t="s">
        <v>1156</v>
      </c>
      <c r="F1015" s="13"/>
      <c r="H1015" t="s">
        <v>56</v>
      </c>
      <c r="I1015" s="13">
        <v>3</v>
      </c>
      <c r="J1015" s="13">
        <v>3</v>
      </c>
      <c r="K1015" t="s">
        <v>1229</v>
      </c>
      <c r="L1015" s="38">
        <v>0.5</v>
      </c>
      <c r="M1015" s="38">
        <v>5.4</v>
      </c>
      <c r="N1015" s="38">
        <v>5.5</v>
      </c>
      <c r="O1015" s="13" t="s">
        <v>15</v>
      </c>
      <c r="Q1015" s="13" t="s">
        <v>1101</v>
      </c>
      <c r="R1015" s="38">
        <v>5.1400000000000006</v>
      </c>
      <c r="S1015" s="13" t="s">
        <v>60</v>
      </c>
      <c r="T1015" s="39" t="str">
        <f t="shared" si="1075"/>
        <v>0.00</v>
      </c>
      <c r="U1015" s="39">
        <f t="shared" si="1229"/>
        <v>-0.5</v>
      </c>
      <c r="V1015" s="39">
        <f t="shared" si="1230"/>
        <v>118.58400000000003</v>
      </c>
      <c r="W1015" s="39">
        <f t="shared" si="1231"/>
        <v>784.5</v>
      </c>
      <c r="X1015" s="40">
        <f t="shared" si="1232"/>
        <v>0.15115869980879545</v>
      </c>
      <c r="Y1015" s="41">
        <f t="shared" si="1233"/>
        <v>1.1858400000000002</v>
      </c>
      <c r="Z1015" s="42">
        <f t="shared" si="1234"/>
        <v>11858.400000000003</v>
      </c>
      <c r="AA1015" s="13" t="s">
        <v>58</v>
      </c>
      <c r="AT1015" s="47">
        <v>4.5999999999999996</v>
      </c>
      <c r="AU1015" s="47">
        <v>4.5999999999999996</v>
      </c>
      <c r="AV1015" s="10">
        <f t="shared" si="1235"/>
        <v>2.25</v>
      </c>
      <c r="AW1015" s="10">
        <f t="shared" si="1236"/>
        <v>5.1400000000000006</v>
      </c>
      <c r="AZ1015" t="str">
        <f t="shared" si="1237"/>
        <v>Yes</v>
      </c>
      <c r="BB1015" s="38">
        <f t="shared" si="1238"/>
        <v>-0.5</v>
      </c>
      <c r="BC1015" s="38">
        <f t="shared" si="997"/>
        <v>-0.14999999999999991</v>
      </c>
      <c r="BD1015" s="38">
        <f t="shared" si="1239"/>
        <v>-0.14999999999999991</v>
      </c>
      <c r="BE1015" s="38">
        <f t="shared" si="1240"/>
        <v>-0.5</v>
      </c>
      <c r="BF1015" s="13" cm="1">
        <f t="array" ref="BF1015">SUMPRODUCT((1/COUNTIFS($A$3:$A1015,$A$3:$A1015,$H$3:$H1015,$H$3:$H1015,$I$3:$I1015,$I$3:$I1015)))</f>
        <v>295.99999999999807</v>
      </c>
      <c r="BG1015" s="13"/>
      <c r="BH1015" s="12"/>
    </row>
    <row r="1016" spans="1:60" x14ac:dyDescent="0.2">
      <c r="A1016" s="37">
        <v>46277</v>
      </c>
      <c r="C1016" s="38">
        <v>10.46</v>
      </c>
      <c r="D1016" s="13" t="s">
        <v>55</v>
      </c>
      <c r="E1016" s="13" t="s">
        <v>1156</v>
      </c>
      <c r="F1016" s="13"/>
      <c r="H1016" t="s">
        <v>56</v>
      </c>
      <c r="I1016" s="13">
        <v>3</v>
      </c>
      <c r="J1016" s="13">
        <v>7</v>
      </c>
      <c r="K1016" s="45" t="s">
        <v>1231</v>
      </c>
      <c r="L1016" s="38">
        <v>0.5</v>
      </c>
      <c r="M1016" s="38">
        <v>16</v>
      </c>
      <c r="N1016" s="38">
        <v>21.86</v>
      </c>
      <c r="O1016" s="13" t="s">
        <v>15</v>
      </c>
      <c r="Q1016" s="13" t="s">
        <v>4</v>
      </c>
      <c r="R1016" s="38">
        <v>20.191200000000002</v>
      </c>
      <c r="S1016" s="13">
        <v>3</v>
      </c>
      <c r="T1016" s="39" t="str">
        <f t="shared" si="1075"/>
        <v>0.00</v>
      </c>
      <c r="U1016" s="39">
        <f t="shared" si="1229"/>
        <v>-0.5</v>
      </c>
      <c r="V1016" s="39">
        <f t="shared" si="1230"/>
        <v>118.08400000000003</v>
      </c>
      <c r="W1016" s="39">
        <f t="shared" si="1231"/>
        <v>785</v>
      </c>
      <c r="X1016" s="40">
        <f t="shared" si="1232"/>
        <v>0.1504254777070064</v>
      </c>
      <c r="Y1016" s="41">
        <f t="shared" si="1233"/>
        <v>1.1808400000000003</v>
      </c>
      <c r="Z1016" s="42">
        <f t="shared" si="1234"/>
        <v>11808.400000000003</v>
      </c>
      <c r="AA1016" s="13" t="s">
        <v>58</v>
      </c>
      <c r="AT1016" s="47">
        <v>18.399999999999999</v>
      </c>
      <c r="AU1016" s="47">
        <v>17</v>
      </c>
      <c r="AV1016" s="10">
        <f t="shared" si="1235"/>
        <v>10.43</v>
      </c>
      <c r="AW1016" s="10">
        <f t="shared" si="1236"/>
        <v>20.191200000000002</v>
      </c>
      <c r="AZ1016" t="str">
        <f t="shared" si="1237"/>
        <v>Yes</v>
      </c>
      <c r="BB1016" s="38">
        <f t="shared" si="1238"/>
        <v>-0.5</v>
      </c>
      <c r="BC1016" s="38">
        <f t="shared" si="997"/>
        <v>-0.14999999999999991</v>
      </c>
      <c r="BD1016" s="38">
        <f t="shared" si="1239"/>
        <v>-0.14999999999999991</v>
      </c>
      <c r="BE1016" s="38">
        <f t="shared" si="1240"/>
        <v>-0.5</v>
      </c>
      <c r="BF1016" s="13" cm="1">
        <f t="array" ref="BF1016">SUMPRODUCT((1/COUNTIFS($A$3:$A1016,$A$3:$A1016,$H$3:$H1016,$H$3:$H1016,$I$3:$I1016,$I$3:$I1016)))</f>
        <v>295.99999999999801</v>
      </c>
      <c r="BG1016" s="13"/>
      <c r="BH1016" s="12"/>
    </row>
    <row r="1017" spans="1:60" x14ac:dyDescent="0.2">
      <c r="A1017" s="37">
        <v>46277</v>
      </c>
      <c r="C1017" s="38">
        <v>10.46</v>
      </c>
      <c r="D1017" s="13" t="s">
        <v>55</v>
      </c>
      <c r="E1017" s="13" t="s">
        <v>1156</v>
      </c>
      <c r="F1017" s="13"/>
      <c r="H1017" t="s">
        <v>56</v>
      </c>
      <c r="I1017" s="13">
        <v>3</v>
      </c>
      <c r="J1017" s="13">
        <v>7</v>
      </c>
      <c r="K1017" s="43" t="s">
        <v>1231</v>
      </c>
      <c r="L1017" s="38">
        <v>0.5</v>
      </c>
      <c r="M1017" s="38">
        <v>4.7</v>
      </c>
      <c r="N1017" s="38">
        <v>4.7</v>
      </c>
      <c r="O1017" s="13" t="s">
        <v>15</v>
      </c>
      <c r="Q1017" s="13" t="s">
        <v>1101</v>
      </c>
      <c r="R1017" s="38">
        <v>4.4039999999999999</v>
      </c>
      <c r="S1017" s="13">
        <v>3</v>
      </c>
      <c r="T1017" s="39">
        <f t="shared" si="1075"/>
        <v>2.2000000000000002</v>
      </c>
      <c r="U1017" s="39">
        <f t="shared" si="1229"/>
        <v>1.85</v>
      </c>
      <c r="V1017" s="39">
        <f t="shared" si="1230"/>
        <v>119.93400000000003</v>
      </c>
      <c r="W1017" s="39">
        <f t="shared" si="1231"/>
        <v>785.5</v>
      </c>
      <c r="X1017" s="40">
        <f t="shared" si="1232"/>
        <v>0.15268491406747298</v>
      </c>
      <c r="Y1017" s="41">
        <f t="shared" si="1233"/>
        <v>1.1993400000000003</v>
      </c>
      <c r="Z1017" s="42">
        <f t="shared" si="1234"/>
        <v>11993.400000000003</v>
      </c>
      <c r="AA1017" s="13" t="s">
        <v>72</v>
      </c>
      <c r="AT1017" s="47">
        <v>4.2</v>
      </c>
      <c r="AU1017" s="47">
        <v>4.2</v>
      </c>
      <c r="AV1017" s="10">
        <f t="shared" si="1235"/>
        <v>1.85</v>
      </c>
      <c r="AW1017" s="10">
        <f t="shared" si="1236"/>
        <v>4.4039999999999999</v>
      </c>
      <c r="AZ1017" t="str">
        <f t="shared" si="1237"/>
        <v>Yes</v>
      </c>
      <c r="BB1017" s="38">
        <f t="shared" si="1238"/>
        <v>1.85</v>
      </c>
      <c r="BC1017" s="38">
        <f t="shared" si="997"/>
        <v>-0.14999999999999991</v>
      </c>
      <c r="BD1017" s="38">
        <f t="shared" si="1239"/>
        <v>-0.14999999999999991</v>
      </c>
      <c r="BE1017" s="38">
        <f t="shared" si="1240"/>
        <v>1.85</v>
      </c>
      <c r="BF1017" s="13" cm="1">
        <f t="array" ref="BF1017">SUMPRODUCT((1/COUNTIFS($A$3:$A1017,$A$3:$A1017,$H$3:$H1017,$H$3:$H1017,$I$3:$I1017,$I$3:$I1017)))</f>
        <v>295.99999999999807</v>
      </c>
      <c r="BG1017" s="13"/>
      <c r="BH1017" s="12"/>
    </row>
    <row r="1018" spans="1:60" x14ac:dyDescent="0.2">
      <c r="A1018" s="37">
        <v>46277</v>
      </c>
      <c r="C1018" s="38">
        <v>10.46</v>
      </c>
      <c r="D1018" s="13" t="s">
        <v>55</v>
      </c>
      <c r="E1018" s="13" t="s">
        <v>1156</v>
      </c>
      <c r="F1018" s="13"/>
      <c r="H1018" t="s">
        <v>56</v>
      </c>
      <c r="I1018" s="13">
        <v>3</v>
      </c>
      <c r="J1018" s="13">
        <v>12</v>
      </c>
      <c r="K1018" t="s">
        <v>1232</v>
      </c>
      <c r="L1018" s="38">
        <v>0.5</v>
      </c>
      <c r="M1018" s="38">
        <v>46</v>
      </c>
      <c r="N1018" s="38">
        <v>46</v>
      </c>
      <c r="O1018" s="13" t="s">
        <v>15</v>
      </c>
      <c r="Q1018" s="13" t="s">
        <v>4</v>
      </c>
      <c r="R1018" s="38">
        <v>42.4</v>
      </c>
      <c r="S1018" s="13" t="s">
        <v>60</v>
      </c>
      <c r="T1018" s="39" t="str">
        <f t="shared" si="1075"/>
        <v>0.00</v>
      </c>
      <c r="U1018" s="39">
        <f t="shared" si="1229"/>
        <v>-0.5</v>
      </c>
      <c r="V1018" s="39">
        <f t="shared" si="1230"/>
        <v>119.43400000000003</v>
      </c>
      <c r="W1018" s="39">
        <f t="shared" si="1231"/>
        <v>786</v>
      </c>
      <c r="X1018" s="40">
        <f t="shared" si="1232"/>
        <v>0.15195165394402038</v>
      </c>
      <c r="Y1018" s="41">
        <f t="shared" si="1233"/>
        <v>1.1943400000000002</v>
      </c>
      <c r="Z1018" s="42">
        <f t="shared" si="1234"/>
        <v>11943.400000000003</v>
      </c>
      <c r="AA1018" s="13" t="s">
        <v>58</v>
      </c>
      <c r="AT1018" s="47">
        <v>35.700000000000003</v>
      </c>
      <c r="AU1018" s="47">
        <v>41</v>
      </c>
      <c r="AV1018" s="10">
        <f t="shared" si="1235"/>
        <v>22.5</v>
      </c>
      <c r="AW1018" s="10">
        <f t="shared" si="1236"/>
        <v>42.4</v>
      </c>
      <c r="AZ1018" t="str">
        <f t="shared" si="1237"/>
        <v>Yes</v>
      </c>
      <c r="BB1018" s="38">
        <f t="shared" si="1238"/>
        <v>-0.5</v>
      </c>
      <c r="BC1018" s="38">
        <f t="shared" si="997"/>
        <v>-0.14999999999999991</v>
      </c>
      <c r="BD1018" s="38">
        <f t="shared" si="1239"/>
        <v>-0.14999999999999991</v>
      </c>
      <c r="BE1018" s="38">
        <f t="shared" si="1240"/>
        <v>-0.5</v>
      </c>
      <c r="BF1018" s="13" cm="1">
        <f t="array" ref="BF1018">SUMPRODUCT((1/COUNTIFS($A$3:$A1018,$A$3:$A1018,$H$3:$H1018,$H$3:$H1018,$I$3:$I1018,$I$3:$I1018)))</f>
        <v>295.99999999999801</v>
      </c>
      <c r="BG1018" s="13"/>
      <c r="BH1018" s="12"/>
    </row>
    <row r="1019" spans="1:60" x14ac:dyDescent="0.2">
      <c r="A1019" s="37">
        <v>46277</v>
      </c>
      <c r="C1019" s="38">
        <v>10.46</v>
      </c>
      <c r="D1019" s="13" t="s">
        <v>55</v>
      </c>
      <c r="E1019" s="13" t="s">
        <v>1172</v>
      </c>
      <c r="F1019" s="13"/>
      <c r="H1019" t="s">
        <v>1173</v>
      </c>
      <c r="I1019" s="13">
        <v>2</v>
      </c>
      <c r="J1019" s="13">
        <v>8</v>
      </c>
      <c r="K1019" t="s">
        <v>1234</v>
      </c>
      <c r="L1019" s="38">
        <v>0.5</v>
      </c>
      <c r="M1019" s="38">
        <v>29</v>
      </c>
      <c r="N1019" s="38">
        <v>51.85</v>
      </c>
      <c r="O1019" s="13" t="s">
        <v>15</v>
      </c>
      <c r="Q1019" s="13" t="s">
        <v>4</v>
      </c>
      <c r="R1019" s="38">
        <v>47.782000000000004</v>
      </c>
      <c r="S1019" s="13" t="s">
        <v>60</v>
      </c>
      <c r="T1019" s="39" t="str">
        <f t="shared" si="1075"/>
        <v>0.00</v>
      </c>
      <c r="U1019" s="39">
        <f t="shared" ref="U1019:U1020" si="1241">BE1019</f>
        <v>-0.5</v>
      </c>
      <c r="V1019" s="39">
        <f t="shared" ref="V1019:V1020" si="1242">V1018+U1019</f>
        <v>118.93400000000003</v>
      </c>
      <c r="W1019" s="39">
        <f t="shared" ref="W1019:W1020" si="1243">W1018+L1019</f>
        <v>786.5</v>
      </c>
      <c r="X1019" s="40">
        <f t="shared" ref="X1019:X1020" si="1244">SUM(V1019/W1019)</f>
        <v>0.15121932612841707</v>
      </c>
      <c r="Y1019" s="41">
        <f t="shared" ref="Y1019:Y1020" si="1245">V1019/100</f>
        <v>1.1893400000000003</v>
      </c>
      <c r="Z1019" s="42">
        <f t="shared" ref="Z1019:Z1020" si="1246">V1019*100</f>
        <v>11893.400000000003</v>
      </c>
      <c r="AA1019" s="13" t="s">
        <v>58</v>
      </c>
      <c r="AT1019" s="47">
        <v>41.6</v>
      </c>
      <c r="AU1019" s="47">
        <v>31</v>
      </c>
      <c r="AV1019" s="10">
        <f t="shared" ref="AV1019:AV1020" si="1247">((N1019*(L1019))-(L1019))</f>
        <v>25.425000000000001</v>
      </c>
      <c r="AW1019" s="10">
        <f t="shared" ref="AW1019:AW1020" si="1248">0.92*(N1019-1)+1</f>
        <v>47.782000000000004</v>
      </c>
      <c r="AZ1019" t="str">
        <f t="shared" ref="AZ1019:AZ1020" si="1249">IF(N1019&gt;=M1019,"Yes","No")</f>
        <v>Yes</v>
      </c>
      <c r="BB1019" s="38">
        <f t="shared" ref="BB1019:BB1020" si="1250">IF(AA1019="W",
   L1019*(N1019-1),
   -L1019
)</f>
        <v>-0.5</v>
      </c>
      <c r="BC1019" s="38">
        <f t="shared" si="997"/>
        <v>-1</v>
      </c>
      <c r="BD1019" s="38">
        <f t="shared" ref="BD1019:BD1020" si="1251">IF(BC1019&gt;0, BC1019*0.92, BC1019)</f>
        <v>-1</v>
      </c>
      <c r="BE1019" s="38">
        <f t="shared" ref="BE1019:BE1020" si="1252">IF(
  BC1019&gt;0,
  IF(
    AA1019="W",
    BB1019 - (BC1019 - BD1019),
    BB1019
  ),
  BB1019
)</f>
        <v>-0.5</v>
      </c>
      <c r="BF1019" s="13" cm="1">
        <f t="array" ref="BF1019">SUMPRODUCT((1/COUNTIFS($A$3:$A1019,$A$3:$A1019,$H$3:$H1019,$H$3:$H1019,$I$3:$I1019,$I$3:$I1019)))</f>
        <v>296.99999999999801</v>
      </c>
      <c r="BG1019" s="13"/>
      <c r="BH1019" s="12"/>
    </row>
    <row r="1020" spans="1:60" x14ac:dyDescent="0.2">
      <c r="A1020" s="37">
        <v>46277</v>
      </c>
      <c r="C1020" s="38">
        <v>10.46</v>
      </c>
      <c r="D1020" s="13" t="s">
        <v>55</v>
      </c>
      <c r="E1020" s="13" t="s">
        <v>1172</v>
      </c>
      <c r="F1020" s="13"/>
      <c r="H1020" t="s">
        <v>1173</v>
      </c>
      <c r="I1020" s="13">
        <v>2</v>
      </c>
      <c r="J1020" s="13">
        <v>8</v>
      </c>
      <c r="K1020" t="s">
        <v>1234</v>
      </c>
      <c r="L1020" s="38">
        <v>0.5</v>
      </c>
      <c r="M1020" s="38">
        <v>7.2</v>
      </c>
      <c r="N1020" s="38">
        <v>8.8000000000000007</v>
      </c>
      <c r="O1020" s="13" t="s">
        <v>15</v>
      </c>
      <c r="Q1020" s="13" t="s">
        <v>1101</v>
      </c>
      <c r="R1020" s="38">
        <v>8.1760000000000019</v>
      </c>
      <c r="S1020" s="13" t="s">
        <v>60</v>
      </c>
      <c r="T1020" s="39" t="str">
        <f t="shared" si="1075"/>
        <v>0.00</v>
      </c>
      <c r="U1020" s="39">
        <f t="shared" si="1241"/>
        <v>-0.5</v>
      </c>
      <c r="V1020" s="39">
        <f t="shared" si="1242"/>
        <v>118.43400000000003</v>
      </c>
      <c r="W1020" s="39">
        <f t="shared" si="1243"/>
        <v>787</v>
      </c>
      <c r="X1020" s="40">
        <f t="shared" si="1244"/>
        <v>0.15048792884371032</v>
      </c>
      <c r="Y1020" s="41">
        <f t="shared" si="1245"/>
        <v>1.1843400000000002</v>
      </c>
      <c r="Z1020" s="42">
        <f t="shared" si="1246"/>
        <v>11843.400000000003</v>
      </c>
      <c r="AA1020" s="13" t="s">
        <v>58</v>
      </c>
      <c r="AT1020" s="47">
        <v>7.7</v>
      </c>
      <c r="AU1020" s="47">
        <v>7.7</v>
      </c>
      <c r="AV1020" s="10">
        <f t="shared" si="1247"/>
        <v>3.9000000000000004</v>
      </c>
      <c r="AW1020" s="10">
        <f t="shared" si="1248"/>
        <v>8.1760000000000019</v>
      </c>
      <c r="AZ1020" t="str">
        <f t="shared" si="1249"/>
        <v>Yes</v>
      </c>
      <c r="BB1020" s="38">
        <f t="shared" si="1250"/>
        <v>-0.5</v>
      </c>
      <c r="BC1020" s="38">
        <f t="shared" si="997"/>
        <v>-1</v>
      </c>
      <c r="BD1020" s="38">
        <f t="shared" si="1251"/>
        <v>-1</v>
      </c>
      <c r="BE1020" s="38">
        <f t="shared" si="1252"/>
        <v>-0.5</v>
      </c>
      <c r="BF1020" s="13" cm="1">
        <f t="array" ref="BF1020">SUMPRODUCT((1/COUNTIFS($A$3:$A1020,$A$3:$A1020,$H$3:$H1020,$H$3:$H1020,$I$3:$I1020,$I$3:$I1020)))</f>
        <v>296.99999999999801</v>
      </c>
      <c r="BG1020" s="13"/>
      <c r="BH1020" s="12"/>
    </row>
    <row r="1021" spans="1:60" x14ac:dyDescent="0.2">
      <c r="A1021" s="37">
        <v>46277</v>
      </c>
      <c r="C1021" s="38">
        <v>10.46</v>
      </c>
      <c r="D1021" s="13" t="s">
        <v>55</v>
      </c>
      <c r="E1021" s="13" t="s">
        <v>1156</v>
      </c>
      <c r="F1021" s="13"/>
      <c r="H1021" t="s">
        <v>56</v>
      </c>
      <c r="I1021" s="13">
        <v>4</v>
      </c>
      <c r="J1021" s="13">
        <v>4</v>
      </c>
      <c r="K1021" s="46" t="s">
        <v>1237</v>
      </c>
      <c r="L1021" s="38">
        <v>0.5</v>
      </c>
      <c r="M1021" s="38">
        <v>16.5</v>
      </c>
      <c r="N1021" s="38">
        <v>27.51</v>
      </c>
      <c r="O1021" s="13" t="s">
        <v>15</v>
      </c>
      <c r="P1021" s="13" t="s">
        <v>15</v>
      </c>
      <c r="Q1021" s="13" t="s">
        <v>4</v>
      </c>
      <c r="R1021" s="38">
        <v>25.389200000000002</v>
      </c>
      <c r="S1021" s="13">
        <v>4</v>
      </c>
      <c r="T1021" s="39" t="str">
        <f t="shared" si="1075"/>
        <v>0.00</v>
      </c>
      <c r="U1021" s="39">
        <f t="shared" ref="U1021" si="1253">BE1021</f>
        <v>-0.5</v>
      </c>
      <c r="V1021" s="39">
        <f t="shared" ref="V1021" si="1254">V1020+U1021</f>
        <v>117.93400000000003</v>
      </c>
      <c r="W1021" s="39">
        <f t="shared" ref="W1021" si="1255">W1020+L1021</f>
        <v>787.5</v>
      </c>
      <c r="X1021" s="40">
        <f t="shared" ref="X1021" si="1256">SUM(V1021/W1021)</f>
        <v>0.14975746031746034</v>
      </c>
      <c r="Y1021" s="41">
        <f t="shared" ref="Y1021" si="1257">V1021/100</f>
        <v>1.1793400000000003</v>
      </c>
      <c r="Z1021" s="42">
        <f t="shared" ref="Z1021" si="1258">V1021*100</f>
        <v>11793.400000000003</v>
      </c>
      <c r="AA1021" s="13" t="s">
        <v>58</v>
      </c>
      <c r="AT1021" s="47">
        <v>18</v>
      </c>
      <c r="AU1021" s="47">
        <v>19</v>
      </c>
      <c r="AV1021" s="10">
        <f t="shared" ref="AV1021" si="1259">((N1021*(L1021))-(L1021))</f>
        <v>13.255000000000001</v>
      </c>
      <c r="AW1021" s="10">
        <f t="shared" ref="AW1021" si="1260">0.92*(N1021-1)+1</f>
        <v>25.389200000000002</v>
      </c>
      <c r="AZ1021" t="str">
        <f t="shared" ref="AZ1021" si="1261">IF(N1021&gt;=M1021,"Yes","No")</f>
        <v>Yes</v>
      </c>
      <c r="BB1021" s="38">
        <f t="shared" ref="BB1021" si="1262">IF(AA1021="W",
   L1021*(N1021-1),
   -L1021
)</f>
        <v>-0.5</v>
      </c>
      <c r="BC1021" s="38">
        <f t="shared" si="997"/>
        <v>-0.5</v>
      </c>
      <c r="BD1021" s="38">
        <f t="shared" ref="BD1021" si="1263">IF(BC1021&gt;0, BC1021*0.92, BC1021)</f>
        <v>-0.5</v>
      </c>
      <c r="BE1021" s="38">
        <f t="shared" ref="BE1021" si="1264">IF(
  BC1021&gt;0,
  IF(
    AA1021="W",
    BB1021 - (BC1021 - BD1021),
    BB1021
  ),
  BB1021
)</f>
        <v>-0.5</v>
      </c>
      <c r="BF1021" s="13" cm="1">
        <f t="array" ref="BF1021">SUMPRODUCT((1/COUNTIFS($A$3:$A1021,$A$3:$A1021,$H$3:$H1021,$H$3:$H1021,$I$3:$I1021,$I$3:$I1021)))</f>
        <v>297.99999999999801</v>
      </c>
      <c r="BG1021" s="13"/>
      <c r="BH1021" s="12"/>
    </row>
    <row r="1022" spans="1:60" x14ac:dyDescent="0.2">
      <c r="A1022" s="37">
        <v>46277</v>
      </c>
      <c r="C1022" s="38">
        <v>10.46</v>
      </c>
      <c r="D1022" s="13" t="s">
        <v>55</v>
      </c>
      <c r="E1022" s="13" t="s">
        <v>1172</v>
      </c>
      <c r="F1022" s="13"/>
      <c r="H1022" t="s">
        <v>1173</v>
      </c>
      <c r="I1022" s="13">
        <v>3</v>
      </c>
      <c r="J1022" s="13">
        <v>4</v>
      </c>
      <c r="K1022" s="46" t="s">
        <v>1239</v>
      </c>
      <c r="L1022" s="38">
        <v>0.5</v>
      </c>
      <c r="M1022" s="38">
        <v>23</v>
      </c>
      <c r="N1022" s="38">
        <v>35.020000000000003</v>
      </c>
      <c r="O1022" s="13" t="s">
        <v>15</v>
      </c>
      <c r="Q1022" s="13" t="s">
        <v>4</v>
      </c>
      <c r="R1022" s="38">
        <v>32.298400000000001</v>
      </c>
      <c r="S1022" s="13">
        <v>4</v>
      </c>
      <c r="T1022" s="39" t="str">
        <f t="shared" si="1075"/>
        <v>0.00</v>
      </c>
      <c r="U1022" s="39">
        <f t="shared" ref="U1022:U1027" si="1265">BE1022</f>
        <v>-0.5</v>
      </c>
      <c r="V1022" s="39">
        <f t="shared" ref="V1022:V1027" si="1266">V1021+U1022</f>
        <v>117.43400000000003</v>
      </c>
      <c r="W1022" s="39">
        <f t="shared" ref="W1022:W1027" si="1267">W1021+L1022</f>
        <v>788</v>
      </c>
      <c r="X1022" s="40">
        <f t="shared" ref="X1022:X1027" si="1268">SUM(V1022/W1022)</f>
        <v>0.14902791878172592</v>
      </c>
      <c r="Y1022" s="41">
        <f t="shared" ref="Y1022:Y1027" si="1269">V1022/100</f>
        <v>1.1743400000000002</v>
      </c>
      <c r="Z1022" s="42">
        <f t="shared" ref="Z1022:Z1027" si="1270">V1022*100</f>
        <v>11743.400000000003</v>
      </c>
      <c r="AA1022" s="13" t="s">
        <v>58</v>
      </c>
      <c r="AT1022" s="47">
        <v>32.200000000000003</v>
      </c>
      <c r="AU1022" s="47">
        <v>26</v>
      </c>
      <c r="AV1022" s="10">
        <f t="shared" ref="AV1022:AV1027" si="1271">((N1022*(L1022))-(L1022))</f>
        <v>17.010000000000002</v>
      </c>
      <c r="AW1022" s="10">
        <f t="shared" ref="AW1022:AW1027" si="1272">0.92*(N1022-1)+1</f>
        <v>32.298400000000001</v>
      </c>
      <c r="AZ1022" t="str">
        <f t="shared" ref="AZ1022:AZ1027" si="1273">IF(N1022&gt;=M1022,"Yes","No")</f>
        <v>Yes</v>
      </c>
      <c r="BB1022" s="38">
        <f t="shared" ref="BB1022:BB1027" si="1274">IF(AA1022="W",
   L1022*(N1022-1),
   -L1022
)</f>
        <v>-0.5</v>
      </c>
      <c r="BC1022" s="38">
        <f t="shared" si="997"/>
        <v>8.125</v>
      </c>
      <c r="BD1022" s="38">
        <f t="shared" ref="BD1022:BD1027" si="1275">IF(BC1022&gt;0, BC1022*0.92, BC1022)</f>
        <v>7.4750000000000005</v>
      </c>
      <c r="BE1022" s="38">
        <f t="shared" ref="BE1022:BE1027" si="1276">IF(
  BC1022&gt;0,
  IF(
    AA1022="W",
    BB1022 - (BC1022 - BD1022),
    BB1022
  ),
  BB1022
)</f>
        <v>-0.5</v>
      </c>
      <c r="BF1022" s="13" cm="1">
        <f t="array" ref="BF1022">SUMPRODUCT((1/COUNTIFS($A$3:$A1022,$A$3:$A1022,$H$3:$H1022,$H$3:$H1022,$I$3:$I1022,$I$3:$I1022)))</f>
        <v>298.99999999999801</v>
      </c>
      <c r="BG1022" s="13"/>
      <c r="BH1022" s="12"/>
    </row>
    <row r="1023" spans="1:60" x14ac:dyDescent="0.2">
      <c r="A1023" s="37">
        <v>46277</v>
      </c>
      <c r="C1023" s="38">
        <v>10.46</v>
      </c>
      <c r="D1023" s="13" t="s">
        <v>55</v>
      </c>
      <c r="E1023" s="13" t="s">
        <v>1172</v>
      </c>
      <c r="F1023" s="13"/>
      <c r="H1023" t="s">
        <v>1173</v>
      </c>
      <c r="I1023" s="13">
        <v>3</v>
      </c>
      <c r="J1023" s="13">
        <v>4</v>
      </c>
      <c r="K1023" s="46" t="s">
        <v>1239</v>
      </c>
      <c r="L1023" s="38">
        <v>0.5</v>
      </c>
      <c r="M1023" s="38">
        <v>6</v>
      </c>
      <c r="N1023" s="38">
        <v>6</v>
      </c>
      <c r="O1023" s="13" t="s">
        <v>15</v>
      </c>
      <c r="Q1023" s="13" t="s">
        <v>1101</v>
      </c>
      <c r="R1023" s="38">
        <v>5.6000000000000005</v>
      </c>
      <c r="S1023" s="13">
        <v>4</v>
      </c>
      <c r="T1023" s="39" t="str">
        <f t="shared" si="1075"/>
        <v>0.00</v>
      </c>
      <c r="U1023" s="39">
        <f t="shared" si="1265"/>
        <v>-0.5</v>
      </c>
      <c r="V1023" s="39">
        <f t="shared" si="1266"/>
        <v>116.93400000000003</v>
      </c>
      <c r="W1023" s="39">
        <f t="shared" si="1267"/>
        <v>788.5</v>
      </c>
      <c r="X1023" s="40">
        <f t="shared" si="1268"/>
        <v>0.14829930247305012</v>
      </c>
      <c r="Y1023" s="41">
        <f t="shared" si="1269"/>
        <v>1.1693400000000003</v>
      </c>
      <c r="Z1023" s="42">
        <f t="shared" si="1270"/>
        <v>11693.400000000003</v>
      </c>
      <c r="AA1023" s="13" t="s">
        <v>58</v>
      </c>
      <c r="AT1023" s="47">
        <v>6.2</v>
      </c>
      <c r="AU1023" s="47">
        <v>6.2</v>
      </c>
      <c r="AV1023" s="10">
        <f t="shared" si="1271"/>
        <v>2.5</v>
      </c>
      <c r="AW1023" s="10">
        <f t="shared" si="1272"/>
        <v>5.6000000000000005</v>
      </c>
      <c r="AZ1023" t="str">
        <f t="shared" si="1273"/>
        <v>Yes</v>
      </c>
      <c r="BB1023" s="38">
        <f t="shared" si="1274"/>
        <v>-0.5</v>
      </c>
      <c r="BC1023" s="38">
        <f t="shared" si="997"/>
        <v>8.125</v>
      </c>
      <c r="BD1023" s="38">
        <f t="shared" si="1275"/>
        <v>7.4750000000000005</v>
      </c>
      <c r="BE1023" s="38">
        <f t="shared" si="1276"/>
        <v>-0.5</v>
      </c>
      <c r="BF1023" s="13" cm="1">
        <f t="array" ref="BF1023">SUMPRODUCT((1/COUNTIFS($A$3:$A1023,$A$3:$A1023,$H$3:$H1023,$H$3:$H1023,$I$3:$I1023,$I$3:$I1023)))</f>
        <v>298.99999999999801</v>
      </c>
      <c r="BG1023" s="13"/>
      <c r="BH1023" s="12"/>
    </row>
    <row r="1024" spans="1:60" x14ac:dyDescent="0.2">
      <c r="A1024" s="37">
        <v>46277</v>
      </c>
      <c r="C1024" s="38">
        <v>10.46</v>
      </c>
      <c r="D1024" s="13" t="s">
        <v>55</v>
      </c>
      <c r="E1024" s="13" t="s">
        <v>1172</v>
      </c>
      <c r="F1024" s="13"/>
      <c r="H1024" t="s">
        <v>1173</v>
      </c>
      <c r="I1024" s="13">
        <v>3</v>
      </c>
      <c r="J1024" s="13">
        <v>8</v>
      </c>
      <c r="K1024" s="43" t="s">
        <v>1240</v>
      </c>
      <c r="L1024" s="38">
        <v>0.5</v>
      </c>
      <c r="M1024" s="38">
        <v>19.5</v>
      </c>
      <c r="N1024" s="38">
        <v>22.25</v>
      </c>
      <c r="O1024" s="13" t="s">
        <v>15</v>
      </c>
      <c r="Q1024" s="13" t="s">
        <v>4</v>
      </c>
      <c r="R1024" s="38">
        <v>20.55</v>
      </c>
      <c r="S1024" s="13">
        <v>1</v>
      </c>
      <c r="T1024" s="39">
        <f t="shared" si="1075"/>
        <v>10.28</v>
      </c>
      <c r="U1024" s="39">
        <f t="shared" si="1265"/>
        <v>9.9750000000000014</v>
      </c>
      <c r="V1024" s="39">
        <f t="shared" si="1266"/>
        <v>126.90900000000002</v>
      </c>
      <c r="W1024" s="39">
        <f t="shared" si="1267"/>
        <v>789</v>
      </c>
      <c r="X1024" s="40">
        <f t="shared" si="1268"/>
        <v>0.16084790874524718</v>
      </c>
      <c r="Y1024" s="41">
        <f t="shared" si="1269"/>
        <v>1.2690900000000003</v>
      </c>
      <c r="Z1024" s="42">
        <f t="shared" si="1270"/>
        <v>12690.900000000001</v>
      </c>
      <c r="AA1024" s="13" t="s">
        <v>72</v>
      </c>
      <c r="AT1024" s="47">
        <v>23.2</v>
      </c>
      <c r="AU1024" s="47">
        <v>21</v>
      </c>
      <c r="AV1024" s="10">
        <f t="shared" si="1271"/>
        <v>10.625</v>
      </c>
      <c r="AW1024" s="10">
        <f t="shared" si="1272"/>
        <v>20.55</v>
      </c>
      <c r="AZ1024" t="str">
        <f t="shared" si="1273"/>
        <v>Yes</v>
      </c>
      <c r="BB1024" s="38">
        <f t="shared" si="1274"/>
        <v>10.625</v>
      </c>
      <c r="BC1024" s="38">
        <f t="shared" si="997"/>
        <v>8.125</v>
      </c>
      <c r="BD1024" s="38">
        <f t="shared" si="1275"/>
        <v>7.4750000000000005</v>
      </c>
      <c r="BE1024" s="38">
        <f t="shared" si="1276"/>
        <v>9.9750000000000014</v>
      </c>
      <c r="BF1024" s="13" cm="1">
        <f t="array" ref="BF1024">SUMPRODUCT((1/COUNTIFS($A$3:$A1024,$A$3:$A1024,$H$3:$H1024,$H$3:$H1024,$I$3:$I1024,$I$3:$I1024)))</f>
        <v>298.99999999999795</v>
      </c>
      <c r="BG1024" s="13"/>
      <c r="BH1024" s="12"/>
    </row>
    <row r="1025" spans="1:60" x14ac:dyDescent="0.2">
      <c r="A1025" s="37">
        <v>46277</v>
      </c>
      <c r="C1025" s="38">
        <v>10.46</v>
      </c>
      <c r="D1025" s="13" t="s">
        <v>55</v>
      </c>
      <c r="E1025" s="13" t="s">
        <v>1172</v>
      </c>
      <c r="F1025" s="13"/>
      <c r="H1025" t="s">
        <v>1173</v>
      </c>
      <c r="I1025" s="13">
        <v>3</v>
      </c>
      <c r="J1025" s="13">
        <v>9</v>
      </c>
      <c r="K1025" t="s">
        <v>1241</v>
      </c>
      <c r="L1025" s="38">
        <v>0.5</v>
      </c>
      <c r="M1025" s="38">
        <v>42</v>
      </c>
      <c r="N1025" s="38">
        <v>67.86</v>
      </c>
      <c r="O1025" s="13" t="s">
        <v>15</v>
      </c>
      <c r="Q1025" s="13" t="s">
        <v>4</v>
      </c>
      <c r="R1025" s="38">
        <v>62.511200000000002</v>
      </c>
      <c r="S1025" s="13" t="s">
        <v>60</v>
      </c>
      <c r="T1025" s="39" t="str">
        <f t="shared" si="1075"/>
        <v>0.00</v>
      </c>
      <c r="U1025" s="39">
        <f t="shared" si="1265"/>
        <v>-0.5</v>
      </c>
      <c r="V1025" s="39">
        <f t="shared" si="1266"/>
        <v>126.40900000000002</v>
      </c>
      <c r="W1025" s="39">
        <f t="shared" si="1267"/>
        <v>789.5</v>
      </c>
      <c r="X1025" s="40">
        <f t="shared" si="1268"/>
        <v>0.16011272957568085</v>
      </c>
      <c r="Y1025" s="41">
        <f t="shared" si="1269"/>
        <v>1.2640900000000002</v>
      </c>
      <c r="Z1025" s="42">
        <f t="shared" si="1270"/>
        <v>12640.900000000001</v>
      </c>
      <c r="AA1025" s="13" t="s">
        <v>58</v>
      </c>
      <c r="AT1025" s="47">
        <v>47.5</v>
      </c>
      <c r="AU1025" s="47">
        <v>41</v>
      </c>
      <c r="AV1025" s="10">
        <f t="shared" si="1271"/>
        <v>33.43</v>
      </c>
      <c r="AW1025" s="10">
        <f t="shared" si="1272"/>
        <v>62.511200000000002</v>
      </c>
      <c r="AZ1025" t="str">
        <f t="shared" si="1273"/>
        <v>Yes</v>
      </c>
      <c r="BB1025" s="38">
        <f t="shared" si="1274"/>
        <v>-0.5</v>
      </c>
      <c r="BC1025" s="38">
        <f t="shared" si="997"/>
        <v>8.125</v>
      </c>
      <c r="BD1025" s="38">
        <f t="shared" si="1275"/>
        <v>7.4750000000000005</v>
      </c>
      <c r="BE1025" s="38">
        <f t="shared" si="1276"/>
        <v>-0.5</v>
      </c>
      <c r="BF1025" s="13" cm="1">
        <f t="array" ref="BF1025">SUMPRODUCT((1/COUNTIFS($A$3:$A1025,$A$3:$A1025,$H$3:$H1025,$H$3:$H1025,$I$3:$I1025,$I$3:$I1025)))</f>
        <v>298.99999999999801</v>
      </c>
      <c r="BG1025" s="13"/>
      <c r="BH1025" s="12"/>
    </row>
    <row r="1026" spans="1:60" x14ac:dyDescent="0.2">
      <c r="A1026" s="37">
        <v>46277</v>
      </c>
      <c r="C1026" s="38">
        <v>10.46</v>
      </c>
      <c r="D1026" s="13" t="s">
        <v>55</v>
      </c>
      <c r="E1026" s="13" t="s">
        <v>1172</v>
      </c>
      <c r="F1026" s="13"/>
      <c r="H1026" t="s">
        <v>1173</v>
      </c>
      <c r="I1026" s="13">
        <v>3</v>
      </c>
      <c r="J1026" s="13">
        <v>11</v>
      </c>
      <c r="K1026" t="s">
        <v>1242</v>
      </c>
      <c r="L1026" s="38">
        <v>0.5</v>
      </c>
      <c r="M1026" s="38">
        <v>15.5</v>
      </c>
      <c r="N1026" s="38">
        <v>18.07</v>
      </c>
      <c r="O1026" s="13" t="s">
        <v>15</v>
      </c>
      <c r="Q1026" s="13" t="s">
        <v>4</v>
      </c>
      <c r="R1026" s="38">
        <v>16.7044</v>
      </c>
      <c r="S1026" s="13" t="s">
        <v>60</v>
      </c>
      <c r="T1026" s="39" t="str">
        <f t="shared" si="1075"/>
        <v>0.00</v>
      </c>
      <c r="U1026" s="39">
        <f t="shared" si="1265"/>
        <v>-0.5</v>
      </c>
      <c r="V1026" s="39">
        <f t="shared" si="1266"/>
        <v>125.90900000000002</v>
      </c>
      <c r="W1026" s="39">
        <f t="shared" si="1267"/>
        <v>790</v>
      </c>
      <c r="X1026" s="40">
        <f t="shared" si="1268"/>
        <v>0.15937848101265825</v>
      </c>
      <c r="Y1026" s="41">
        <f t="shared" si="1269"/>
        <v>1.2590900000000003</v>
      </c>
      <c r="Z1026" s="42">
        <f t="shared" si="1270"/>
        <v>12590.900000000001</v>
      </c>
      <c r="AA1026" s="13" t="s">
        <v>58</v>
      </c>
      <c r="AT1026" s="47">
        <v>13.4</v>
      </c>
      <c r="AU1026" s="47">
        <v>13</v>
      </c>
      <c r="AV1026" s="10">
        <f t="shared" si="1271"/>
        <v>8.5350000000000001</v>
      </c>
      <c r="AW1026" s="10">
        <f t="shared" si="1272"/>
        <v>16.7044</v>
      </c>
      <c r="AZ1026" t="str">
        <f t="shared" si="1273"/>
        <v>Yes</v>
      </c>
      <c r="BB1026" s="38">
        <f t="shared" si="1274"/>
        <v>-0.5</v>
      </c>
      <c r="BC1026" s="38">
        <f t="shared" si="997"/>
        <v>8.125</v>
      </c>
      <c r="BD1026" s="38">
        <f t="shared" si="1275"/>
        <v>7.4750000000000005</v>
      </c>
      <c r="BE1026" s="38">
        <f t="shared" si="1276"/>
        <v>-0.5</v>
      </c>
      <c r="BF1026" s="13" cm="1">
        <f t="array" ref="BF1026">SUMPRODUCT((1/COUNTIFS($A$3:$A1026,$A$3:$A1026,$H$3:$H1026,$H$3:$H1026,$I$3:$I1026,$I$3:$I1026)))</f>
        <v>298.99999999999795</v>
      </c>
      <c r="BG1026" s="13"/>
      <c r="BH1026" s="12"/>
    </row>
    <row r="1027" spans="1:60" x14ac:dyDescent="0.2">
      <c r="A1027" s="37">
        <v>46277</v>
      </c>
      <c r="C1027" s="38">
        <v>10.46</v>
      </c>
      <c r="D1027" s="13" t="s">
        <v>55</v>
      </c>
      <c r="E1027" s="13" t="s">
        <v>1172</v>
      </c>
      <c r="F1027" s="13"/>
      <c r="H1027" t="s">
        <v>1173</v>
      </c>
      <c r="I1027" s="13">
        <v>3</v>
      </c>
      <c r="J1027" s="13">
        <v>11</v>
      </c>
      <c r="K1027" t="s">
        <v>1242</v>
      </c>
      <c r="L1027" s="38">
        <v>0.5</v>
      </c>
      <c r="M1027" s="38">
        <v>4.4000000000000004</v>
      </c>
      <c r="N1027" s="38">
        <v>4.4000000000000004</v>
      </c>
      <c r="O1027" s="13" t="s">
        <v>15</v>
      </c>
      <c r="Q1027" s="13" t="s">
        <v>1101</v>
      </c>
      <c r="R1027" s="38">
        <v>4.1280000000000001</v>
      </c>
      <c r="S1027" s="13" t="s">
        <v>60</v>
      </c>
      <c r="T1027" s="39" t="str">
        <f t="shared" si="1075"/>
        <v>0.00</v>
      </c>
      <c r="U1027" s="39">
        <f t="shared" si="1265"/>
        <v>-0.5</v>
      </c>
      <c r="V1027" s="39">
        <f t="shared" si="1266"/>
        <v>125.40900000000002</v>
      </c>
      <c r="W1027" s="39">
        <f t="shared" si="1267"/>
        <v>790.5</v>
      </c>
      <c r="X1027" s="40">
        <f t="shared" si="1268"/>
        <v>0.15864516129032261</v>
      </c>
      <c r="Y1027" s="41">
        <f t="shared" si="1269"/>
        <v>1.2540900000000001</v>
      </c>
      <c r="Z1027" s="42">
        <f t="shared" si="1270"/>
        <v>12540.900000000001</v>
      </c>
      <c r="AA1027" s="13" t="s">
        <v>58</v>
      </c>
      <c r="AT1027" s="47">
        <v>2.9</v>
      </c>
      <c r="AU1027" s="47">
        <v>2.9</v>
      </c>
      <c r="AV1027" s="10">
        <f t="shared" si="1271"/>
        <v>1.7000000000000002</v>
      </c>
      <c r="AW1027" s="10">
        <f t="shared" si="1272"/>
        <v>4.1280000000000001</v>
      </c>
      <c r="AZ1027" t="str">
        <f t="shared" si="1273"/>
        <v>Yes</v>
      </c>
      <c r="BB1027" s="38">
        <f t="shared" si="1274"/>
        <v>-0.5</v>
      </c>
      <c r="BC1027" s="38">
        <f t="shared" ref="BC1027:BC1090" si="1277">SUMIFS(
  $BB:$BB,
  $A:$A,$A1027,
  $H:$H,$H1027,
  $I:$I,$I1027
)</f>
        <v>8.125</v>
      </c>
      <c r="BD1027" s="38">
        <f t="shared" si="1275"/>
        <v>7.4750000000000005</v>
      </c>
      <c r="BE1027" s="38">
        <f t="shared" si="1276"/>
        <v>-0.5</v>
      </c>
      <c r="BF1027" s="13" cm="1">
        <f t="array" ref="BF1027">SUMPRODUCT((1/COUNTIFS($A$3:$A1027,$A$3:$A1027,$H$3:$H1027,$H$3:$H1027,$I$3:$I1027,$I$3:$I1027)))</f>
        <v>298.99999999999812</v>
      </c>
      <c r="BG1027" s="13"/>
      <c r="BH1027" s="12"/>
    </row>
    <row r="1028" spans="1:60" x14ac:dyDescent="0.2">
      <c r="A1028" s="37">
        <v>46277</v>
      </c>
      <c r="C1028" s="38">
        <v>10.46</v>
      </c>
      <c r="D1028" s="13" t="s">
        <v>55</v>
      </c>
      <c r="E1028" s="13" t="s">
        <v>1156</v>
      </c>
      <c r="F1028" s="13"/>
      <c r="H1028" t="s">
        <v>56</v>
      </c>
      <c r="I1028" s="13">
        <v>5</v>
      </c>
      <c r="J1028" s="13">
        <v>10</v>
      </c>
      <c r="K1028" t="s">
        <v>1243</v>
      </c>
      <c r="L1028" s="38">
        <v>0.5</v>
      </c>
      <c r="M1028" s="38">
        <v>34</v>
      </c>
      <c r="N1028" s="38">
        <v>55.62</v>
      </c>
      <c r="O1028" s="13" t="s">
        <v>15</v>
      </c>
      <c r="Q1028" s="13" t="s">
        <v>4</v>
      </c>
      <c r="R1028" s="38">
        <v>51.250399999999999</v>
      </c>
      <c r="S1028" s="13" t="s">
        <v>60</v>
      </c>
      <c r="T1028" s="39" t="str">
        <f t="shared" si="1075"/>
        <v>0.00</v>
      </c>
      <c r="U1028" s="39">
        <f t="shared" ref="U1028" si="1278">BE1028</f>
        <v>-0.5</v>
      </c>
      <c r="V1028" s="39">
        <f t="shared" ref="V1028" si="1279">V1027+U1028</f>
        <v>124.90900000000002</v>
      </c>
      <c r="W1028" s="39">
        <f t="shared" ref="W1028" si="1280">W1027+L1028</f>
        <v>791</v>
      </c>
      <c r="X1028" s="40">
        <f t="shared" ref="X1028" si="1281">SUM(V1028/W1028)</f>
        <v>0.15791276864728196</v>
      </c>
      <c r="Y1028" s="41">
        <f t="shared" ref="Y1028" si="1282">V1028/100</f>
        <v>1.2490900000000003</v>
      </c>
      <c r="Z1028" s="42">
        <f t="shared" ref="Z1028" si="1283">V1028*100</f>
        <v>12490.900000000001</v>
      </c>
      <c r="AA1028" s="13" t="s">
        <v>58</v>
      </c>
      <c r="AT1028" s="47">
        <v>41</v>
      </c>
      <c r="AU1028" s="47">
        <v>41</v>
      </c>
      <c r="AV1028" s="10">
        <f t="shared" ref="AV1028" si="1284">((N1028*(L1028))-(L1028))</f>
        <v>27.31</v>
      </c>
      <c r="AW1028" s="10">
        <f t="shared" ref="AW1028" si="1285">0.92*(N1028-1)+1</f>
        <v>51.250399999999999</v>
      </c>
      <c r="AZ1028" t="str">
        <f t="shared" ref="AZ1028" si="1286">IF(N1028&gt;=M1028,"Yes","No")</f>
        <v>Yes</v>
      </c>
      <c r="BB1028" s="38">
        <f t="shared" ref="BB1028" si="1287">IF(AA1028="W",
   L1028*(N1028-1),
   -L1028
)</f>
        <v>-0.5</v>
      </c>
      <c r="BC1028" s="38">
        <f t="shared" si="1277"/>
        <v>-0.5</v>
      </c>
      <c r="BD1028" s="38">
        <f t="shared" ref="BD1028" si="1288">IF(BC1028&gt;0, BC1028*0.92, BC1028)</f>
        <v>-0.5</v>
      </c>
      <c r="BE1028" s="38">
        <f t="shared" ref="BE1028" si="1289">IF(
  BC1028&gt;0,
  IF(
    AA1028="W",
    BB1028 - (BC1028 - BD1028),
    BB1028
  ),
  BB1028
)</f>
        <v>-0.5</v>
      </c>
      <c r="BF1028" s="13" cm="1">
        <f t="array" ref="BF1028">SUMPRODUCT((1/COUNTIFS($A$3:$A1028,$A$3:$A1028,$H$3:$H1028,$H$3:$H1028,$I$3:$I1028,$I$3:$I1028)))</f>
        <v>299.99999999999812</v>
      </c>
      <c r="BG1028" s="13"/>
      <c r="BH1028" s="12"/>
    </row>
    <row r="1029" spans="1:60" x14ac:dyDescent="0.2">
      <c r="A1029" s="37">
        <v>46277</v>
      </c>
      <c r="C1029" s="38">
        <v>10.46</v>
      </c>
      <c r="D1029" s="13" t="s">
        <v>55</v>
      </c>
      <c r="E1029" s="13" t="s">
        <v>1172</v>
      </c>
      <c r="F1029" s="13"/>
      <c r="H1029" t="s">
        <v>1173</v>
      </c>
      <c r="I1029" s="13">
        <v>4</v>
      </c>
      <c r="J1029" s="13">
        <v>3</v>
      </c>
      <c r="K1029" t="s">
        <v>1244</v>
      </c>
      <c r="L1029" s="38">
        <v>0.5</v>
      </c>
      <c r="M1029" s="38">
        <v>15</v>
      </c>
      <c r="N1029" s="38">
        <v>15</v>
      </c>
      <c r="O1029" s="13" t="s">
        <v>15</v>
      </c>
      <c r="Q1029" s="13" t="s">
        <v>4</v>
      </c>
      <c r="R1029" s="38">
        <v>13.88</v>
      </c>
      <c r="S1029" s="13" t="s">
        <v>60</v>
      </c>
      <c r="T1029" s="39" t="str">
        <f t="shared" si="1075"/>
        <v>0.00</v>
      </c>
      <c r="U1029" s="39">
        <f t="shared" ref="U1029:U1035" si="1290">BE1029</f>
        <v>-0.5</v>
      </c>
      <c r="V1029" s="39">
        <f t="shared" ref="V1029:V1035" si="1291">V1028+U1029</f>
        <v>124.40900000000002</v>
      </c>
      <c r="W1029" s="39">
        <f t="shared" ref="W1029:W1035" si="1292">W1028+L1029</f>
        <v>791.5</v>
      </c>
      <c r="X1029" s="40">
        <f t="shared" ref="X1029:X1035" si="1293">SUM(V1029/W1029)</f>
        <v>0.15718130132659511</v>
      </c>
      <c r="Y1029" s="41">
        <f t="shared" ref="Y1029:Y1035" si="1294">V1029/100</f>
        <v>1.2440900000000001</v>
      </c>
      <c r="Z1029" s="42">
        <f t="shared" ref="Z1029:Z1035" si="1295">V1029*100</f>
        <v>12440.900000000001</v>
      </c>
      <c r="AA1029" s="13" t="s">
        <v>58</v>
      </c>
      <c r="AT1029" s="47">
        <v>13</v>
      </c>
      <c r="AU1029" s="47">
        <v>15</v>
      </c>
      <c r="AV1029" s="10">
        <f t="shared" ref="AV1029:AV1035" si="1296">((N1029*(L1029))-(L1029))</f>
        <v>7</v>
      </c>
      <c r="AW1029" s="10">
        <f t="shared" ref="AW1029:AW1035" si="1297">0.92*(N1029-1)+1</f>
        <v>13.88</v>
      </c>
      <c r="AZ1029" t="str">
        <f t="shared" ref="AZ1029:AZ1035" si="1298">IF(N1029&gt;=M1029,"Yes","No")</f>
        <v>Yes</v>
      </c>
      <c r="BB1029" s="38">
        <f t="shared" ref="BB1029:BB1035" si="1299">IF(AA1029="W",
   L1029*(N1029-1),
   -L1029
)</f>
        <v>-0.5</v>
      </c>
      <c r="BC1029" s="38">
        <f t="shared" si="1277"/>
        <v>16</v>
      </c>
      <c r="BD1029" s="38">
        <f t="shared" ref="BD1029:BD1035" si="1300">IF(BC1029&gt;0, BC1029*0.92, BC1029)</f>
        <v>14.72</v>
      </c>
      <c r="BE1029" s="38">
        <f t="shared" ref="BE1029:BE1035" si="1301">IF(
  BC1029&gt;0,
  IF(
    AA1029="W",
    BB1029 - (BC1029 - BD1029),
    BB1029
  ),
  BB1029
)</f>
        <v>-0.5</v>
      </c>
      <c r="BF1029" s="13" cm="1">
        <f t="array" ref="BF1029">SUMPRODUCT((1/COUNTIFS($A$3:$A1029,$A$3:$A1029,$H$3:$H1029,$H$3:$H1029,$I$3:$I1029,$I$3:$I1029)))</f>
        <v>300.99999999999812</v>
      </c>
      <c r="BG1029" s="13"/>
      <c r="BH1029" s="12"/>
    </row>
    <row r="1030" spans="1:60" x14ac:dyDescent="0.2">
      <c r="A1030" s="37">
        <v>46277</v>
      </c>
      <c r="C1030" s="38">
        <v>10.46</v>
      </c>
      <c r="D1030" s="13" t="s">
        <v>55</v>
      </c>
      <c r="E1030" s="13" t="s">
        <v>1172</v>
      </c>
      <c r="F1030" s="13"/>
      <c r="H1030" t="s">
        <v>1173</v>
      </c>
      <c r="I1030" s="13">
        <v>4</v>
      </c>
      <c r="J1030" s="13">
        <v>6</v>
      </c>
      <c r="K1030" t="s">
        <v>1245</v>
      </c>
      <c r="L1030" s="38">
        <v>0.5</v>
      </c>
      <c r="M1030" s="38">
        <v>23</v>
      </c>
      <c r="N1030" s="38">
        <v>23</v>
      </c>
      <c r="O1030" s="13" t="s">
        <v>15</v>
      </c>
      <c r="Q1030" s="13" t="s">
        <v>4</v>
      </c>
      <c r="R1030" s="38">
        <v>21.240000000000002</v>
      </c>
      <c r="S1030" s="13" t="s">
        <v>60</v>
      </c>
      <c r="T1030" s="39" t="str">
        <f t="shared" si="1075"/>
        <v>0.00</v>
      </c>
      <c r="U1030" s="39">
        <f t="shared" si="1290"/>
        <v>-0.5</v>
      </c>
      <c r="V1030" s="39">
        <f t="shared" si="1291"/>
        <v>123.90900000000002</v>
      </c>
      <c r="W1030" s="39">
        <f t="shared" si="1292"/>
        <v>792</v>
      </c>
      <c r="X1030" s="40">
        <f t="shared" si="1293"/>
        <v>0.1564507575757576</v>
      </c>
      <c r="Y1030" s="41">
        <f t="shared" si="1294"/>
        <v>1.2390900000000002</v>
      </c>
      <c r="Z1030" s="42">
        <f t="shared" si="1295"/>
        <v>12390.900000000001</v>
      </c>
      <c r="AA1030" s="13" t="s">
        <v>58</v>
      </c>
      <c r="AT1030" s="47">
        <v>23.6</v>
      </c>
      <c r="AU1030" s="47">
        <v>19</v>
      </c>
      <c r="AV1030" s="10">
        <f t="shared" si="1296"/>
        <v>11</v>
      </c>
      <c r="AW1030" s="10">
        <f t="shared" si="1297"/>
        <v>21.240000000000002</v>
      </c>
      <c r="AZ1030" t="str">
        <f t="shared" si="1298"/>
        <v>Yes</v>
      </c>
      <c r="BB1030" s="38">
        <f t="shared" si="1299"/>
        <v>-0.5</v>
      </c>
      <c r="BC1030" s="38">
        <f t="shared" si="1277"/>
        <v>16</v>
      </c>
      <c r="BD1030" s="38">
        <f t="shared" si="1300"/>
        <v>14.72</v>
      </c>
      <c r="BE1030" s="38">
        <f t="shared" si="1301"/>
        <v>-0.5</v>
      </c>
      <c r="BF1030" s="13" cm="1">
        <f t="array" ref="BF1030">SUMPRODUCT((1/COUNTIFS($A$3:$A1030,$A$3:$A1030,$H$3:$H1030,$H$3:$H1030,$I$3:$I1030,$I$3:$I1030)))</f>
        <v>300.99999999999812</v>
      </c>
      <c r="BG1030" s="13"/>
      <c r="BH1030" s="12"/>
    </row>
    <row r="1031" spans="1:60" x14ac:dyDescent="0.2">
      <c r="A1031" s="37">
        <v>46277</v>
      </c>
      <c r="C1031" s="38">
        <v>10.46</v>
      </c>
      <c r="D1031" s="13" t="s">
        <v>55</v>
      </c>
      <c r="E1031" s="13" t="s">
        <v>1172</v>
      </c>
      <c r="F1031" s="13"/>
      <c r="H1031" t="s">
        <v>1173</v>
      </c>
      <c r="I1031" s="13">
        <v>4</v>
      </c>
      <c r="J1031" s="13">
        <v>8</v>
      </c>
      <c r="K1031" s="46" t="s">
        <v>1246</v>
      </c>
      <c r="L1031" s="38">
        <v>0.5</v>
      </c>
      <c r="M1031" s="38">
        <v>10</v>
      </c>
      <c r="N1031" s="38">
        <v>15.5</v>
      </c>
      <c r="O1031" s="13" t="s">
        <v>15</v>
      </c>
      <c r="Q1031" s="13" t="s">
        <v>4</v>
      </c>
      <c r="R1031" s="38">
        <v>14.34</v>
      </c>
      <c r="S1031" s="13">
        <v>4</v>
      </c>
      <c r="T1031" s="39" t="str">
        <f t="shared" si="1075"/>
        <v>0.00</v>
      </c>
      <c r="U1031" s="39">
        <f t="shared" si="1290"/>
        <v>-0.5</v>
      </c>
      <c r="V1031" s="39">
        <f t="shared" si="1291"/>
        <v>123.40900000000002</v>
      </c>
      <c r="W1031" s="39">
        <f t="shared" si="1292"/>
        <v>792.5</v>
      </c>
      <c r="X1031" s="40">
        <f t="shared" si="1293"/>
        <v>0.15572113564668771</v>
      </c>
      <c r="Y1031" s="41">
        <f t="shared" si="1294"/>
        <v>1.2340900000000001</v>
      </c>
      <c r="Z1031" s="42">
        <f t="shared" si="1295"/>
        <v>12340.900000000001</v>
      </c>
      <c r="AA1031" s="13" t="s">
        <v>58</v>
      </c>
      <c r="AT1031" s="47">
        <v>13.1</v>
      </c>
      <c r="AU1031" s="47">
        <v>13</v>
      </c>
      <c r="AV1031" s="10">
        <f t="shared" si="1296"/>
        <v>7.25</v>
      </c>
      <c r="AW1031" s="10">
        <f t="shared" si="1297"/>
        <v>14.34</v>
      </c>
      <c r="AZ1031" t="str">
        <f t="shared" si="1298"/>
        <v>Yes</v>
      </c>
      <c r="BB1031" s="38">
        <f t="shared" si="1299"/>
        <v>-0.5</v>
      </c>
      <c r="BC1031" s="38">
        <f t="shared" si="1277"/>
        <v>16</v>
      </c>
      <c r="BD1031" s="38">
        <f t="shared" si="1300"/>
        <v>14.72</v>
      </c>
      <c r="BE1031" s="38">
        <f t="shared" si="1301"/>
        <v>-0.5</v>
      </c>
      <c r="BF1031" s="13" cm="1">
        <f t="array" ref="BF1031">SUMPRODUCT((1/COUNTIFS($A$3:$A1031,$A$3:$A1031,$H$3:$H1031,$H$3:$H1031,$I$3:$I1031,$I$3:$I1031)))</f>
        <v>300.99999999999807</v>
      </c>
      <c r="BG1031" s="13"/>
      <c r="BH1031" s="12"/>
    </row>
    <row r="1032" spans="1:60" x14ac:dyDescent="0.2">
      <c r="A1032" s="37">
        <v>46277</v>
      </c>
      <c r="C1032" s="38">
        <v>10.46</v>
      </c>
      <c r="D1032" s="13" t="s">
        <v>55</v>
      </c>
      <c r="E1032" s="13" t="s">
        <v>1172</v>
      </c>
      <c r="F1032" s="13"/>
      <c r="H1032" t="s">
        <v>1173</v>
      </c>
      <c r="I1032" s="13">
        <v>4</v>
      </c>
      <c r="J1032" s="13">
        <v>10</v>
      </c>
      <c r="K1032" s="43" t="s">
        <v>1247</v>
      </c>
      <c r="L1032" s="38">
        <v>0.5</v>
      </c>
      <c r="M1032" s="38">
        <v>24</v>
      </c>
      <c r="N1032" s="38">
        <v>32.56</v>
      </c>
      <c r="O1032" s="13" t="s">
        <v>15</v>
      </c>
      <c r="Q1032" s="13" t="s">
        <v>4</v>
      </c>
      <c r="R1032" s="38">
        <v>30.035200000000003</v>
      </c>
      <c r="S1032" s="13">
        <v>1</v>
      </c>
      <c r="T1032" s="39">
        <f t="shared" si="1075"/>
        <v>15.02</v>
      </c>
      <c r="U1032" s="39">
        <f t="shared" si="1290"/>
        <v>14.500000000000002</v>
      </c>
      <c r="V1032" s="39">
        <f t="shared" si="1291"/>
        <v>137.90900000000002</v>
      </c>
      <c r="W1032" s="39">
        <f t="shared" si="1292"/>
        <v>793</v>
      </c>
      <c r="X1032" s="40">
        <f t="shared" si="1293"/>
        <v>0.17390794451450192</v>
      </c>
      <c r="Y1032" s="41">
        <f t="shared" si="1294"/>
        <v>1.3790900000000001</v>
      </c>
      <c r="Z1032" s="42">
        <f t="shared" si="1295"/>
        <v>13790.900000000001</v>
      </c>
      <c r="AA1032" s="13" t="s">
        <v>72</v>
      </c>
      <c r="AT1032" s="47">
        <v>37.4</v>
      </c>
      <c r="AU1032" s="47">
        <v>31</v>
      </c>
      <c r="AV1032" s="10">
        <f t="shared" si="1296"/>
        <v>15.780000000000001</v>
      </c>
      <c r="AW1032" s="10">
        <f t="shared" si="1297"/>
        <v>30.035200000000003</v>
      </c>
      <c r="AZ1032" t="str">
        <f t="shared" si="1298"/>
        <v>Yes</v>
      </c>
      <c r="BB1032" s="38">
        <f t="shared" si="1299"/>
        <v>15.780000000000001</v>
      </c>
      <c r="BC1032" s="38">
        <f t="shared" si="1277"/>
        <v>16</v>
      </c>
      <c r="BD1032" s="38">
        <f t="shared" si="1300"/>
        <v>14.72</v>
      </c>
      <c r="BE1032" s="38">
        <f t="shared" si="1301"/>
        <v>14.500000000000002</v>
      </c>
      <c r="BF1032" s="13" cm="1">
        <f t="array" ref="BF1032">SUMPRODUCT((1/COUNTIFS($A$3:$A1032,$A$3:$A1032,$H$3:$H1032,$H$3:$H1032,$I$3:$I1032,$I$3:$I1032)))</f>
        <v>300.99999999999812</v>
      </c>
      <c r="BG1032" s="13"/>
      <c r="BH1032" s="12"/>
    </row>
    <row r="1033" spans="1:60" x14ac:dyDescent="0.2">
      <c r="A1033" s="37">
        <v>46277</v>
      </c>
      <c r="C1033" s="38">
        <v>10.46</v>
      </c>
      <c r="D1033" s="13" t="s">
        <v>55</v>
      </c>
      <c r="E1033" s="13" t="s">
        <v>1172</v>
      </c>
      <c r="F1033" s="13"/>
      <c r="H1033" t="s">
        <v>1173</v>
      </c>
      <c r="I1033" s="13">
        <v>4</v>
      </c>
      <c r="J1033" s="13">
        <v>10</v>
      </c>
      <c r="K1033" s="43" t="s">
        <v>1247</v>
      </c>
      <c r="L1033" s="38">
        <v>0.5</v>
      </c>
      <c r="M1033" s="38">
        <v>5.7</v>
      </c>
      <c r="N1033" s="38">
        <v>6.44</v>
      </c>
      <c r="O1033" s="13" t="s">
        <v>15</v>
      </c>
      <c r="Q1033" s="13" t="s">
        <v>1101</v>
      </c>
      <c r="R1033" s="38">
        <v>6.0048000000000004</v>
      </c>
      <c r="S1033" s="13">
        <v>1</v>
      </c>
      <c r="T1033" s="39">
        <f t="shared" si="1075"/>
        <v>3</v>
      </c>
      <c r="U1033" s="39">
        <f t="shared" si="1290"/>
        <v>1.4400000000000008</v>
      </c>
      <c r="V1033" s="39">
        <f t="shared" si="1291"/>
        <v>139.34900000000002</v>
      </c>
      <c r="W1033" s="39">
        <f t="shared" si="1292"/>
        <v>793.5</v>
      </c>
      <c r="X1033" s="40">
        <f t="shared" si="1293"/>
        <v>0.17561310649023318</v>
      </c>
      <c r="Y1033" s="41">
        <f t="shared" si="1294"/>
        <v>1.3934900000000001</v>
      </c>
      <c r="Z1033" s="42">
        <f t="shared" si="1295"/>
        <v>13934.900000000001</v>
      </c>
      <c r="AA1033" s="13" t="s">
        <v>72</v>
      </c>
      <c r="AT1033" s="47">
        <v>7.5</v>
      </c>
      <c r="AU1033" s="47">
        <v>7.5</v>
      </c>
      <c r="AV1033" s="10">
        <f t="shared" si="1296"/>
        <v>2.72</v>
      </c>
      <c r="AW1033" s="10">
        <f t="shared" si="1297"/>
        <v>6.0048000000000004</v>
      </c>
      <c r="AZ1033" t="str">
        <f t="shared" si="1298"/>
        <v>Yes</v>
      </c>
      <c r="BB1033" s="38">
        <f t="shared" si="1299"/>
        <v>2.72</v>
      </c>
      <c r="BC1033" s="38">
        <f t="shared" si="1277"/>
        <v>16</v>
      </c>
      <c r="BD1033" s="38">
        <f t="shared" si="1300"/>
        <v>14.72</v>
      </c>
      <c r="BE1033" s="38">
        <f t="shared" si="1301"/>
        <v>1.4400000000000008</v>
      </c>
      <c r="BF1033" s="13" cm="1">
        <f t="array" ref="BF1033">SUMPRODUCT((1/COUNTIFS($A$3:$A1033,$A$3:$A1033,$H$3:$H1033,$H$3:$H1033,$I$3:$I1033,$I$3:$I1033)))</f>
        <v>300.99999999999807</v>
      </c>
      <c r="BG1033" s="13"/>
      <c r="BH1033" s="12"/>
    </row>
    <row r="1034" spans="1:60" x14ac:dyDescent="0.2">
      <c r="A1034" s="37">
        <v>46277</v>
      </c>
      <c r="C1034" s="38">
        <v>10.46</v>
      </c>
      <c r="D1034" s="13" t="s">
        <v>55</v>
      </c>
      <c r="E1034" s="13" t="s">
        <v>1172</v>
      </c>
      <c r="F1034" s="13"/>
      <c r="H1034" t="s">
        <v>1173</v>
      </c>
      <c r="I1034" s="13">
        <v>4</v>
      </c>
      <c r="J1034" s="13">
        <v>14</v>
      </c>
      <c r="K1034" t="s">
        <v>1248</v>
      </c>
      <c r="L1034" s="38">
        <v>0.5</v>
      </c>
      <c r="M1034" s="38">
        <v>36</v>
      </c>
      <c r="N1034" s="38">
        <v>55</v>
      </c>
      <c r="O1034" s="13" t="s">
        <v>15</v>
      </c>
      <c r="Q1034" s="13" t="s">
        <v>4</v>
      </c>
      <c r="R1034" s="38">
        <v>50.68</v>
      </c>
      <c r="S1034" s="13" t="s">
        <v>60</v>
      </c>
      <c r="T1034" s="39" t="str">
        <f t="shared" si="1075"/>
        <v>0.00</v>
      </c>
      <c r="U1034" s="39">
        <f t="shared" si="1290"/>
        <v>-0.5</v>
      </c>
      <c r="V1034" s="39">
        <f t="shared" si="1291"/>
        <v>138.84900000000002</v>
      </c>
      <c r="W1034" s="39">
        <f t="shared" si="1292"/>
        <v>794</v>
      </c>
      <c r="X1034" s="40">
        <f t="shared" si="1293"/>
        <v>0.17487279596977331</v>
      </c>
      <c r="Y1034" s="41">
        <f t="shared" si="1294"/>
        <v>1.3884900000000002</v>
      </c>
      <c r="Z1034" s="42">
        <f t="shared" si="1295"/>
        <v>13884.900000000001</v>
      </c>
      <c r="AA1034" s="13" t="s">
        <v>58</v>
      </c>
      <c r="AT1034" s="47">
        <v>60.9</v>
      </c>
      <c r="AU1034" s="47">
        <v>51</v>
      </c>
      <c r="AV1034" s="10">
        <f t="shared" si="1296"/>
        <v>27</v>
      </c>
      <c r="AW1034" s="10">
        <f t="shared" si="1297"/>
        <v>50.68</v>
      </c>
      <c r="AZ1034" t="str">
        <f t="shared" si="1298"/>
        <v>Yes</v>
      </c>
      <c r="BB1034" s="38">
        <f t="shared" si="1299"/>
        <v>-0.5</v>
      </c>
      <c r="BC1034" s="38">
        <f t="shared" si="1277"/>
        <v>16</v>
      </c>
      <c r="BD1034" s="38">
        <f t="shared" si="1300"/>
        <v>14.72</v>
      </c>
      <c r="BE1034" s="38">
        <f t="shared" si="1301"/>
        <v>-0.5</v>
      </c>
      <c r="BF1034" s="13" cm="1">
        <f t="array" ref="BF1034">SUMPRODUCT((1/COUNTIFS($A$3:$A1034,$A$3:$A1034,$H$3:$H1034,$H$3:$H1034,$I$3:$I1034,$I$3:$I1034)))</f>
        <v>300.99999999999824</v>
      </c>
      <c r="BG1034" s="13"/>
      <c r="BH1034" s="12"/>
    </row>
    <row r="1035" spans="1:60" x14ac:dyDescent="0.2">
      <c r="A1035" s="37">
        <v>46277</v>
      </c>
      <c r="C1035" s="38">
        <v>10.46</v>
      </c>
      <c r="D1035" s="13" t="s">
        <v>55</v>
      </c>
      <c r="E1035" s="13" t="s">
        <v>1172</v>
      </c>
      <c r="F1035" s="13"/>
      <c r="H1035" t="s">
        <v>1173</v>
      </c>
      <c r="I1035" s="13">
        <v>4</v>
      </c>
      <c r="J1035" s="13">
        <v>14</v>
      </c>
      <c r="K1035" t="s">
        <v>1248</v>
      </c>
      <c r="L1035" s="38">
        <v>0.5</v>
      </c>
      <c r="M1035" s="38">
        <v>9.1999999999999993</v>
      </c>
      <c r="N1035" s="38">
        <v>9.1999999999999993</v>
      </c>
      <c r="O1035" s="13" t="s">
        <v>15</v>
      </c>
      <c r="Q1035" s="13" t="s">
        <v>1101</v>
      </c>
      <c r="R1035" s="38">
        <v>8.5440000000000005</v>
      </c>
      <c r="S1035" s="13" t="s">
        <v>60</v>
      </c>
      <c r="T1035" s="39" t="str">
        <f t="shared" si="1075"/>
        <v>0.00</v>
      </c>
      <c r="U1035" s="39">
        <f t="shared" si="1290"/>
        <v>-0.5</v>
      </c>
      <c r="V1035" s="39">
        <f t="shared" si="1291"/>
        <v>138.34900000000002</v>
      </c>
      <c r="W1035" s="39">
        <f t="shared" si="1292"/>
        <v>794.5</v>
      </c>
      <c r="X1035" s="40">
        <f t="shared" si="1293"/>
        <v>0.17413341724354942</v>
      </c>
      <c r="Y1035" s="41">
        <f t="shared" si="1294"/>
        <v>1.3834900000000001</v>
      </c>
      <c r="Z1035" s="42">
        <f t="shared" si="1295"/>
        <v>13834.900000000001</v>
      </c>
      <c r="AA1035" s="13" t="s">
        <v>58</v>
      </c>
      <c r="AT1035" s="47">
        <v>9.8000000000000007</v>
      </c>
      <c r="AU1035" s="47">
        <v>9.8000000000000007</v>
      </c>
      <c r="AV1035" s="10">
        <f t="shared" si="1296"/>
        <v>4.0999999999999996</v>
      </c>
      <c r="AW1035" s="10">
        <f t="shared" si="1297"/>
        <v>8.5440000000000005</v>
      </c>
      <c r="AZ1035" t="str">
        <f t="shared" si="1298"/>
        <v>Yes</v>
      </c>
      <c r="BB1035" s="38">
        <f t="shared" si="1299"/>
        <v>-0.5</v>
      </c>
      <c r="BC1035" s="38">
        <f t="shared" si="1277"/>
        <v>16</v>
      </c>
      <c r="BD1035" s="38">
        <f t="shared" si="1300"/>
        <v>14.72</v>
      </c>
      <c r="BE1035" s="38">
        <f t="shared" si="1301"/>
        <v>-0.5</v>
      </c>
      <c r="BF1035" s="13" cm="1">
        <f t="array" ref="BF1035">SUMPRODUCT((1/COUNTIFS($A$3:$A1035,$A$3:$A1035,$H$3:$H1035,$H$3:$H1035,$I$3:$I1035,$I$3:$I1035)))</f>
        <v>300.99999999999829</v>
      </c>
      <c r="BG1035" s="13"/>
      <c r="BH1035" s="12"/>
    </row>
    <row r="1036" spans="1:60" x14ac:dyDescent="0.2">
      <c r="A1036" s="37">
        <v>46277</v>
      </c>
      <c r="C1036" s="38">
        <v>10.46</v>
      </c>
      <c r="D1036" s="13" t="s">
        <v>55</v>
      </c>
      <c r="E1036" s="13" t="s">
        <v>1156</v>
      </c>
      <c r="F1036" s="13"/>
      <c r="H1036" t="s">
        <v>56</v>
      </c>
      <c r="I1036" s="13">
        <v>6</v>
      </c>
      <c r="J1036" s="13">
        <v>9</v>
      </c>
      <c r="K1036" t="s">
        <v>89</v>
      </c>
      <c r="L1036" s="38">
        <v>0.5</v>
      </c>
      <c r="M1036" s="38">
        <v>40</v>
      </c>
      <c r="N1036" s="38">
        <v>40</v>
      </c>
      <c r="O1036" s="13" t="s">
        <v>15</v>
      </c>
      <c r="Q1036" s="13" t="s">
        <v>4</v>
      </c>
      <c r="R1036" s="38">
        <v>36.880000000000003</v>
      </c>
      <c r="S1036" s="13" t="s">
        <v>60</v>
      </c>
      <c r="T1036" s="39" t="str">
        <f t="shared" si="1075"/>
        <v>0.00</v>
      </c>
      <c r="U1036" s="39">
        <f t="shared" ref="U1036:U1037" si="1302">BE1036</f>
        <v>-0.5</v>
      </c>
      <c r="V1036" s="39">
        <f t="shared" ref="V1036:V1037" si="1303">V1035+U1036</f>
        <v>137.84900000000002</v>
      </c>
      <c r="W1036" s="39">
        <f t="shared" ref="W1036:W1037" si="1304">W1035+L1036</f>
        <v>795</v>
      </c>
      <c r="X1036" s="40">
        <f t="shared" ref="X1036:X1037" si="1305">SUM(V1036/W1036)</f>
        <v>0.17339496855345915</v>
      </c>
      <c r="Y1036" s="41">
        <f t="shared" ref="Y1036:Y1037" si="1306">V1036/100</f>
        <v>1.3784900000000002</v>
      </c>
      <c r="Z1036" s="42">
        <f t="shared" ref="Z1036:Z1037" si="1307">V1036*100</f>
        <v>13784.900000000001</v>
      </c>
      <c r="AA1036" s="13" t="s">
        <v>58</v>
      </c>
      <c r="AT1036" s="47">
        <v>39.1</v>
      </c>
      <c r="AU1036" s="47">
        <v>39</v>
      </c>
      <c r="AV1036" s="10">
        <f t="shared" ref="AV1036:AV1037" si="1308">((N1036*(L1036))-(L1036))</f>
        <v>19.5</v>
      </c>
      <c r="AW1036" s="10">
        <f t="shared" ref="AW1036:AW1037" si="1309">0.92*(N1036-1)+1</f>
        <v>36.880000000000003</v>
      </c>
      <c r="AZ1036" t="str">
        <f t="shared" ref="AZ1036:AZ1037" si="1310">IF(N1036&gt;=M1036,"Yes","No")</f>
        <v>Yes</v>
      </c>
      <c r="BB1036" s="38">
        <f t="shared" ref="BB1036:BB1037" si="1311">IF(AA1036="W",
   L1036*(N1036-1),
   -L1036
)</f>
        <v>-0.5</v>
      </c>
      <c r="BC1036" s="38">
        <f t="shared" si="1277"/>
        <v>6.75</v>
      </c>
      <c r="BD1036" s="38">
        <f t="shared" ref="BD1036:BD1037" si="1312">IF(BC1036&gt;0, BC1036*0.92, BC1036)</f>
        <v>6.21</v>
      </c>
      <c r="BE1036" s="38">
        <f t="shared" ref="BE1036:BE1037" si="1313">IF(
  BC1036&gt;0,
  IF(
    AA1036="W",
    BB1036 - (BC1036 - BD1036),
    BB1036
  ),
  BB1036
)</f>
        <v>-0.5</v>
      </c>
      <c r="BF1036" s="13" cm="1">
        <f t="array" ref="BF1036">SUMPRODUCT((1/COUNTIFS($A$3:$A1036,$A$3:$A1036,$H$3:$H1036,$H$3:$H1036,$I$3:$I1036,$I$3:$I1036)))</f>
        <v>301.99999999999829</v>
      </c>
      <c r="BG1036" s="13"/>
      <c r="BH1036" s="12"/>
    </row>
    <row r="1037" spans="1:60" x14ac:dyDescent="0.2">
      <c r="A1037" s="37">
        <v>46277</v>
      </c>
      <c r="C1037" s="38">
        <v>10.46</v>
      </c>
      <c r="D1037" s="13" t="s">
        <v>55</v>
      </c>
      <c r="E1037" s="13" t="s">
        <v>1156</v>
      </c>
      <c r="F1037" s="13"/>
      <c r="H1037" t="s">
        <v>56</v>
      </c>
      <c r="I1037" s="13">
        <v>6</v>
      </c>
      <c r="J1037" s="13">
        <v>11</v>
      </c>
      <c r="K1037" s="43" t="s">
        <v>272</v>
      </c>
      <c r="L1037" s="38">
        <v>0.5</v>
      </c>
      <c r="M1037" s="38">
        <v>15.5</v>
      </c>
      <c r="N1037" s="38">
        <v>15.5</v>
      </c>
      <c r="O1037" s="13" t="s">
        <v>15</v>
      </c>
      <c r="Q1037" s="13" t="s">
        <v>4</v>
      </c>
      <c r="R1037" s="38">
        <v>14.34</v>
      </c>
      <c r="S1037" s="13">
        <v>1</v>
      </c>
      <c r="T1037" s="39">
        <f t="shared" si="1075"/>
        <v>7.17</v>
      </c>
      <c r="U1037" s="39">
        <f t="shared" si="1302"/>
        <v>6.71</v>
      </c>
      <c r="V1037" s="39">
        <f t="shared" si="1303"/>
        <v>144.55900000000003</v>
      </c>
      <c r="W1037" s="39">
        <f t="shared" si="1304"/>
        <v>795.5</v>
      </c>
      <c r="X1037" s="40">
        <f t="shared" si="1305"/>
        <v>0.18172093023255817</v>
      </c>
      <c r="Y1037" s="41">
        <f t="shared" si="1306"/>
        <v>1.4455900000000002</v>
      </c>
      <c r="Z1037" s="42">
        <f t="shared" si="1307"/>
        <v>14455.900000000003</v>
      </c>
      <c r="AA1037" s="13" t="s">
        <v>72</v>
      </c>
      <c r="AT1037" s="47">
        <v>15.3</v>
      </c>
      <c r="AU1037" s="47">
        <v>15</v>
      </c>
      <c r="AV1037" s="10">
        <f t="shared" si="1308"/>
        <v>7.25</v>
      </c>
      <c r="AW1037" s="10">
        <f t="shared" si="1309"/>
        <v>14.34</v>
      </c>
      <c r="AZ1037" t="str">
        <f t="shared" si="1310"/>
        <v>Yes</v>
      </c>
      <c r="BB1037" s="38">
        <f t="shared" si="1311"/>
        <v>7.25</v>
      </c>
      <c r="BC1037" s="38">
        <f t="shared" si="1277"/>
        <v>6.75</v>
      </c>
      <c r="BD1037" s="38">
        <f t="shared" si="1312"/>
        <v>6.21</v>
      </c>
      <c r="BE1037" s="38">
        <f t="shared" si="1313"/>
        <v>6.71</v>
      </c>
      <c r="BF1037" s="13" cm="1">
        <f t="array" ref="BF1037">SUMPRODUCT((1/COUNTIFS($A$3:$A1037,$A$3:$A1037,$H$3:$H1037,$H$3:$H1037,$I$3:$I1037,$I$3:$I1037)))</f>
        <v>301.99999999999829</v>
      </c>
      <c r="BG1037" s="13"/>
      <c r="BH1037" s="12"/>
    </row>
    <row r="1038" spans="1:60" x14ac:dyDescent="0.2">
      <c r="A1038" s="37">
        <v>46277</v>
      </c>
      <c r="C1038" s="38">
        <v>10.46</v>
      </c>
      <c r="D1038" s="13" t="s">
        <v>55</v>
      </c>
      <c r="E1038" s="13" t="s">
        <v>1172</v>
      </c>
      <c r="F1038" s="13"/>
      <c r="H1038" t="s">
        <v>1173</v>
      </c>
      <c r="I1038" s="13">
        <v>5</v>
      </c>
      <c r="J1038" s="13">
        <v>14</v>
      </c>
      <c r="K1038" t="s">
        <v>1251</v>
      </c>
      <c r="L1038" s="38">
        <v>0.5</v>
      </c>
      <c r="M1038" s="38">
        <v>26</v>
      </c>
      <c r="N1038" s="38">
        <v>33.35</v>
      </c>
      <c r="O1038" s="13" t="s">
        <v>15</v>
      </c>
      <c r="Q1038" s="13" t="s">
        <v>4</v>
      </c>
      <c r="R1038" s="38">
        <v>30.762000000000004</v>
      </c>
      <c r="S1038" s="13" t="s">
        <v>60</v>
      </c>
      <c r="T1038" s="39" t="str">
        <f t="shared" si="1075"/>
        <v>0.00</v>
      </c>
      <c r="U1038" s="39">
        <f t="shared" ref="U1038:U1040" si="1314">BE1038</f>
        <v>-0.5</v>
      </c>
      <c r="V1038" s="39">
        <f t="shared" ref="V1038:V1040" si="1315">V1037+U1038</f>
        <v>144.05900000000003</v>
      </c>
      <c r="W1038" s="39">
        <f t="shared" ref="W1038:W1040" si="1316">W1037+L1038</f>
        <v>796</v>
      </c>
      <c r="X1038" s="40">
        <f t="shared" ref="X1038:X1040" si="1317">SUM(V1038/W1038)</f>
        <v>0.18097864321608043</v>
      </c>
      <c r="Y1038" s="41">
        <f t="shared" ref="Y1038:Y1040" si="1318">V1038/100</f>
        <v>1.4405900000000003</v>
      </c>
      <c r="Z1038" s="42">
        <f t="shared" ref="Z1038:Z1040" si="1319">V1038*100</f>
        <v>14405.900000000003</v>
      </c>
      <c r="AA1038" s="13" t="s">
        <v>58</v>
      </c>
      <c r="AT1038" s="47">
        <v>34.700000000000003</v>
      </c>
      <c r="AU1038" s="47">
        <v>31</v>
      </c>
      <c r="AV1038" s="10">
        <f t="shared" ref="AV1038:AV1040" si="1320">((N1038*(L1038))-(L1038))</f>
        <v>16.175000000000001</v>
      </c>
      <c r="AW1038" s="10">
        <f t="shared" ref="AW1038:AW1040" si="1321">0.92*(N1038-1)+1</f>
        <v>30.762000000000004</v>
      </c>
      <c r="AZ1038" t="str">
        <f t="shared" ref="AZ1038:AZ1040" si="1322">IF(N1038&gt;=M1038,"Yes","No")</f>
        <v>Yes</v>
      </c>
      <c r="BB1038" s="38">
        <f t="shared" ref="BB1038:BB1040" si="1323">IF(AA1038="W",
   L1038*(N1038-1),
   -L1038
)</f>
        <v>-0.5</v>
      </c>
      <c r="BC1038" s="38">
        <f t="shared" si="1277"/>
        <v>-1.5</v>
      </c>
      <c r="BD1038" s="38">
        <f t="shared" ref="BD1038:BD1040" si="1324">IF(BC1038&gt;0, BC1038*0.92, BC1038)</f>
        <v>-1.5</v>
      </c>
      <c r="BE1038" s="38">
        <f t="shared" ref="BE1038:BE1040" si="1325">IF(
  BC1038&gt;0,
  IF(
    AA1038="W",
    BB1038 - (BC1038 - BD1038),
    BB1038
  ),
  BB1038
)</f>
        <v>-0.5</v>
      </c>
      <c r="BF1038" s="13" cm="1">
        <f t="array" ref="BF1038">SUMPRODUCT((1/COUNTIFS($A$3:$A1038,$A$3:$A1038,$H$3:$H1038,$H$3:$H1038,$I$3:$I1038,$I$3:$I1038)))</f>
        <v>302.99999999999829</v>
      </c>
      <c r="BG1038" s="13"/>
      <c r="BH1038" s="12"/>
    </row>
    <row r="1039" spans="1:60" x14ac:dyDescent="0.2">
      <c r="A1039" s="37">
        <v>46277</v>
      </c>
      <c r="C1039" s="38">
        <v>10.46</v>
      </c>
      <c r="D1039" s="13" t="s">
        <v>55</v>
      </c>
      <c r="E1039" s="13" t="s">
        <v>1172</v>
      </c>
      <c r="F1039" s="13"/>
      <c r="H1039" t="s">
        <v>1173</v>
      </c>
      <c r="I1039" s="13">
        <v>5</v>
      </c>
      <c r="J1039" s="13">
        <v>14</v>
      </c>
      <c r="K1039" t="s">
        <v>1251</v>
      </c>
      <c r="L1039" s="38">
        <v>0.5</v>
      </c>
      <c r="M1039" s="38">
        <v>6.8</v>
      </c>
      <c r="N1039" s="38">
        <v>7.04</v>
      </c>
      <c r="O1039" s="13" t="s">
        <v>15</v>
      </c>
      <c r="Q1039" s="13" t="s">
        <v>1101</v>
      </c>
      <c r="R1039" s="38">
        <v>6.5568</v>
      </c>
      <c r="S1039" s="13" t="s">
        <v>60</v>
      </c>
      <c r="T1039" s="39" t="str">
        <f t="shared" si="1075"/>
        <v>0.00</v>
      </c>
      <c r="U1039" s="39">
        <f t="shared" si="1314"/>
        <v>-0.5</v>
      </c>
      <c r="V1039" s="39">
        <f t="shared" si="1315"/>
        <v>143.55900000000003</v>
      </c>
      <c r="W1039" s="39">
        <f t="shared" si="1316"/>
        <v>796.5</v>
      </c>
      <c r="X1039" s="40">
        <f t="shared" si="1317"/>
        <v>0.18023728813559325</v>
      </c>
      <c r="Y1039" s="41">
        <f t="shared" si="1318"/>
        <v>1.4355900000000004</v>
      </c>
      <c r="Z1039" s="42">
        <f t="shared" si="1319"/>
        <v>14355.900000000003</v>
      </c>
      <c r="AA1039" s="13" t="s">
        <v>58</v>
      </c>
      <c r="AT1039" s="47">
        <v>6.7</v>
      </c>
      <c r="AU1039" s="47">
        <v>6.7</v>
      </c>
      <c r="AV1039" s="10">
        <f t="shared" si="1320"/>
        <v>3.02</v>
      </c>
      <c r="AW1039" s="10">
        <f t="shared" si="1321"/>
        <v>6.5568</v>
      </c>
      <c r="AZ1039" t="str">
        <f t="shared" si="1322"/>
        <v>Yes</v>
      </c>
      <c r="BB1039" s="38">
        <f t="shared" si="1323"/>
        <v>-0.5</v>
      </c>
      <c r="BC1039" s="38">
        <f t="shared" si="1277"/>
        <v>-1.5</v>
      </c>
      <c r="BD1039" s="38">
        <f t="shared" si="1324"/>
        <v>-1.5</v>
      </c>
      <c r="BE1039" s="38">
        <f t="shared" si="1325"/>
        <v>-0.5</v>
      </c>
      <c r="BF1039" s="13" cm="1">
        <f t="array" ref="BF1039">SUMPRODUCT((1/COUNTIFS($A$3:$A1039,$A$3:$A1039,$H$3:$H1039,$H$3:$H1039,$I$3:$I1039,$I$3:$I1039)))</f>
        <v>302.99999999999829</v>
      </c>
      <c r="BG1039" s="13"/>
      <c r="BH1039" s="12"/>
    </row>
    <row r="1040" spans="1:60" x14ac:dyDescent="0.2">
      <c r="A1040" s="37">
        <v>46277</v>
      </c>
      <c r="C1040" s="38">
        <v>10.46</v>
      </c>
      <c r="D1040" s="13" t="s">
        <v>55</v>
      </c>
      <c r="E1040" s="13" t="s">
        <v>1172</v>
      </c>
      <c r="F1040" s="13"/>
      <c r="H1040" t="s">
        <v>1173</v>
      </c>
      <c r="I1040" s="13">
        <v>5</v>
      </c>
      <c r="J1040" s="13">
        <v>15</v>
      </c>
      <c r="K1040" t="s">
        <v>1252</v>
      </c>
      <c r="L1040" s="38">
        <v>0.5</v>
      </c>
      <c r="M1040" s="38">
        <v>44</v>
      </c>
      <c r="N1040" s="38">
        <v>49.44</v>
      </c>
      <c r="O1040" s="13" t="s">
        <v>15</v>
      </c>
      <c r="Q1040" s="13" t="s">
        <v>4</v>
      </c>
      <c r="R1040" s="38">
        <v>45.564799999999998</v>
      </c>
      <c r="S1040" s="13" t="s">
        <v>60</v>
      </c>
      <c r="T1040" s="39" t="str">
        <f t="shared" ref="T1040:T1123" si="1326">IF(($AA1040="W"),ROUND(($L1040*$R1040),2),"0.00")</f>
        <v>0.00</v>
      </c>
      <c r="U1040" s="39">
        <f t="shared" si="1314"/>
        <v>-0.5</v>
      </c>
      <c r="V1040" s="39">
        <f t="shared" si="1315"/>
        <v>143.05900000000003</v>
      </c>
      <c r="W1040" s="39">
        <f t="shared" si="1316"/>
        <v>797</v>
      </c>
      <c r="X1040" s="40">
        <f t="shared" si="1317"/>
        <v>0.17949686323713931</v>
      </c>
      <c r="Y1040" s="41">
        <f t="shared" si="1318"/>
        <v>1.4305900000000003</v>
      </c>
      <c r="Z1040" s="42">
        <f t="shared" si="1319"/>
        <v>14305.900000000003</v>
      </c>
      <c r="AA1040" s="13" t="s">
        <v>58</v>
      </c>
      <c r="AT1040" s="47">
        <v>45.7</v>
      </c>
      <c r="AU1040" s="47">
        <v>71</v>
      </c>
      <c r="AV1040" s="10">
        <f t="shared" si="1320"/>
        <v>24.22</v>
      </c>
      <c r="AW1040" s="10">
        <f t="shared" si="1321"/>
        <v>45.564799999999998</v>
      </c>
      <c r="AZ1040" t="str">
        <f t="shared" si="1322"/>
        <v>Yes</v>
      </c>
      <c r="BB1040" s="38">
        <f t="shared" si="1323"/>
        <v>-0.5</v>
      </c>
      <c r="BC1040" s="38">
        <f t="shared" si="1277"/>
        <v>-1.5</v>
      </c>
      <c r="BD1040" s="38">
        <f t="shared" si="1324"/>
        <v>-1.5</v>
      </c>
      <c r="BE1040" s="38">
        <f t="shared" si="1325"/>
        <v>-0.5</v>
      </c>
      <c r="BF1040" s="13" cm="1">
        <f t="array" ref="BF1040">SUMPRODUCT((1/COUNTIFS($A$3:$A1040,$A$3:$A1040,$H$3:$H1040,$H$3:$H1040,$I$3:$I1040,$I$3:$I1040)))</f>
        <v>302.99999999999824</v>
      </c>
      <c r="BG1040" s="13"/>
      <c r="BH1040" s="12"/>
    </row>
    <row r="1041" spans="1:60" x14ac:dyDescent="0.2">
      <c r="A1041" s="37">
        <v>46277</v>
      </c>
      <c r="C1041" s="38">
        <v>10.46</v>
      </c>
      <c r="D1041" s="13" t="s">
        <v>55</v>
      </c>
      <c r="E1041" s="13" t="s">
        <v>1156</v>
      </c>
      <c r="F1041" s="13"/>
      <c r="H1041" t="s">
        <v>56</v>
      </c>
      <c r="I1041" s="13">
        <v>7</v>
      </c>
      <c r="J1041" s="13">
        <v>4</v>
      </c>
      <c r="K1041" t="s">
        <v>1253</v>
      </c>
      <c r="L1041" s="38">
        <v>0.5</v>
      </c>
      <c r="M1041" s="38">
        <v>18.5</v>
      </c>
      <c r="N1041" s="38">
        <v>22.64</v>
      </c>
      <c r="O1041" s="13" t="s">
        <v>15</v>
      </c>
      <c r="Q1041" s="13" t="s">
        <v>4</v>
      </c>
      <c r="R1041" s="38">
        <v>20.908800000000003</v>
      </c>
      <c r="S1041" s="13" t="s">
        <v>60</v>
      </c>
      <c r="T1041" s="39" t="str">
        <f t="shared" si="1326"/>
        <v>0.00</v>
      </c>
      <c r="U1041" s="39">
        <f t="shared" ref="U1041:U1044" si="1327">BE1041</f>
        <v>-0.5</v>
      </c>
      <c r="V1041" s="39">
        <f t="shared" ref="V1041:V1044" si="1328">V1040+U1041</f>
        <v>142.55900000000003</v>
      </c>
      <c r="W1041" s="39">
        <f t="shared" ref="W1041:W1044" si="1329">W1040+L1041</f>
        <v>797.5</v>
      </c>
      <c r="X1041" s="40">
        <f t="shared" ref="X1041:X1044" si="1330">SUM(V1041/W1041)</f>
        <v>0.17875736677115991</v>
      </c>
      <c r="Y1041" s="41">
        <f t="shared" ref="Y1041:Y1044" si="1331">V1041/100</f>
        <v>1.4255900000000004</v>
      </c>
      <c r="Z1041" s="42">
        <f t="shared" ref="Z1041:Z1044" si="1332">V1041*100</f>
        <v>14255.900000000003</v>
      </c>
      <c r="AA1041" s="13" t="s">
        <v>58</v>
      </c>
      <c r="AT1041" s="47">
        <v>21.25</v>
      </c>
      <c r="AU1041" s="47">
        <v>18</v>
      </c>
      <c r="AV1041" s="10">
        <f t="shared" ref="AV1041:AV1044" si="1333">((N1041*(L1041))-(L1041))</f>
        <v>10.82</v>
      </c>
      <c r="AW1041" s="10">
        <f t="shared" ref="AW1041:AW1044" si="1334">0.92*(N1041-1)+1</f>
        <v>20.908800000000003</v>
      </c>
      <c r="AZ1041" t="str">
        <f t="shared" ref="AZ1041:AZ1044" si="1335">IF(N1041&gt;=M1041,"Yes","No")</f>
        <v>Yes</v>
      </c>
      <c r="BB1041" s="38">
        <f t="shared" ref="BB1041:BB1044" si="1336">IF(AA1041="W",
   L1041*(N1041-1),
   -L1041
)</f>
        <v>-0.5</v>
      </c>
      <c r="BC1041" s="38">
        <f t="shared" si="1277"/>
        <v>5.75</v>
      </c>
      <c r="BD1041" s="38">
        <f t="shared" ref="BD1041:BD1044" si="1337">IF(BC1041&gt;0, BC1041*0.92, BC1041)</f>
        <v>5.29</v>
      </c>
      <c r="BE1041" s="38">
        <f t="shared" ref="BE1041:BE1044" si="1338">IF(
  BC1041&gt;0,
  IF(
    AA1041="W",
    BB1041 - (BC1041 - BD1041),
    BB1041
  ),
  BB1041
)</f>
        <v>-0.5</v>
      </c>
      <c r="BF1041" s="13" cm="1">
        <f t="array" ref="BF1041">SUMPRODUCT((1/COUNTIFS($A$3:$A1041,$A$3:$A1041,$H$3:$H1041,$H$3:$H1041,$I$3:$I1041,$I$3:$I1041)))</f>
        <v>303.99999999999824</v>
      </c>
      <c r="BG1041" s="13"/>
      <c r="BH1041" s="12"/>
    </row>
    <row r="1042" spans="1:60" x14ac:dyDescent="0.2">
      <c r="A1042" s="37">
        <v>46277</v>
      </c>
      <c r="C1042" s="38">
        <v>10.46</v>
      </c>
      <c r="D1042" s="13" t="s">
        <v>55</v>
      </c>
      <c r="E1042" s="13" t="s">
        <v>1156</v>
      </c>
      <c r="F1042" s="13"/>
      <c r="H1042" t="s">
        <v>56</v>
      </c>
      <c r="I1042" s="13">
        <v>7</v>
      </c>
      <c r="J1042" s="13">
        <v>7</v>
      </c>
      <c r="K1042" t="s">
        <v>1254</v>
      </c>
      <c r="L1042" s="38">
        <v>0.5</v>
      </c>
      <c r="M1042" s="38">
        <v>44</v>
      </c>
      <c r="N1042" s="38">
        <v>44</v>
      </c>
      <c r="O1042" s="13" t="s">
        <v>15</v>
      </c>
      <c r="Q1042" s="13" t="s">
        <v>4</v>
      </c>
      <c r="R1042" s="38">
        <v>40.56</v>
      </c>
      <c r="S1042" s="13" t="s">
        <v>60</v>
      </c>
      <c r="T1042" s="39" t="str">
        <f t="shared" si="1326"/>
        <v>0.00</v>
      </c>
      <c r="U1042" s="39">
        <f t="shared" si="1327"/>
        <v>-0.5</v>
      </c>
      <c r="V1042" s="39">
        <f t="shared" si="1328"/>
        <v>142.05900000000003</v>
      </c>
      <c r="W1042" s="39">
        <f t="shared" si="1329"/>
        <v>798</v>
      </c>
      <c r="X1042" s="40">
        <f t="shared" si="1330"/>
        <v>0.17801879699248124</v>
      </c>
      <c r="Y1042" s="41">
        <f t="shared" si="1331"/>
        <v>1.4205900000000002</v>
      </c>
      <c r="Z1042" s="42">
        <f t="shared" si="1332"/>
        <v>14205.900000000003</v>
      </c>
      <c r="AA1042" s="13" t="s">
        <v>58</v>
      </c>
      <c r="AT1042" s="47">
        <v>37.950000000000003</v>
      </c>
      <c r="AU1042" s="47">
        <v>31</v>
      </c>
      <c r="AV1042" s="10">
        <f t="shared" si="1333"/>
        <v>21.5</v>
      </c>
      <c r="AW1042" s="10">
        <f t="shared" si="1334"/>
        <v>40.56</v>
      </c>
      <c r="AZ1042" t="str">
        <f t="shared" si="1335"/>
        <v>Yes</v>
      </c>
      <c r="BB1042" s="38">
        <f t="shared" si="1336"/>
        <v>-0.5</v>
      </c>
      <c r="BC1042" s="38">
        <f t="shared" si="1277"/>
        <v>5.75</v>
      </c>
      <c r="BD1042" s="38">
        <f t="shared" si="1337"/>
        <v>5.29</v>
      </c>
      <c r="BE1042" s="38">
        <f t="shared" si="1338"/>
        <v>-0.5</v>
      </c>
      <c r="BF1042" s="13" cm="1">
        <f t="array" ref="BF1042">SUMPRODUCT((1/COUNTIFS($A$3:$A1042,$A$3:$A1042,$H$3:$H1042,$H$3:$H1042,$I$3:$I1042,$I$3:$I1042)))</f>
        <v>303.99999999999824</v>
      </c>
      <c r="BG1042" s="13"/>
      <c r="BH1042" s="12"/>
    </row>
    <row r="1043" spans="1:60" x14ac:dyDescent="0.2">
      <c r="A1043" s="37">
        <v>46277</v>
      </c>
      <c r="C1043" s="38">
        <v>10.46</v>
      </c>
      <c r="D1043" s="13" t="s">
        <v>55</v>
      </c>
      <c r="E1043" s="13" t="s">
        <v>1156</v>
      </c>
      <c r="F1043" s="13"/>
      <c r="H1043" t="s">
        <v>56</v>
      </c>
      <c r="I1043" s="13">
        <v>7</v>
      </c>
      <c r="J1043" s="13">
        <v>13</v>
      </c>
      <c r="K1043" s="43" t="s">
        <v>998</v>
      </c>
      <c r="L1043" s="38">
        <v>0.5</v>
      </c>
      <c r="M1043" s="38">
        <v>14.5</v>
      </c>
      <c r="N1043" s="38">
        <v>15.5</v>
      </c>
      <c r="O1043" s="13" t="s">
        <v>15</v>
      </c>
      <c r="Q1043" s="13" t="s">
        <v>4</v>
      </c>
      <c r="R1043" s="38">
        <v>14.34</v>
      </c>
      <c r="S1043" s="13">
        <v>1</v>
      </c>
      <c r="T1043" s="39">
        <f t="shared" si="1326"/>
        <v>7.17</v>
      </c>
      <c r="U1043" s="39">
        <f t="shared" si="1327"/>
        <v>6.79</v>
      </c>
      <c r="V1043" s="39">
        <f t="shared" si="1328"/>
        <v>148.84900000000002</v>
      </c>
      <c r="W1043" s="39">
        <f t="shared" si="1329"/>
        <v>798.5</v>
      </c>
      <c r="X1043" s="40">
        <f t="shared" si="1330"/>
        <v>0.18641077019411398</v>
      </c>
      <c r="Y1043" s="41">
        <f t="shared" si="1331"/>
        <v>1.4884900000000001</v>
      </c>
      <c r="Z1043" s="42">
        <f t="shared" si="1332"/>
        <v>14884.900000000001</v>
      </c>
      <c r="AA1043" s="13" t="s">
        <v>72</v>
      </c>
      <c r="AT1043" s="47">
        <v>12</v>
      </c>
      <c r="AU1043" s="47">
        <v>12</v>
      </c>
      <c r="AV1043" s="10">
        <f t="shared" si="1333"/>
        <v>7.25</v>
      </c>
      <c r="AW1043" s="10">
        <f t="shared" si="1334"/>
        <v>14.34</v>
      </c>
      <c r="AZ1043" t="str">
        <f t="shared" si="1335"/>
        <v>Yes</v>
      </c>
      <c r="BB1043" s="38">
        <f t="shared" si="1336"/>
        <v>7.25</v>
      </c>
      <c r="BC1043" s="38">
        <f t="shared" si="1277"/>
        <v>5.75</v>
      </c>
      <c r="BD1043" s="38">
        <f t="shared" si="1337"/>
        <v>5.29</v>
      </c>
      <c r="BE1043" s="38">
        <f t="shared" si="1338"/>
        <v>6.79</v>
      </c>
      <c r="BF1043" s="13" cm="1">
        <f t="array" ref="BF1043">SUMPRODUCT((1/COUNTIFS($A$3:$A1043,$A$3:$A1043,$H$3:$H1043,$H$3:$H1043,$I$3:$I1043,$I$3:$I1043)))</f>
        <v>303.99999999999818</v>
      </c>
      <c r="BG1043" s="13"/>
      <c r="BH1043" s="12"/>
    </row>
    <row r="1044" spans="1:60" x14ac:dyDescent="0.2">
      <c r="A1044" s="37">
        <v>46277</v>
      </c>
      <c r="C1044" s="38">
        <v>10.46</v>
      </c>
      <c r="D1044" s="13" t="s">
        <v>55</v>
      </c>
      <c r="E1044" s="13" t="s">
        <v>1156</v>
      </c>
      <c r="F1044" s="13"/>
      <c r="H1044" t="s">
        <v>56</v>
      </c>
      <c r="I1044" s="13">
        <v>7</v>
      </c>
      <c r="J1044" s="13">
        <v>15</v>
      </c>
      <c r="K1044" t="s">
        <v>999</v>
      </c>
      <c r="L1044" s="38">
        <v>0.5</v>
      </c>
      <c r="M1044" s="38">
        <v>38</v>
      </c>
      <c r="N1044" s="38">
        <v>38.15</v>
      </c>
      <c r="O1044" s="13" t="s">
        <v>15</v>
      </c>
      <c r="Q1044" s="13" t="s">
        <v>4</v>
      </c>
      <c r="R1044" s="38">
        <v>35.177999999999997</v>
      </c>
      <c r="S1044" s="13" t="s">
        <v>60</v>
      </c>
      <c r="T1044" s="39" t="str">
        <f t="shared" si="1326"/>
        <v>0.00</v>
      </c>
      <c r="U1044" s="39">
        <f t="shared" si="1327"/>
        <v>-0.5</v>
      </c>
      <c r="V1044" s="39">
        <f t="shared" si="1328"/>
        <v>148.34900000000002</v>
      </c>
      <c r="W1044" s="39">
        <f t="shared" si="1329"/>
        <v>799</v>
      </c>
      <c r="X1044" s="40">
        <f t="shared" si="1330"/>
        <v>0.18566833541927411</v>
      </c>
      <c r="Y1044" s="41">
        <f t="shared" si="1331"/>
        <v>1.4834900000000002</v>
      </c>
      <c r="Z1044" s="42">
        <f t="shared" si="1332"/>
        <v>14834.900000000001</v>
      </c>
      <c r="AA1044" s="13" t="s">
        <v>58</v>
      </c>
      <c r="AT1044" s="47">
        <v>26.05</v>
      </c>
      <c r="AU1044" s="47">
        <v>26</v>
      </c>
      <c r="AV1044" s="10">
        <f t="shared" si="1333"/>
        <v>18.574999999999999</v>
      </c>
      <c r="AW1044" s="10">
        <f t="shared" si="1334"/>
        <v>35.177999999999997</v>
      </c>
      <c r="AZ1044" t="str">
        <f t="shared" si="1335"/>
        <v>Yes</v>
      </c>
      <c r="BB1044" s="38">
        <f t="shared" si="1336"/>
        <v>-0.5</v>
      </c>
      <c r="BC1044" s="38">
        <f t="shared" si="1277"/>
        <v>5.75</v>
      </c>
      <c r="BD1044" s="38">
        <f t="shared" si="1337"/>
        <v>5.29</v>
      </c>
      <c r="BE1044" s="38">
        <f t="shared" si="1338"/>
        <v>-0.5</v>
      </c>
      <c r="BF1044" s="13" cm="1">
        <f t="array" ref="BF1044">SUMPRODUCT((1/COUNTIFS($A$3:$A1044,$A$3:$A1044,$H$3:$H1044,$H$3:$H1044,$I$3:$I1044,$I$3:$I1044)))</f>
        <v>303.99999999999824</v>
      </c>
      <c r="BG1044" s="13"/>
      <c r="BH1044" s="12"/>
    </row>
    <row r="1045" spans="1:60" x14ac:dyDescent="0.2">
      <c r="A1045" s="37">
        <v>46277</v>
      </c>
      <c r="C1045" s="38">
        <v>10.46</v>
      </c>
      <c r="D1045" s="13" t="s">
        <v>55</v>
      </c>
      <c r="E1045" s="13" t="s">
        <v>1172</v>
      </c>
      <c r="F1045" s="13"/>
      <c r="H1045" t="s">
        <v>1173</v>
      </c>
      <c r="I1045" s="13">
        <v>6</v>
      </c>
      <c r="J1045" s="13">
        <v>2</v>
      </c>
      <c r="K1045" t="s">
        <v>1255</v>
      </c>
      <c r="L1045" s="38">
        <v>0.5</v>
      </c>
      <c r="M1045" s="38">
        <v>11.5</v>
      </c>
      <c r="N1045" s="38">
        <v>16.5</v>
      </c>
      <c r="O1045" s="13" t="s">
        <v>15</v>
      </c>
      <c r="Q1045" s="13" t="s">
        <v>4</v>
      </c>
      <c r="R1045" s="38">
        <v>15.26</v>
      </c>
      <c r="S1045" s="13" t="s">
        <v>60</v>
      </c>
      <c r="T1045" s="39" t="str">
        <f t="shared" si="1326"/>
        <v>0.00</v>
      </c>
      <c r="U1045" s="39">
        <f t="shared" ref="U1045:U1047" si="1339">BE1045</f>
        <v>-0.5</v>
      </c>
      <c r="V1045" s="39">
        <f t="shared" ref="V1045:V1047" si="1340">V1044+U1045</f>
        <v>147.84900000000002</v>
      </c>
      <c r="W1045" s="39">
        <f t="shared" ref="W1045:W1047" si="1341">W1044+L1045</f>
        <v>799.5</v>
      </c>
      <c r="X1045" s="40">
        <f t="shared" ref="X1045:X1047" si="1342">SUM(V1045/W1045)</f>
        <v>0.18492682926829271</v>
      </c>
      <c r="Y1045" s="41">
        <f t="shared" ref="Y1045:Y1047" si="1343">V1045/100</f>
        <v>1.4784900000000001</v>
      </c>
      <c r="Z1045" s="42">
        <f t="shared" ref="Z1045:Z1047" si="1344">V1045*100</f>
        <v>14784.900000000001</v>
      </c>
      <c r="AA1045" s="13" t="s">
        <v>58</v>
      </c>
      <c r="AT1045" s="47">
        <v>13</v>
      </c>
      <c r="AU1045" s="47">
        <v>13</v>
      </c>
      <c r="AV1045" s="10">
        <f t="shared" ref="AV1045:AV1047" si="1345">((N1045*(L1045))-(L1045))</f>
        <v>7.75</v>
      </c>
      <c r="AW1045" s="10">
        <f t="shared" ref="AW1045:AW1047" si="1346">0.92*(N1045-1)+1</f>
        <v>15.26</v>
      </c>
      <c r="AZ1045" t="str">
        <f t="shared" ref="AZ1045:AZ1047" si="1347">IF(N1045&gt;=M1045,"Yes","No")</f>
        <v>Yes</v>
      </c>
      <c r="BB1045" s="38">
        <f t="shared" ref="BB1045:BB1047" si="1348">IF(AA1045="W",
   L1045*(N1045-1),
   -L1045
)</f>
        <v>-0.5</v>
      </c>
      <c r="BC1045" s="38">
        <f t="shared" si="1277"/>
        <v>7.7100000000000009</v>
      </c>
      <c r="BD1045" s="38">
        <f t="shared" ref="BD1045:BD1047" si="1349">IF(BC1045&gt;0, BC1045*0.92, BC1045)</f>
        <v>7.0932000000000013</v>
      </c>
      <c r="BE1045" s="38">
        <f t="shared" ref="BE1045:BE1047" si="1350">IF(
  BC1045&gt;0,
  IF(
    AA1045="W",
    BB1045 - (BC1045 - BD1045),
    BB1045
  ),
  BB1045
)</f>
        <v>-0.5</v>
      </c>
      <c r="BF1045" s="13" cm="1">
        <f t="array" ref="BF1045">SUMPRODUCT((1/COUNTIFS($A$3:$A1045,$A$3:$A1045,$H$3:$H1045,$H$3:$H1045,$I$3:$I1045,$I$3:$I1045)))</f>
        <v>304.99999999999824</v>
      </c>
      <c r="BG1045" s="13"/>
      <c r="BH1045" s="12"/>
    </row>
    <row r="1046" spans="1:60" x14ac:dyDescent="0.2">
      <c r="A1046" s="37">
        <v>46277</v>
      </c>
      <c r="C1046" s="38">
        <v>10.46</v>
      </c>
      <c r="D1046" s="13" t="s">
        <v>55</v>
      </c>
      <c r="E1046" s="13" t="s">
        <v>1172</v>
      </c>
      <c r="F1046" s="13"/>
      <c r="H1046" t="s">
        <v>1173</v>
      </c>
      <c r="I1046" s="13">
        <v>6</v>
      </c>
      <c r="J1046" s="13">
        <v>9</v>
      </c>
      <c r="K1046" s="43" t="s">
        <v>1256</v>
      </c>
      <c r="L1046" s="38">
        <v>0.5</v>
      </c>
      <c r="M1046" s="38">
        <v>14</v>
      </c>
      <c r="N1046" s="38">
        <v>18.420000000000002</v>
      </c>
      <c r="O1046" s="13" t="s">
        <v>15</v>
      </c>
      <c r="Q1046" s="13" t="s">
        <v>4</v>
      </c>
      <c r="R1046" s="38">
        <v>17.026400000000002</v>
      </c>
      <c r="S1046" s="13">
        <v>1</v>
      </c>
      <c r="T1046" s="39">
        <f t="shared" si="1326"/>
        <v>8.51</v>
      </c>
      <c r="U1046" s="39">
        <f t="shared" si="1339"/>
        <v>8.0932000000000013</v>
      </c>
      <c r="V1046" s="39">
        <f t="shared" si="1340"/>
        <v>155.94220000000001</v>
      </c>
      <c r="W1046" s="39">
        <f t="shared" si="1341"/>
        <v>800</v>
      </c>
      <c r="X1046" s="40">
        <f t="shared" si="1342"/>
        <v>0.19492775000000001</v>
      </c>
      <c r="Y1046" s="41">
        <f t="shared" si="1343"/>
        <v>1.5594220000000001</v>
      </c>
      <c r="Z1046" s="42">
        <f t="shared" si="1344"/>
        <v>15594.220000000001</v>
      </c>
      <c r="AA1046" s="13" t="s">
        <v>72</v>
      </c>
      <c r="AT1046" s="47">
        <v>15</v>
      </c>
      <c r="AU1046" s="47">
        <v>14</v>
      </c>
      <c r="AV1046" s="10">
        <f t="shared" si="1345"/>
        <v>8.7100000000000009</v>
      </c>
      <c r="AW1046" s="10">
        <f t="shared" si="1346"/>
        <v>17.026400000000002</v>
      </c>
      <c r="AZ1046" t="str">
        <f t="shared" si="1347"/>
        <v>Yes</v>
      </c>
      <c r="BB1046" s="38">
        <f t="shared" si="1348"/>
        <v>8.7100000000000009</v>
      </c>
      <c r="BC1046" s="38">
        <f t="shared" si="1277"/>
        <v>7.7100000000000009</v>
      </c>
      <c r="BD1046" s="38">
        <f t="shared" si="1349"/>
        <v>7.0932000000000013</v>
      </c>
      <c r="BE1046" s="38">
        <f t="shared" si="1350"/>
        <v>8.0932000000000013</v>
      </c>
      <c r="BF1046" s="13" cm="1">
        <f t="array" ref="BF1046">SUMPRODUCT((1/COUNTIFS($A$3:$A1046,$A$3:$A1046,$H$3:$H1046,$H$3:$H1046,$I$3:$I1046,$I$3:$I1046)))</f>
        <v>304.99999999999824</v>
      </c>
      <c r="BG1046" s="13"/>
      <c r="BH1046" s="12"/>
    </row>
    <row r="1047" spans="1:60" x14ac:dyDescent="0.2">
      <c r="A1047" s="37">
        <v>46277</v>
      </c>
      <c r="C1047" s="38">
        <v>10.46</v>
      </c>
      <c r="D1047" s="13" t="s">
        <v>55</v>
      </c>
      <c r="E1047" s="13" t="s">
        <v>1172</v>
      </c>
      <c r="F1047" s="13"/>
      <c r="H1047" t="s">
        <v>1173</v>
      </c>
      <c r="I1047" s="13">
        <v>6</v>
      </c>
      <c r="J1047" s="13">
        <v>11</v>
      </c>
      <c r="K1047" t="s">
        <v>1257</v>
      </c>
      <c r="L1047" s="38">
        <v>0.5</v>
      </c>
      <c r="M1047" s="38">
        <v>27</v>
      </c>
      <c r="N1047" s="38">
        <v>27</v>
      </c>
      <c r="O1047" s="13" t="s">
        <v>15</v>
      </c>
      <c r="Q1047" s="13" t="s">
        <v>4</v>
      </c>
      <c r="R1047" s="38">
        <v>24.92</v>
      </c>
      <c r="S1047" s="13" t="s">
        <v>60</v>
      </c>
      <c r="T1047" s="39" t="str">
        <f t="shared" si="1326"/>
        <v>0.00</v>
      </c>
      <c r="U1047" s="39">
        <f t="shared" si="1339"/>
        <v>-0.5</v>
      </c>
      <c r="V1047" s="39">
        <f t="shared" si="1340"/>
        <v>155.44220000000001</v>
      </c>
      <c r="W1047" s="39">
        <f t="shared" si="1341"/>
        <v>800.5</v>
      </c>
      <c r="X1047" s="40">
        <f t="shared" si="1342"/>
        <v>0.19418138663335416</v>
      </c>
      <c r="Y1047" s="41">
        <f t="shared" si="1343"/>
        <v>1.5544220000000002</v>
      </c>
      <c r="Z1047" s="42">
        <f t="shared" si="1344"/>
        <v>15544.220000000001</v>
      </c>
      <c r="AA1047" s="103" t="s">
        <v>58</v>
      </c>
      <c r="AT1047" s="47">
        <v>23.5</v>
      </c>
      <c r="AU1047" s="47">
        <v>21</v>
      </c>
      <c r="AV1047" s="10">
        <f t="shared" si="1345"/>
        <v>13</v>
      </c>
      <c r="AW1047" s="10">
        <f t="shared" si="1346"/>
        <v>24.92</v>
      </c>
      <c r="AZ1047" t="str">
        <f t="shared" si="1347"/>
        <v>Yes</v>
      </c>
      <c r="BB1047" s="38">
        <f t="shared" si="1348"/>
        <v>-0.5</v>
      </c>
      <c r="BC1047" s="38">
        <f t="shared" si="1277"/>
        <v>7.7100000000000009</v>
      </c>
      <c r="BD1047" s="38">
        <f t="shared" si="1349"/>
        <v>7.0932000000000013</v>
      </c>
      <c r="BE1047" s="38">
        <f t="shared" si="1350"/>
        <v>-0.5</v>
      </c>
      <c r="BF1047" s="13" cm="1">
        <f t="array" ref="BF1047">SUMPRODUCT((1/COUNTIFS($A$3:$A1047,$A$3:$A1047,$H$3:$H1047,$H$3:$H1047,$I$3:$I1047,$I$3:$I1047)))</f>
        <v>304.99999999999818</v>
      </c>
      <c r="BG1047" s="13"/>
      <c r="BH1047" s="12"/>
    </row>
    <row r="1048" spans="1:60" x14ac:dyDescent="0.2">
      <c r="A1048" s="37">
        <v>46277</v>
      </c>
      <c r="C1048" s="38">
        <v>10.46</v>
      </c>
      <c r="D1048" s="13" t="s">
        <v>55</v>
      </c>
      <c r="E1048" s="13" t="s">
        <v>1156</v>
      </c>
      <c r="F1048" s="13"/>
      <c r="H1048" t="s">
        <v>56</v>
      </c>
      <c r="I1048" s="13">
        <v>8</v>
      </c>
      <c r="J1048" s="13">
        <v>2</v>
      </c>
      <c r="K1048" t="s">
        <v>1258</v>
      </c>
      <c r="L1048" s="38">
        <v>0.5</v>
      </c>
      <c r="M1048" s="38">
        <v>48</v>
      </c>
      <c r="N1048" s="38">
        <v>85</v>
      </c>
      <c r="O1048" s="13" t="s">
        <v>15</v>
      </c>
      <c r="Q1048" s="13" t="s">
        <v>4</v>
      </c>
      <c r="R1048" s="38">
        <v>78.28</v>
      </c>
      <c r="S1048" s="13" t="s">
        <v>60</v>
      </c>
      <c r="T1048" s="39" t="str">
        <f t="shared" si="1326"/>
        <v>0.00</v>
      </c>
      <c r="U1048" s="39">
        <f t="shared" ref="U1048:U1049" si="1351">BE1048</f>
        <v>-0.5</v>
      </c>
      <c r="V1048" s="39">
        <f t="shared" ref="V1048:V1049" si="1352">V1047+U1048</f>
        <v>154.94220000000001</v>
      </c>
      <c r="W1048" s="39">
        <f t="shared" ref="W1048:W1049" si="1353">W1047+L1048</f>
        <v>801</v>
      </c>
      <c r="X1048" s="40">
        <f t="shared" ref="X1048:X1049" si="1354">SUM(V1048/W1048)</f>
        <v>0.1934359550561798</v>
      </c>
      <c r="Y1048" s="41">
        <f t="shared" ref="Y1048:Y1049" si="1355">V1048/100</f>
        <v>1.5494220000000001</v>
      </c>
      <c r="Z1048" s="42">
        <f t="shared" ref="Z1048:Z1049" si="1356">V1048*100</f>
        <v>15494.220000000001</v>
      </c>
      <c r="AA1048" s="103" t="s">
        <v>58</v>
      </c>
      <c r="AT1048" s="47">
        <v>51</v>
      </c>
      <c r="AU1048" s="47">
        <v>61</v>
      </c>
      <c r="AV1048" s="10">
        <f t="shared" ref="AV1048:AV1049" si="1357">((N1048*(L1048))-(L1048))</f>
        <v>42</v>
      </c>
      <c r="AW1048" s="10">
        <f t="shared" ref="AW1048:AW1049" si="1358">0.92*(N1048-1)+1</f>
        <v>78.28</v>
      </c>
      <c r="AZ1048" t="str">
        <f t="shared" ref="AZ1048:AZ1049" si="1359">IF(N1048&gt;=M1048,"Yes","No")</f>
        <v>Yes</v>
      </c>
      <c r="BB1048" s="38">
        <f t="shared" ref="BB1048:BB1049" si="1360">IF(AA1048="W",
   L1048*(N1048-1),
   -L1048
)</f>
        <v>-0.5</v>
      </c>
      <c r="BC1048" s="38">
        <f t="shared" si="1277"/>
        <v>-1</v>
      </c>
      <c r="BD1048" s="38">
        <f t="shared" ref="BD1048:BD1049" si="1361">IF(BC1048&gt;0, BC1048*0.92, BC1048)</f>
        <v>-1</v>
      </c>
      <c r="BE1048" s="38">
        <f t="shared" ref="BE1048:BE1049" si="1362">IF(
  BC1048&gt;0,
  IF(
    AA1048="W",
    BB1048 - (BC1048 - BD1048),
    BB1048
  ),
  BB1048
)</f>
        <v>-0.5</v>
      </c>
      <c r="BF1048" s="13" cm="1">
        <f t="array" ref="BF1048">SUMPRODUCT((1/COUNTIFS($A$3:$A1048,$A$3:$A1048,$H$3:$H1048,$H$3:$H1048,$I$3:$I1048,$I$3:$I1048)))</f>
        <v>305.99999999999818</v>
      </c>
      <c r="BG1048" s="13"/>
      <c r="BH1048" s="12"/>
    </row>
    <row r="1049" spans="1:60" x14ac:dyDescent="0.2">
      <c r="A1049" s="37">
        <v>46277</v>
      </c>
      <c r="C1049" s="38">
        <v>10.46</v>
      </c>
      <c r="D1049" s="13" t="s">
        <v>55</v>
      </c>
      <c r="E1049" s="13" t="s">
        <v>1156</v>
      </c>
      <c r="F1049" s="13"/>
      <c r="H1049" t="s">
        <v>56</v>
      </c>
      <c r="I1049" s="13">
        <v>8</v>
      </c>
      <c r="J1049" s="13">
        <v>10</v>
      </c>
      <c r="K1049" t="s">
        <v>534</v>
      </c>
      <c r="L1049" s="38">
        <v>0.5</v>
      </c>
      <c r="M1049" s="38">
        <v>16</v>
      </c>
      <c r="N1049" s="38">
        <v>16</v>
      </c>
      <c r="O1049" s="13" t="s">
        <v>15</v>
      </c>
      <c r="Q1049" s="13" t="s">
        <v>4</v>
      </c>
      <c r="R1049" s="38">
        <v>14.8</v>
      </c>
      <c r="S1049" s="13" t="s">
        <v>60</v>
      </c>
      <c r="T1049" s="39" t="str">
        <f t="shared" si="1326"/>
        <v>0.00</v>
      </c>
      <c r="U1049" s="39">
        <f t="shared" si="1351"/>
        <v>-0.5</v>
      </c>
      <c r="V1049" s="39">
        <f t="shared" si="1352"/>
        <v>154.44220000000001</v>
      </c>
      <c r="W1049" s="39">
        <f t="shared" si="1353"/>
        <v>801.5</v>
      </c>
      <c r="X1049" s="40">
        <f t="shared" si="1354"/>
        <v>0.19269145352464132</v>
      </c>
      <c r="Y1049" s="41">
        <f t="shared" si="1355"/>
        <v>1.5444220000000002</v>
      </c>
      <c r="Z1049" s="42">
        <f t="shared" si="1356"/>
        <v>15444.220000000001</v>
      </c>
      <c r="AA1049" s="103" t="s">
        <v>58</v>
      </c>
      <c r="AT1049" s="47">
        <v>14.7</v>
      </c>
      <c r="AU1049" s="47">
        <v>15</v>
      </c>
      <c r="AV1049" s="10">
        <f t="shared" si="1357"/>
        <v>7.5</v>
      </c>
      <c r="AW1049" s="10">
        <f t="shared" si="1358"/>
        <v>14.8</v>
      </c>
      <c r="AZ1049" t="str">
        <f t="shared" si="1359"/>
        <v>Yes</v>
      </c>
      <c r="BB1049" s="38">
        <f t="shared" si="1360"/>
        <v>-0.5</v>
      </c>
      <c r="BC1049" s="38">
        <f t="shared" si="1277"/>
        <v>-1</v>
      </c>
      <c r="BD1049" s="38">
        <f t="shared" si="1361"/>
        <v>-1</v>
      </c>
      <c r="BE1049" s="38">
        <f t="shared" si="1362"/>
        <v>-0.5</v>
      </c>
      <c r="BF1049" s="13" cm="1">
        <f t="array" ref="BF1049">SUMPRODUCT((1/COUNTIFS($A$3:$A1049,$A$3:$A1049,$H$3:$H1049,$H$3:$H1049,$I$3:$I1049,$I$3:$I1049)))</f>
        <v>305.99999999999818</v>
      </c>
      <c r="BG1049" s="13"/>
      <c r="BH1049" s="12"/>
    </row>
    <row r="1050" spans="1:60" x14ac:dyDescent="0.2">
      <c r="A1050" s="37">
        <v>46277</v>
      </c>
      <c r="C1050" s="38">
        <v>10.46</v>
      </c>
      <c r="D1050" s="13" t="s">
        <v>55</v>
      </c>
      <c r="E1050" s="13" t="s">
        <v>1172</v>
      </c>
      <c r="F1050" s="13"/>
      <c r="H1050" t="s">
        <v>1173</v>
      </c>
      <c r="I1050" s="13">
        <v>7</v>
      </c>
      <c r="J1050" s="13">
        <v>7</v>
      </c>
      <c r="K1050" t="s">
        <v>1260</v>
      </c>
      <c r="L1050" s="38">
        <v>0.5</v>
      </c>
      <c r="M1050" s="38">
        <v>23</v>
      </c>
      <c r="N1050" s="38">
        <v>28.46</v>
      </c>
      <c r="O1050" s="13" t="s">
        <v>15</v>
      </c>
      <c r="Q1050" s="13" t="s">
        <v>4</v>
      </c>
      <c r="R1050" s="38">
        <v>26.263200000000001</v>
      </c>
      <c r="S1050" s="13" t="s">
        <v>60</v>
      </c>
      <c r="T1050" s="39" t="str">
        <f t="shared" si="1326"/>
        <v>0.00</v>
      </c>
      <c r="U1050" s="39">
        <f t="shared" ref="U1050:U1051" si="1363">BE1050</f>
        <v>-0.5</v>
      </c>
      <c r="V1050" s="39">
        <f t="shared" ref="V1050:V1051" si="1364">V1049+U1050</f>
        <v>153.94220000000001</v>
      </c>
      <c r="W1050" s="39">
        <f t="shared" ref="W1050:W1051" si="1365">W1049+L1050</f>
        <v>802</v>
      </c>
      <c r="X1050" s="40">
        <f t="shared" ref="X1050:X1051" si="1366">SUM(V1050/W1050)</f>
        <v>0.19194788029925189</v>
      </c>
      <c r="Y1050" s="41">
        <f t="shared" ref="Y1050:Y1051" si="1367">V1050/100</f>
        <v>1.5394220000000001</v>
      </c>
      <c r="Z1050" s="42">
        <f t="shared" ref="Z1050:Z1051" si="1368">V1050*100</f>
        <v>15394.220000000001</v>
      </c>
      <c r="AA1050" s="103" t="s">
        <v>58</v>
      </c>
      <c r="AT1050" s="47">
        <v>23.4</v>
      </c>
      <c r="AU1050" s="47">
        <v>21</v>
      </c>
      <c r="AV1050" s="10">
        <f t="shared" ref="AV1050:AV1051" si="1369">((N1050*(L1050))-(L1050))</f>
        <v>13.73</v>
      </c>
      <c r="AW1050" s="10">
        <f t="shared" ref="AW1050:AW1051" si="1370">0.92*(N1050-1)+1</f>
        <v>26.263200000000001</v>
      </c>
      <c r="AZ1050" t="str">
        <f t="shared" ref="AZ1050:AZ1051" si="1371">IF(N1050&gt;=M1050,"Yes","No")</f>
        <v>Yes</v>
      </c>
      <c r="BB1050" s="38">
        <f t="shared" ref="BB1050:BB1051" si="1372">IF(AA1050="W",
   L1050*(N1050-1),
   -L1050
)</f>
        <v>-0.5</v>
      </c>
      <c r="BC1050" s="38">
        <f t="shared" si="1277"/>
        <v>-1</v>
      </c>
      <c r="BD1050" s="38">
        <f t="shared" ref="BD1050:BD1051" si="1373">IF(BC1050&gt;0, BC1050*0.92, BC1050)</f>
        <v>-1</v>
      </c>
      <c r="BE1050" s="38">
        <f t="shared" ref="BE1050:BE1051" si="1374">IF(
  BC1050&gt;0,
  IF(
    AA1050="W",
    BB1050 - (BC1050 - BD1050),
    BB1050
  ),
  BB1050
)</f>
        <v>-0.5</v>
      </c>
      <c r="BF1050" s="13" cm="1">
        <f t="array" ref="BF1050">SUMPRODUCT((1/COUNTIFS($A$3:$A1050,$A$3:$A1050,$H$3:$H1050,$H$3:$H1050,$I$3:$I1050,$I$3:$I1050)))</f>
        <v>306.99999999999818</v>
      </c>
      <c r="BG1050" s="13"/>
      <c r="BH1050" s="12"/>
    </row>
    <row r="1051" spans="1:60" x14ac:dyDescent="0.2">
      <c r="A1051" s="37">
        <v>46277</v>
      </c>
      <c r="C1051" s="38">
        <v>10.46</v>
      </c>
      <c r="D1051" s="13" t="s">
        <v>55</v>
      </c>
      <c r="E1051" s="13" t="s">
        <v>1172</v>
      </c>
      <c r="F1051" s="13"/>
      <c r="H1051" t="s">
        <v>1173</v>
      </c>
      <c r="I1051" s="13">
        <v>7</v>
      </c>
      <c r="J1051" s="13">
        <v>9</v>
      </c>
      <c r="K1051" t="s">
        <v>1261</v>
      </c>
      <c r="L1051" s="38">
        <v>0.5</v>
      </c>
      <c r="M1051" s="38">
        <v>27</v>
      </c>
      <c r="N1051" s="38">
        <v>44.22</v>
      </c>
      <c r="O1051" s="13" t="s">
        <v>15</v>
      </c>
      <c r="Q1051" s="13" t="s">
        <v>4</v>
      </c>
      <c r="R1051" s="38">
        <v>40.7624</v>
      </c>
      <c r="S1051" s="13" t="s">
        <v>60</v>
      </c>
      <c r="T1051" s="39" t="str">
        <f t="shared" si="1326"/>
        <v>0.00</v>
      </c>
      <c r="U1051" s="39">
        <f t="shared" si="1363"/>
        <v>-0.5</v>
      </c>
      <c r="V1051" s="39">
        <f t="shared" si="1364"/>
        <v>153.44220000000001</v>
      </c>
      <c r="W1051" s="39">
        <f t="shared" si="1365"/>
        <v>802.5</v>
      </c>
      <c r="X1051" s="40">
        <f t="shared" si="1366"/>
        <v>0.19120523364485983</v>
      </c>
      <c r="Y1051" s="41">
        <f t="shared" si="1367"/>
        <v>1.5344220000000002</v>
      </c>
      <c r="Z1051" s="42">
        <f t="shared" si="1368"/>
        <v>15344.220000000001</v>
      </c>
      <c r="AA1051" s="103" t="s">
        <v>58</v>
      </c>
      <c r="AT1051" s="47">
        <v>31</v>
      </c>
      <c r="AU1051" s="47">
        <v>31</v>
      </c>
      <c r="AV1051" s="10">
        <f t="shared" si="1369"/>
        <v>21.61</v>
      </c>
      <c r="AW1051" s="10">
        <f t="shared" si="1370"/>
        <v>40.7624</v>
      </c>
      <c r="AZ1051" t="str">
        <f t="shared" si="1371"/>
        <v>Yes</v>
      </c>
      <c r="BB1051" s="38">
        <f t="shared" si="1372"/>
        <v>-0.5</v>
      </c>
      <c r="BC1051" s="38">
        <f t="shared" si="1277"/>
        <v>-1</v>
      </c>
      <c r="BD1051" s="38">
        <f t="shared" si="1373"/>
        <v>-1</v>
      </c>
      <c r="BE1051" s="38">
        <f t="shared" si="1374"/>
        <v>-0.5</v>
      </c>
      <c r="BF1051" s="13" cm="1">
        <f t="array" ref="BF1051">SUMPRODUCT((1/COUNTIFS($A$3:$A1051,$A$3:$A1051,$H$3:$H1051,$H$3:$H1051,$I$3:$I1051,$I$3:$I1051)))</f>
        <v>306.99999999999818</v>
      </c>
      <c r="BG1051" s="13"/>
      <c r="BH1051" s="12"/>
    </row>
    <row r="1052" spans="1:60" x14ac:dyDescent="0.2">
      <c r="A1052" s="37">
        <v>46277</v>
      </c>
      <c r="C1052" s="38">
        <v>10.46</v>
      </c>
      <c r="D1052" s="13" t="s">
        <v>55</v>
      </c>
      <c r="E1052" s="13" t="s">
        <v>1156</v>
      </c>
      <c r="F1052" s="13"/>
      <c r="H1052" t="s">
        <v>56</v>
      </c>
      <c r="I1052" s="13">
        <v>9</v>
      </c>
      <c r="J1052" s="13">
        <v>6</v>
      </c>
      <c r="K1052" t="s">
        <v>604</v>
      </c>
      <c r="L1052" s="38">
        <v>0.5</v>
      </c>
      <c r="M1052" s="38">
        <v>16.5</v>
      </c>
      <c r="N1052" s="38">
        <v>16.86</v>
      </c>
      <c r="O1052" s="13" t="s">
        <v>15</v>
      </c>
      <c r="Q1052" s="13" t="s">
        <v>4</v>
      </c>
      <c r="R1052" s="38">
        <v>15.591200000000001</v>
      </c>
      <c r="S1052" s="13" t="s">
        <v>60</v>
      </c>
      <c r="T1052" s="39" t="str">
        <f t="shared" si="1326"/>
        <v>0.00</v>
      </c>
      <c r="U1052" s="39">
        <f t="shared" ref="U1052" si="1375">BE1052</f>
        <v>-0.5</v>
      </c>
      <c r="V1052" s="39">
        <f t="shared" ref="V1052" si="1376">V1051+U1052</f>
        <v>152.94220000000001</v>
      </c>
      <c r="W1052" s="39">
        <f t="shared" ref="W1052" si="1377">W1051+L1052</f>
        <v>803</v>
      </c>
      <c r="X1052" s="40">
        <f t="shared" ref="X1052" si="1378">SUM(V1052/W1052)</f>
        <v>0.19046351183063515</v>
      </c>
      <c r="Y1052" s="41">
        <f t="shared" ref="Y1052" si="1379">V1052/100</f>
        <v>1.5294220000000001</v>
      </c>
      <c r="Z1052" s="42">
        <f t="shared" ref="Z1052" si="1380">V1052*100</f>
        <v>15294.220000000001</v>
      </c>
      <c r="AA1052" s="103" t="s">
        <v>58</v>
      </c>
      <c r="AT1052" s="47">
        <v>16.3</v>
      </c>
      <c r="AU1052" s="47">
        <v>15</v>
      </c>
      <c r="AV1052" s="10">
        <f t="shared" ref="AV1052" si="1381">((N1052*(L1052))-(L1052))</f>
        <v>7.93</v>
      </c>
      <c r="AW1052" s="10">
        <f t="shared" ref="AW1052" si="1382">0.92*(N1052-1)+1</f>
        <v>15.591200000000001</v>
      </c>
      <c r="AZ1052" t="str">
        <f t="shared" ref="AZ1052" si="1383">IF(N1052&gt;=M1052,"Yes","No")</f>
        <v>Yes</v>
      </c>
      <c r="BB1052" s="38">
        <f t="shared" ref="BB1052" si="1384">IF(AA1052="W",
   L1052*(N1052-1),
   -L1052
)</f>
        <v>-0.5</v>
      </c>
      <c r="BC1052" s="38">
        <f t="shared" si="1277"/>
        <v>-0.5</v>
      </c>
      <c r="BD1052" s="38">
        <f t="shared" ref="BD1052" si="1385">IF(BC1052&gt;0, BC1052*0.92, BC1052)</f>
        <v>-0.5</v>
      </c>
      <c r="BE1052" s="38">
        <f t="shared" ref="BE1052" si="1386">IF(
  BC1052&gt;0,
  IF(
    AA1052="W",
    BB1052 - (BC1052 - BD1052),
    BB1052
  ),
  BB1052
)</f>
        <v>-0.5</v>
      </c>
      <c r="BF1052" s="13" cm="1">
        <f t="array" ref="BF1052">SUMPRODUCT((1/COUNTIFS($A$3:$A1052,$A$3:$A1052,$H$3:$H1052,$H$3:$H1052,$I$3:$I1052,$I$3:$I1052)))</f>
        <v>307.99999999999818</v>
      </c>
      <c r="BG1052" s="13"/>
      <c r="BH1052" s="12"/>
    </row>
    <row r="1053" spans="1:60" x14ac:dyDescent="0.2">
      <c r="A1053" s="37">
        <v>46277</v>
      </c>
      <c r="C1053" s="38">
        <v>10.46</v>
      </c>
      <c r="D1053" s="13" t="s">
        <v>55</v>
      </c>
      <c r="E1053" s="13" t="s">
        <v>1172</v>
      </c>
      <c r="F1053" s="13"/>
      <c r="H1053" t="s">
        <v>1173</v>
      </c>
      <c r="I1053" s="13">
        <v>8</v>
      </c>
      <c r="J1053" s="13">
        <v>2</v>
      </c>
      <c r="K1053" t="s">
        <v>1262</v>
      </c>
      <c r="L1053" s="38">
        <v>0.5</v>
      </c>
      <c r="M1053" s="38">
        <v>24</v>
      </c>
      <c r="N1053" s="38">
        <v>33.08</v>
      </c>
      <c r="O1053" s="13" t="s">
        <v>15</v>
      </c>
      <c r="Q1053" s="13" t="s">
        <v>4</v>
      </c>
      <c r="R1053" s="38">
        <v>30.5136</v>
      </c>
      <c r="S1053" s="13" t="s">
        <v>60</v>
      </c>
      <c r="T1053" s="39" t="str">
        <f t="shared" si="1326"/>
        <v>0.00</v>
      </c>
      <c r="U1053" s="39">
        <f t="shared" ref="U1053:U1056" si="1387">BE1053</f>
        <v>-0.5</v>
      </c>
      <c r="V1053" s="39">
        <f t="shared" ref="V1053:V1056" si="1388">V1052+U1053</f>
        <v>152.44220000000001</v>
      </c>
      <c r="W1053" s="39">
        <f t="shared" ref="W1053:W1056" si="1389">W1052+L1053</f>
        <v>803.5</v>
      </c>
      <c r="X1053" s="40">
        <f t="shared" ref="X1053:X1056" si="1390">SUM(V1053/W1053)</f>
        <v>0.18972271313005601</v>
      </c>
      <c r="Y1053" s="41">
        <f t="shared" ref="Y1053:Y1056" si="1391">V1053/100</f>
        <v>1.5244220000000002</v>
      </c>
      <c r="Z1053" s="42">
        <f t="shared" ref="Z1053:Z1056" si="1392">V1053*100</f>
        <v>15244.220000000001</v>
      </c>
      <c r="AA1053" s="103" t="s">
        <v>58</v>
      </c>
      <c r="AT1053" s="47">
        <v>26.6</v>
      </c>
      <c r="AU1053" s="47">
        <v>26</v>
      </c>
      <c r="AV1053" s="10">
        <f t="shared" ref="AV1053:AV1056" si="1393">((N1053*(L1053))-(L1053))</f>
        <v>16.04</v>
      </c>
      <c r="AW1053" s="10">
        <f t="shared" ref="AW1053:AW1056" si="1394">0.92*(N1053-1)+1</f>
        <v>30.5136</v>
      </c>
      <c r="AZ1053" t="str">
        <f t="shared" ref="AZ1053:AZ1056" si="1395">IF(N1053&gt;=M1053,"Yes","No")</f>
        <v>Yes</v>
      </c>
      <c r="BB1053" s="38">
        <f t="shared" ref="BB1053:BB1056" si="1396">IF(AA1053="W",
   L1053*(N1053-1),
   -L1053
)</f>
        <v>-0.5</v>
      </c>
      <c r="BC1053" s="38">
        <f t="shared" si="1277"/>
        <v>-2</v>
      </c>
      <c r="BD1053" s="38">
        <f t="shared" ref="BD1053:BD1056" si="1397">IF(BC1053&gt;0, BC1053*0.92, BC1053)</f>
        <v>-2</v>
      </c>
      <c r="BE1053" s="38">
        <f t="shared" ref="BE1053:BE1056" si="1398">IF(
  BC1053&gt;0,
  IF(
    AA1053="W",
    BB1053 - (BC1053 - BD1053),
    BB1053
  ),
  BB1053
)</f>
        <v>-0.5</v>
      </c>
      <c r="BF1053" s="13" cm="1">
        <f t="array" ref="BF1053">SUMPRODUCT((1/COUNTIFS($A$3:$A1053,$A$3:$A1053,$H$3:$H1053,$H$3:$H1053,$I$3:$I1053,$I$3:$I1053)))</f>
        <v>308.99999999999818</v>
      </c>
      <c r="BG1053" s="13"/>
      <c r="BH1053" s="12"/>
    </row>
    <row r="1054" spans="1:60" x14ac:dyDescent="0.2">
      <c r="A1054" s="37">
        <v>46277</v>
      </c>
      <c r="C1054" s="38">
        <v>10.46</v>
      </c>
      <c r="D1054" s="13" t="s">
        <v>55</v>
      </c>
      <c r="E1054" s="13" t="s">
        <v>1172</v>
      </c>
      <c r="F1054" s="13"/>
      <c r="H1054" t="s">
        <v>1173</v>
      </c>
      <c r="I1054" s="13">
        <v>8</v>
      </c>
      <c r="J1054" s="13">
        <v>2</v>
      </c>
      <c r="K1054" t="s">
        <v>1262</v>
      </c>
      <c r="L1054" s="38">
        <v>0.5</v>
      </c>
      <c r="M1054" s="38">
        <v>7.2</v>
      </c>
      <c r="N1054" s="38">
        <v>7.2</v>
      </c>
      <c r="O1054" s="13" t="s">
        <v>15</v>
      </c>
      <c r="Q1054" s="13" t="s">
        <v>1101</v>
      </c>
      <c r="R1054" s="38">
        <v>6.7040000000000006</v>
      </c>
      <c r="S1054" s="13" t="s">
        <v>60</v>
      </c>
      <c r="T1054" s="39" t="str">
        <f t="shared" si="1326"/>
        <v>0.00</v>
      </c>
      <c r="U1054" s="39">
        <f t="shared" si="1387"/>
        <v>-0.5</v>
      </c>
      <c r="V1054" s="39">
        <f t="shared" si="1388"/>
        <v>151.94220000000001</v>
      </c>
      <c r="W1054" s="39">
        <f t="shared" si="1389"/>
        <v>804</v>
      </c>
      <c r="X1054" s="40">
        <f t="shared" si="1390"/>
        <v>0.18898283582089553</v>
      </c>
      <c r="Y1054" s="41">
        <f t="shared" si="1391"/>
        <v>1.5194220000000001</v>
      </c>
      <c r="Z1054" s="42">
        <f t="shared" si="1392"/>
        <v>15194.220000000001</v>
      </c>
      <c r="AA1054" s="103" t="s">
        <v>58</v>
      </c>
      <c r="AT1054" s="47">
        <v>5.0999999999999996</v>
      </c>
      <c r="AU1054" s="47">
        <v>5.0999999999999996</v>
      </c>
      <c r="AV1054" s="10">
        <f t="shared" si="1393"/>
        <v>3.1</v>
      </c>
      <c r="AW1054" s="10">
        <f t="shared" si="1394"/>
        <v>6.7040000000000006</v>
      </c>
      <c r="AZ1054" t="str">
        <f t="shared" si="1395"/>
        <v>Yes</v>
      </c>
      <c r="BB1054" s="38">
        <f t="shared" si="1396"/>
        <v>-0.5</v>
      </c>
      <c r="BC1054" s="38">
        <f t="shared" si="1277"/>
        <v>-2</v>
      </c>
      <c r="BD1054" s="38">
        <f t="shared" si="1397"/>
        <v>-2</v>
      </c>
      <c r="BE1054" s="38">
        <f t="shared" si="1398"/>
        <v>-0.5</v>
      </c>
      <c r="BF1054" s="13" cm="1">
        <f t="array" ref="BF1054">SUMPRODUCT((1/COUNTIFS($A$3:$A1054,$A$3:$A1054,$H$3:$H1054,$H$3:$H1054,$I$3:$I1054,$I$3:$I1054)))</f>
        <v>308.99999999999818</v>
      </c>
      <c r="BG1054" s="13"/>
      <c r="BH1054" s="12"/>
    </row>
    <row r="1055" spans="1:60" x14ac:dyDescent="0.2">
      <c r="A1055" s="37">
        <v>46277</v>
      </c>
      <c r="C1055" s="38">
        <v>10.46</v>
      </c>
      <c r="D1055" s="13" t="s">
        <v>55</v>
      </c>
      <c r="E1055" s="13" t="s">
        <v>1172</v>
      </c>
      <c r="F1055" s="13"/>
      <c r="H1055" t="s">
        <v>1173</v>
      </c>
      <c r="I1055" s="13">
        <v>8</v>
      </c>
      <c r="J1055" s="13">
        <v>13</v>
      </c>
      <c r="K1055" t="s">
        <v>1265</v>
      </c>
      <c r="L1055" s="38">
        <v>0.5</v>
      </c>
      <c r="M1055" s="38">
        <v>28</v>
      </c>
      <c r="N1055" s="38">
        <v>62.77</v>
      </c>
      <c r="O1055" s="13" t="s">
        <v>15</v>
      </c>
      <c r="Q1055" s="13" t="s">
        <v>4</v>
      </c>
      <c r="R1055" s="38">
        <v>57.828400000000002</v>
      </c>
      <c r="S1055" s="13" t="s">
        <v>60</v>
      </c>
      <c r="T1055" s="39" t="str">
        <f t="shared" si="1326"/>
        <v>0.00</v>
      </c>
      <c r="U1055" s="39">
        <f t="shared" si="1387"/>
        <v>-0.5</v>
      </c>
      <c r="V1055" s="39">
        <f t="shared" si="1388"/>
        <v>151.44220000000001</v>
      </c>
      <c r="W1055" s="39">
        <f t="shared" si="1389"/>
        <v>804.5</v>
      </c>
      <c r="X1055" s="40">
        <f t="shared" si="1390"/>
        <v>0.18824387818520821</v>
      </c>
      <c r="Y1055" s="41">
        <f t="shared" si="1391"/>
        <v>1.5144220000000002</v>
      </c>
      <c r="Z1055" s="42">
        <f t="shared" si="1392"/>
        <v>15144.220000000001</v>
      </c>
      <c r="AA1055" s="103" t="s">
        <v>58</v>
      </c>
      <c r="AT1055" s="47">
        <v>81.900000000000006</v>
      </c>
      <c r="AU1055" s="47">
        <v>41</v>
      </c>
      <c r="AV1055" s="10">
        <f t="shared" si="1393"/>
        <v>30.885000000000002</v>
      </c>
      <c r="AW1055" s="10">
        <f t="shared" si="1394"/>
        <v>57.828400000000002</v>
      </c>
      <c r="AZ1055" t="str">
        <f t="shared" si="1395"/>
        <v>Yes</v>
      </c>
      <c r="BB1055" s="38">
        <f t="shared" si="1396"/>
        <v>-0.5</v>
      </c>
      <c r="BC1055" s="38">
        <f t="shared" si="1277"/>
        <v>-2</v>
      </c>
      <c r="BD1055" s="38">
        <f t="shared" si="1397"/>
        <v>-2</v>
      </c>
      <c r="BE1055" s="38">
        <f t="shared" si="1398"/>
        <v>-0.5</v>
      </c>
      <c r="BF1055" s="13" cm="1">
        <f t="array" ref="BF1055">SUMPRODUCT((1/COUNTIFS($A$3:$A1055,$A$3:$A1055,$H$3:$H1055,$H$3:$H1055,$I$3:$I1055,$I$3:$I1055)))</f>
        <v>308.99999999999812</v>
      </c>
      <c r="BG1055" s="13"/>
      <c r="BH1055" s="12"/>
    </row>
    <row r="1056" spans="1:60" x14ac:dyDescent="0.2">
      <c r="A1056" s="37">
        <v>46277</v>
      </c>
      <c r="C1056" s="38">
        <v>10.46</v>
      </c>
      <c r="D1056" s="13" t="s">
        <v>55</v>
      </c>
      <c r="E1056" s="13" t="s">
        <v>1172</v>
      </c>
      <c r="F1056" s="13"/>
      <c r="H1056" t="s">
        <v>1173</v>
      </c>
      <c r="I1056" s="13">
        <v>8</v>
      </c>
      <c r="J1056" s="13">
        <v>13</v>
      </c>
      <c r="K1056" t="s">
        <v>1265</v>
      </c>
      <c r="L1056" s="38">
        <v>0.5</v>
      </c>
      <c r="M1056" s="38">
        <v>8</v>
      </c>
      <c r="N1056" s="38">
        <v>13.15</v>
      </c>
      <c r="O1056" s="13" t="s">
        <v>15</v>
      </c>
      <c r="Q1056" s="13" t="s">
        <v>1101</v>
      </c>
      <c r="R1056" s="38">
        <v>12.178000000000001</v>
      </c>
      <c r="S1056" s="13" t="s">
        <v>60</v>
      </c>
      <c r="T1056" s="39" t="str">
        <f t="shared" si="1326"/>
        <v>0.00</v>
      </c>
      <c r="U1056" s="39">
        <f t="shared" si="1387"/>
        <v>-0.5</v>
      </c>
      <c r="V1056" s="39">
        <f t="shared" si="1388"/>
        <v>150.94220000000001</v>
      </c>
      <c r="W1056" s="39">
        <f t="shared" si="1389"/>
        <v>805</v>
      </c>
      <c r="X1056" s="40">
        <f t="shared" si="1390"/>
        <v>0.18750583850931679</v>
      </c>
      <c r="Y1056" s="41">
        <f t="shared" si="1391"/>
        <v>1.509422</v>
      </c>
      <c r="Z1056" s="42">
        <f t="shared" si="1392"/>
        <v>15094.220000000001</v>
      </c>
      <c r="AA1056" s="103" t="s">
        <v>58</v>
      </c>
      <c r="AT1056" s="47">
        <v>16.7</v>
      </c>
      <c r="AU1056" s="47">
        <v>16.7</v>
      </c>
      <c r="AV1056" s="10">
        <f t="shared" si="1393"/>
        <v>6.0750000000000002</v>
      </c>
      <c r="AW1056" s="10">
        <f t="shared" si="1394"/>
        <v>12.178000000000001</v>
      </c>
      <c r="AZ1056" t="str">
        <f t="shared" si="1395"/>
        <v>Yes</v>
      </c>
      <c r="BB1056" s="38">
        <f t="shared" si="1396"/>
        <v>-0.5</v>
      </c>
      <c r="BC1056" s="38">
        <f t="shared" si="1277"/>
        <v>-2</v>
      </c>
      <c r="BD1056" s="38">
        <f t="shared" si="1397"/>
        <v>-2</v>
      </c>
      <c r="BE1056" s="38">
        <f t="shared" si="1398"/>
        <v>-0.5</v>
      </c>
      <c r="BF1056" s="13" cm="1">
        <f t="array" ref="BF1056">SUMPRODUCT((1/COUNTIFS($A$3:$A1056,$A$3:$A1056,$H$3:$H1056,$H$3:$H1056,$I$3:$I1056,$I$3:$I1056)))</f>
        <v>308.99999999999818</v>
      </c>
      <c r="BG1056" s="13"/>
      <c r="BH1056" s="12"/>
    </row>
    <row r="1057" spans="1:60" x14ac:dyDescent="0.2">
      <c r="A1057" s="37">
        <v>46277</v>
      </c>
      <c r="C1057" s="38">
        <v>10.46</v>
      </c>
      <c r="D1057" s="13" t="s">
        <v>55</v>
      </c>
      <c r="E1057" s="13" t="s">
        <v>1156</v>
      </c>
      <c r="F1057" s="13"/>
      <c r="H1057" t="s">
        <v>56</v>
      </c>
      <c r="I1057" s="13">
        <v>10</v>
      </c>
      <c r="J1057" s="13">
        <v>8</v>
      </c>
      <c r="K1057" t="s">
        <v>146</v>
      </c>
      <c r="L1057" s="38">
        <v>0.5</v>
      </c>
      <c r="M1057" s="38">
        <v>12</v>
      </c>
      <c r="N1057" s="38">
        <v>17</v>
      </c>
      <c r="O1057" s="13" t="s">
        <v>15</v>
      </c>
      <c r="Q1057" s="13" t="s">
        <v>4</v>
      </c>
      <c r="R1057" s="38">
        <v>15.72</v>
      </c>
      <c r="S1057" s="13" t="s">
        <v>60</v>
      </c>
      <c r="T1057" s="39" t="str">
        <f t="shared" si="1326"/>
        <v>0.00</v>
      </c>
      <c r="U1057" s="39">
        <f t="shared" ref="U1057:U1059" si="1399">BE1057</f>
        <v>-0.5</v>
      </c>
      <c r="V1057" s="39">
        <f t="shared" ref="V1057:V1059" si="1400">V1056+U1057</f>
        <v>150.44220000000001</v>
      </c>
      <c r="W1057" s="39">
        <f t="shared" ref="W1057:W1059" si="1401">W1056+L1057</f>
        <v>805.5</v>
      </c>
      <c r="X1057" s="40">
        <f t="shared" ref="X1057:X1059" si="1402">SUM(V1057/W1057)</f>
        <v>0.18676871508379889</v>
      </c>
      <c r="Y1057" s="41">
        <f t="shared" ref="Y1057:Y1059" si="1403">V1057/100</f>
        <v>1.5044220000000001</v>
      </c>
      <c r="Z1057" s="42">
        <f t="shared" ref="Z1057:Z1059" si="1404">V1057*100</f>
        <v>15044.220000000001</v>
      </c>
      <c r="AA1057" s="103" t="s">
        <v>58</v>
      </c>
      <c r="AT1057" s="47">
        <v>13</v>
      </c>
      <c r="AU1057" s="47">
        <v>13</v>
      </c>
      <c r="AV1057" s="10">
        <f t="shared" ref="AV1057:AV1059" si="1405">((N1057*(L1057))-(L1057))</f>
        <v>8</v>
      </c>
      <c r="AW1057" s="10">
        <f t="shared" ref="AW1057:AW1059" si="1406">0.92*(N1057-1)+1</f>
        <v>15.72</v>
      </c>
      <c r="AZ1057" t="str">
        <f t="shared" ref="AZ1057:AZ1059" si="1407">IF(N1057&gt;=M1057,"Yes","No")</f>
        <v>Yes</v>
      </c>
      <c r="BB1057" s="38">
        <f t="shared" ref="BB1057:BB1059" si="1408">IF(AA1057="W",
   L1057*(N1057-1),
   -L1057
)</f>
        <v>-0.5</v>
      </c>
      <c r="BC1057" s="38">
        <f t="shared" si="1277"/>
        <v>13.654999999999999</v>
      </c>
      <c r="BD1057" s="38">
        <f t="shared" ref="BD1057:BD1059" si="1409">IF(BC1057&gt;0, BC1057*0.92, BC1057)</f>
        <v>12.5626</v>
      </c>
      <c r="BE1057" s="38">
        <f t="shared" ref="BE1057:BE1059" si="1410">IF(
  BC1057&gt;0,
  IF(
    AA1057="W",
    BB1057 - (BC1057 - BD1057),
    BB1057
  ),
  BB1057
)</f>
        <v>-0.5</v>
      </c>
      <c r="BF1057" s="13" cm="1">
        <f t="array" ref="BF1057">SUMPRODUCT((1/COUNTIFS($A$3:$A1057,$A$3:$A1057,$H$3:$H1057,$H$3:$H1057,$I$3:$I1057,$I$3:$I1057)))</f>
        <v>309.99999999999818</v>
      </c>
      <c r="BG1057" s="13"/>
      <c r="BH1057" s="12"/>
    </row>
    <row r="1058" spans="1:60" x14ac:dyDescent="0.2">
      <c r="A1058" s="37">
        <v>46277</v>
      </c>
      <c r="C1058" s="38">
        <v>10.46</v>
      </c>
      <c r="D1058" s="13" t="s">
        <v>55</v>
      </c>
      <c r="E1058" s="13" t="s">
        <v>1156</v>
      </c>
      <c r="F1058" s="13"/>
      <c r="H1058" t="s">
        <v>56</v>
      </c>
      <c r="I1058" s="13">
        <v>10</v>
      </c>
      <c r="J1058" s="13">
        <v>12</v>
      </c>
      <c r="K1058" s="43" t="s">
        <v>1019</v>
      </c>
      <c r="L1058" s="38">
        <v>0.5</v>
      </c>
      <c r="M1058" s="38">
        <v>17.5</v>
      </c>
      <c r="N1058" s="38">
        <v>25.49</v>
      </c>
      <c r="O1058" s="13" t="s">
        <v>15</v>
      </c>
      <c r="Q1058" s="13" t="s">
        <v>4</v>
      </c>
      <c r="R1058" s="38">
        <v>23.530799999999999</v>
      </c>
      <c r="S1058" s="13">
        <v>1</v>
      </c>
      <c r="T1058" s="39">
        <f t="shared" si="1326"/>
        <v>11.77</v>
      </c>
      <c r="U1058" s="39">
        <f t="shared" si="1399"/>
        <v>11.1526</v>
      </c>
      <c r="V1058" s="39">
        <f t="shared" si="1400"/>
        <v>161.59480000000002</v>
      </c>
      <c r="W1058" s="39">
        <f t="shared" si="1401"/>
        <v>806</v>
      </c>
      <c r="X1058" s="40">
        <f t="shared" si="1402"/>
        <v>0.20048982630272955</v>
      </c>
      <c r="Y1058" s="41">
        <f t="shared" si="1403"/>
        <v>1.6159480000000002</v>
      </c>
      <c r="Z1058" s="42">
        <f t="shared" si="1404"/>
        <v>16159.480000000001</v>
      </c>
      <c r="AA1058" s="103" t="s">
        <v>72</v>
      </c>
      <c r="AT1058" s="47">
        <v>21</v>
      </c>
      <c r="AU1058" s="47">
        <v>21</v>
      </c>
      <c r="AV1058" s="10">
        <f t="shared" si="1405"/>
        <v>12.244999999999999</v>
      </c>
      <c r="AW1058" s="10">
        <f t="shared" si="1406"/>
        <v>23.530799999999999</v>
      </c>
      <c r="AZ1058" t="str">
        <f t="shared" si="1407"/>
        <v>Yes</v>
      </c>
      <c r="BB1058" s="38">
        <f t="shared" si="1408"/>
        <v>12.244999999999999</v>
      </c>
      <c r="BC1058" s="38">
        <f t="shared" si="1277"/>
        <v>13.654999999999999</v>
      </c>
      <c r="BD1058" s="38">
        <f t="shared" si="1409"/>
        <v>12.5626</v>
      </c>
      <c r="BE1058" s="38">
        <f t="shared" si="1410"/>
        <v>11.1526</v>
      </c>
      <c r="BF1058" s="13" cm="1">
        <f t="array" ref="BF1058">SUMPRODUCT((1/COUNTIFS($A$3:$A1058,$A$3:$A1058,$H$3:$H1058,$H$3:$H1058,$I$3:$I1058,$I$3:$I1058)))</f>
        <v>309.99999999999818</v>
      </c>
      <c r="BG1058" s="13"/>
      <c r="BH1058" s="12"/>
    </row>
    <row r="1059" spans="1:60" x14ac:dyDescent="0.2">
      <c r="A1059" s="37">
        <v>46277</v>
      </c>
      <c r="C1059" s="38">
        <v>10.46</v>
      </c>
      <c r="D1059" s="13" t="s">
        <v>55</v>
      </c>
      <c r="E1059" s="13" t="s">
        <v>1156</v>
      </c>
      <c r="F1059" s="13"/>
      <c r="H1059" t="s">
        <v>56</v>
      </c>
      <c r="I1059" s="13">
        <v>10</v>
      </c>
      <c r="J1059" s="13">
        <v>12</v>
      </c>
      <c r="K1059" s="43" t="s">
        <v>1019</v>
      </c>
      <c r="L1059" s="38">
        <v>0.5</v>
      </c>
      <c r="M1059" s="38">
        <v>4.8</v>
      </c>
      <c r="N1059" s="38">
        <v>4.82</v>
      </c>
      <c r="O1059" s="13" t="s">
        <v>15</v>
      </c>
      <c r="Q1059" s="13" t="s">
        <v>1101</v>
      </c>
      <c r="R1059" s="38">
        <v>4.5144000000000002</v>
      </c>
      <c r="S1059" s="13">
        <v>1</v>
      </c>
      <c r="T1059" s="39">
        <f t="shared" si="1326"/>
        <v>2.2599999999999998</v>
      </c>
      <c r="U1059" s="39">
        <f t="shared" si="1399"/>
        <v>0.81760000000000055</v>
      </c>
      <c r="V1059" s="39">
        <f t="shared" si="1400"/>
        <v>162.41240000000002</v>
      </c>
      <c r="W1059" s="39">
        <f t="shared" si="1401"/>
        <v>806.5</v>
      </c>
      <c r="X1059" s="40">
        <f t="shared" si="1402"/>
        <v>0.20137929324240547</v>
      </c>
      <c r="Y1059" s="41">
        <f t="shared" si="1403"/>
        <v>1.6241240000000001</v>
      </c>
      <c r="Z1059" s="42">
        <f t="shared" si="1404"/>
        <v>16241.240000000002</v>
      </c>
      <c r="AA1059" s="103" t="s">
        <v>72</v>
      </c>
      <c r="AT1059" s="47">
        <v>4.7</v>
      </c>
      <c r="AU1059" s="47">
        <v>4.7</v>
      </c>
      <c r="AV1059" s="10">
        <f t="shared" si="1405"/>
        <v>1.9100000000000001</v>
      </c>
      <c r="AW1059" s="10">
        <f t="shared" si="1406"/>
        <v>4.5144000000000002</v>
      </c>
      <c r="AZ1059" t="str">
        <f t="shared" si="1407"/>
        <v>Yes</v>
      </c>
      <c r="BB1059" s="38">
        <f t="shared" si="1408"/>
        <v>1.9100000000000001</v>
      </c>
      <c r="BC1059" s="38">
        <f t="shared" si="1277"/>
        <v>13.654999999999999</v>
      </c>
      <c r="BD1059" s="38">
        <f t="shared" si="1409"/>
        <v>12.5626</v>
      </c>
      <c r="BE1059" s="38">
        <f t="shared" si="1410"/>
        <v>0.81760000000000055</v>
      </c>
      <c r="BF1059" s="13" cm="1">
        <f t="array" ref="BF1059">SUMPRODUCT((1/COUNTIFS($A$3:$A1059,$A$3:$A1059,$H$3:$H1059,$H$3:$H1059,$I$3:$I1059,$I$3:$I1059)))</f>
        <v>309.99999999999812</v>
      </c>
      <c r="BG1059" s="13"/>
      <c r="BH1059" s="12"/>
    </row>
    <row r="1060" spans="1:60" x14ac:dyDescent="0.2">
      <c r="A1060" s="37">
        <v>46281</v>
      </c>
      <c r="C1060" s="38">
        <v>12.06</v>
      </c>
      <c r="D1060" s="13" t="s">
        <v>1171</v>
      </c>
      <c r="E1060" s="13" t="s">
        <v>1156</v>
      </c>
      <c r="F1060" s="13"/>
      <c r="H1060" t="s">
        <v>138</v>
      </c>
      <c r="I1060" s="13">
        <v>3</v>
      </c>
      <c r="J1060" s="13">
        <v>5</v>
      </c>
      <c r="K1060" t="s">
        <v>1269</v>
      </c>
      <c r="L1060" s="38">
        <v>0.5</v>
      </c>
      <c r="M1060" s="38">
        <v>17</v>
      </c>
      <c r="N1060" s="38">
        <v>23.9</v>
      </c>
      <c r="O1060" s="13" t="s">
        <v>15</v>
      </c>
      <c r="Q1060" s="13" t="s">
        <v>4</v>
      </c>
      <c r="R1060" s="38">
        <v>22.067999999999998</v>
      </c>
      <c r="S1060" s="13" t="s">
        <v>60</v>
      </c>
      <c r="T1060" s="39" t="str">
        <f t="shared" si="1326"/>
        <v>0.00</v>
      </c>
      <c r="U1060" s="39">
        <f t="shared" ref="U1060:U1061" si="1411">BE1060</f>
        <v>-0.5</v>
      </c>
      <c r="V1060" s="39">
        <f t="shared" ref="V1060:V1061" si="1412">V1059+U1060</f>
        <v>161.91240000000002</v>
      </c>
      <c r="W1060" s="39">
        <f t="shared" ref="W1060:W1061" si="1413">W1059+L1060</f>
        <v>807</v>
      </c>
      <c r="X1060" s="40">
        <f t="shared" ref="X1060:X1061" si="1414">SUM(V1060/W1060)</f>
        <v>0.20063494423791825</v>
      </c>
      <c r="Y1060" s="41">
        <f t="shared" ref="Y1060:Y1061" si="1415">V1060/100</f>
        <v>1.6191240000000002</v>
      </c>
      <c r="Z1060" s="42">
        <f t="shared" ref="Z1060:Z1061" si="1416">V1060*100</f>
        <v>16191.240000000002</v>
      </c>
      <c r="AA1060" s="103" t="s">
        <v>58</v>
      </c>
      <c r="AT1060" s="47">
        <v>19</v>
      </c>
      <c r="AU1060" s="47">
        <v>19</v>
      </c>
      <c r="AV1060" s="10">
        <f t="shared" ref="AV1060:AV1061" si="1417">((N1060*(L1060))-(L1060))</f>
        <v>11.45</v>
      </c>
      <c r="AW1060" s="10">
        <f t="shared" ref="AW1060:AW1061" si="1418">0.92*(N1060-1)+1</f>
        <v>22.067999999999998</v>
      </c>
      <c r="AZ1060" t="str">
        <f t="shared" ref="AZ1060:AZ1061" si="1419">IF(N1060&gt;=M1060,"Yes","No")</f>
        <v>Yes</v>
      </c>
      <c r="BB1060" s="38">
        <f t="shared" ref="BB1060:BB1061" si="1420">IF(AA1060="W",
   L1060*(N1060-1),
   -L1060
)</f>
        <v>-0.5</v>
      </c>
      <c r="BC1060" s="38">
        <f t="shared" si="1277"/>
        <v>-1</v>
      </c>
      <c r="BD1060" s="38">
        <f t="shared" ref="BD1060:BD1061" si="1421">IF(BC1060&gt;0, BC1060*0.92, BC1060)</f>
        <v>-1</v>
      </c>
      <c r="BE1060" s="38">
        <f t="shared" ref="BE1060:BE1061" si="1422">IF(
  BC1060&gt;0,
  IF(
    AA1060="W",
    BB1060 - (BC1060 - BD1060),
    BB1060
  ),
  BB1060
)</f>
        <v>-0.5</v>
      </c>
      <c r="BF1060" s="13" cm="1">
        <f t="array" ref="BF1060">SUMPRODUCT((1/COUNTIFS($A$3:$A1060,$A$3:$A1060,$H$3:$H1060,$H$3:$H1060,$I$3:$I1060,$I$3:$I1060)))</f>
        <v>310.99999999999812</v>
      </c>
      <c r="BG1060" s="13"/>
      <c r="BH1060" s="12"/>
    </row>
    <row r="1061" spans="1:60" x14ac:dyDescent="0.2">
      <c r="A1061" s="37">
        <v>46281</v>
      </c>
      <c r="C1061" s="38">
        <v>12.06</v>
      </c>
      <c r="D1061" s="13" t="s">
        <v>1171</v>
      </c>
      <c r="E1061" s="13" t="s">
        <v>1156</v>
      </c>
      <c r="F1061" s="13"/>
      <c r="H1061" t="s">
        <v>138</v>
      </c>
      <c r="I1061" s="13">
        <v>3</v>
      </c>
      <c r="J1061" s="13">
        <v>5</v>
      </c>
      <c r="K1061" t="s">
        <v>1269</v>
      </c>
      <c r="L1061" s="38">
        <v>0.5</v>
      </c>
      <c r="M1061" s="38">
        <v>4.3</v>
      </c>
      <c r="N1061" s="38">
        <v>5.37</v>
      </c>
      <c r="O1061" s="13" t="s">
        <v>15</v>
      </c>
      <c r="Q1061" s="13" t="s">
        <v>1101</v>
      </c>
      <c r="R1061" s="38">
        <v>5.0204000000000004</v>
      </c>
      <c r="S1061" s="13" t="s">
        <v>60</v>
      </c>
      <c r="T1061" s="39" t="str">
        <f t="shared" si="1326"/>
        <v>0.00</v>
      </c>
      <c r="U1061" s="39">
        <f t="shared" si="1411"/>
        <v>-0.5</v>
      </c>
      <c r="V1061" s="39">
        <f t="shared" si="1412"/>
        <v>161.41240000000002</v>
      </c>
      <c r="W1061" s="39">
        <f t="shared" si="1413"/>
        <v>807.5</v>
      </c>
      <c r="X1061" s="40">
        <f t="shared" si="1414"/>
        <v>0.19989151702786381</v>
      </c>
      <c r="Y1061" s="41">
        <f t="shared" si="1415"/>
        <v>1.6141240000000001</v>
      </c>
      <c r="Z1061" s="42">
        <f t="shared" si="1416"/>
        <v>16141.240000000002</v>
      </c>
      <c r="AA1061" s="103" t="s">
        <v>58</v>
      </c>
      <c r="AT1061" s="47">
        <v>4</v>
      </c>
      <c r="AU1061" s="47">
        <v>4</v>
      </c>
      <c r="AV1061" s="10">
        <f t="shared" si="1417"/>
        <v>2.1850000000000001</v>
      </c>
      <c r="AW1061" s="10">
        <f t="shared" si="1418"/>
        <v>5.0204000000000004</v>
      </c>
      <c r="AZ1061" t="str">
        <f t="shared" si="1419"/>
        <v>Yes</v>
      </c>
      <c r="BB1061" s="38">
        <f t="shared" si="1420"/>
        <v>-0.5</v>
      </c>
      <c r="BC1061" s="38">
        <f t="shared" si="1277"/>
        <v>-1</v>
      </c>
      <c r="BD1061" s="38">
        <f t="shared" si="1421"/>
        <v>-1</v>
      </c>
      <c r="BE1061" s="38">
        <f t="shared" si="1422"/>
        <v>-0.5</v>
      </c>
      <c r="BF1061" s="13" cm="1">
        <f t="array" ref="BF1061">SUMPRODUCT((1/COUNTIFS($A$3:$A1061,$A$3:$A1061,$H$3:$H1061,$H$3:$H1061,$I$3:$I1061,$I$3:$I1061)))</f>
        <v>310.99999999999812</v>
      </c>
      <c r="BG1061" s="13"/>
      <c r="BH1061" s="12"/>
    </row>
    <row r="1062" spans="1:60" x14ac:dyDescent="0.2">
      <c r="A1062" s="37">
        <v>46281</v>
      </c>
      <c r="C1062" s="38">
        <v>12.06</v>
      </c>
      <c r="D1062" s="13" t="s">
        <v>1171</v>
      </c>
      <c r="E1062" s="13" t="s">
        <v>1156</v>
      </c>
      <c r="F1062" s="13"/>
      <c r="H1062" t="s">
        <v>138</v>
      </c>
      <c r="I1062" s="13">
        <v>4</v>
      </c>
      <c r="J1062" s="13">
        <v>7</v>
      </c>
      <c r="K1062" t="s">
        <v>1270</v>
      </c>
      <c r="L1062" s="38">
        <v>0.5</v>
      </c>
      <c r="M1062" s="38">
        <v>28</v>
      </c>
      <c r="N1062" s="38">
        <v>49.56</v>
      </c>
      <c r="O1062" s="13" t="s">
        <v>15</v>
      </c>
      <c r="Q1062" s="13" t="s">
        <v>4</v>
      </c>
      <c r="R1062" s="38">
        <v>45.675200000000004</v>
      </c>
      <c r="S1062" s="13" t="s">
        <v>60</v>
      </c>
      <c r="T1062" s="39" t="str">
        <f t="shared" si="1326"/>
        <v>0.00</v>
      </c>
      <c r="U1062" s="39">
        <f t="shared" ref="U1062:U1065" si="1423">BE1062</f>
        <v>-0.5</v>
      </c>
      <c r="V1062" s="39">
        <f t="shared" ref="V1062:V1065" si="1424">V1061+U1062</f>
        <v>160.91240000000002</v>
      </c>
      <c r="W1062" s="39">
        <f t="shared" ref="W1062:W1065" si="1425">W1061+L1062</f>
        <v>808</v>
      </c>
      <c r="X1062" s="40">
        <f t="shared" ref="X1062:X1065" si="1426">SUM(V1062/W1062)</f>
        <v>0.19914900990099013</v>
      </c>
      <c r="Y1062" s="41">
        <f t="shared" ref="Y1062:Y1065" si="1427">V1062/100</f>
        <v>1.6091240000000002</v>
      </c>
      <c r="Z1062" s="42">
        <f t="shared" ref="Z1062:Z1065" si="1428">V1062*100</f>
        <v>16091.240000000002</v>
      </c>
      <c r="AA1062" s="103" t="s">
        <v>58</v>
      </c>
      <c r="AT1062" s="47">
        <v>34.799999999999997</v>
      </c>
      <c r="AU1062" s="47">
        <v>31</v>
      </c>
      <c r="AV1062" s="10">
        <f t="shared" ref="AV1062:AV1065" si="1429">((N1062*(L1062))-(L1062))</f>
        <v>24.28</v>
      </c>
      <c r="AW1062" s="10">
        <f t="shared" ref="AW1062:AW1065" si="1430">0.92*(N1062-1)+1</f>
        <v>45.675200000000004</v>
      </c>
      <c r="AZ1062" t="str">
        <f t="shared" ref="AZ1062:AZ1065" si="1431">IF(N1062&gt;=M1062,"Yes","No")</f>
        <v>Yes</v>
      </c>
      <c r="BB1062" s="38">
        <f t="shared" ref="BB1062:BB1065" si="1432">IF(AA1062="W",
   L1062*(N1062-1),
   -L1062
)</f>
        <v>-0.5</v>
      </c>
      <c r="BC1062" s="38">
        <f t="shared" si="1277"/>
        <v>-2</v>
      </c>
      <c r="BD1062" s="38">
        <f t="shared" ref="BD1062:BD1065" si="1433">IF(BC1062&gt;0, BC1062*0.92, BC1062)</f>
        <v>-2</v>
      </c>
      <c r="BE1062" s="38">
        <f t="shared" ref="BE1062:BE1065" si="1434">IF(
  BC1062&gt;0,
  IF(
    AA1062="W",
    BB1062 - (BC1062 - BD1062),
    BB1062
  ),
  BB1062
)</f>
        <v>-0.5</v>
      </c>
      <c r="BF1062" s="13" cm="1">
        <f t="array" ref="BF1062">SUMPRODUCT((1/COUNTIFS($A$3:$A1062,$A$3:$A1062,$H$3:$H1062,$H$3:$H1062,$I$3:$I1062,$I$3:$I1062)))</f>
        <v>311.99999999999812</v>
      </c>
      <c r="BG1062" s="13"/>
      <c r="BH1062" s="12"/>
    </row>
    <row r="1063" spans="1:60" x14ac:dyDescent="0.2">
      <c r="A1063" s="37">
        <v>46281</v>
      </c>
      <c r="C1063" s="38">
        <v>12.06</v>
      </c>
      <c r="D1063" s="13" t="s">
        <v>1171</v>
      </c>
      <c r="E1063" s="13" t="s">
        <v>1156</v>
      </c>
      <c r="F1063" s="13"/>
      <c r="H1063" t="s">
        <v>138</v>
      </c>
      <c r="I1063" s="13">
        <v>4</v>
      </c>
      <c r="J1063" s="13">
        <v>7</v>
      </c>
      <c r="K1063" t="s">
        <v>1270</v>
      </c>
      <c r="L1063" s="38">
        <v>0.5</v>
      </c>
      <c r="M1063" s="38">
        <v>8.4</v>
      </c>
      <c r="N1063" s="38">
        <v>9.2200000000000006</v>
      </c>
      <c r="O1063" s="13" t="s">
        <v>15</v>
      </c>
      <c r="Q1063" s="13" t="s">
        <v>1101</v>
      </c>
      <c r="R1063" s="38">
        <v>8.5624000000000002</v>
      </c>
      <c r="S1063" s="13" t="s">
        <v>60</v>
      </c>
      <c r="T1063" s="39" t="str">
        <f t="shared" si="1326"/>
        <v>0.00</v>
      </c>
      <c r="U1063" s="39">
        <f t="shared" si="1423"/>
        <v>-0.5</v>
      </c>
      <c r="V1063" s="39">
        <f t="shared" si="1424"/>
        <v>160.41240000000002</v>
      </c>
      <c r="W1063" s="39">
        <f t="shared" si="1425"/>
        <v>808.5</v>
      </c>
      <c r="X1063" s="40">
        <f t="shared" si="1426"/>
        <v>0.19840742115027832</v>
      </c>
      <c r="Y1063" s="41">
        <f t="shared" si="1427"/>
        <v>1.6041240000000001</v>
      </c>
      <c r="Z1063" s="42">
        <f t="shared" si="1428"/>
        <v>16041.240000000002</v>
      </c>
      <c r="AA1063" s="103" t="s">
        <v>58</v>
      </c>
      <c r="AT1063" s="47">
        <v>6.3</v>
      </c>
      <c r="AU1063" s="47">
        <v>6.3</v>
      </c>
      <c r="AV1063" s="10">
        <f t="shared" si="1429"/>
        <v>4.1100000000000003</v>
      </c>
      <c r="AW1063" s="10">
        <f t="shared" si="1430"/>
        <v>8.5624000000000002</v>
      </c>
      <c r="AZ1063" t="str">
        <f t="shared" si="1431"/>
        <v>Yes</v>
      </c>
      <c r="BB1063" s="38">
        <f t="shared" si="1432"/>
        <v>-0.5</v>
      </c>
      <c r="BC1063" s="38">
        <f t="shared" si="1277"/>
        <v>-2</v>
      </c>
      <c r="BD1063" s="38">
        <f t="shared" si="1433"/>
        <v>-2</v>
      </c>
      <c r="BE1063" s="38">
        <f t="shared" si="1434"/>
        <v>-0.5</v>
      </c>
      <c r="BF1063" s="13" cm="1">
        <f t="array" ref="BF1063">SUMPRODUCT((1/COUNTIFS($A$3:$A1063,$A$3:$A1063,$H$3:$H1063,$H$3:$H1063,$I$3:$I1063,$I$3:$I1063)))</f>
        <v>311.99999999999812</v>
      </c>
      <c r="BG1063" s="13"/>
      <c r="BH1063" s="12"/>
    </row>
    <row r="1064" spans="1:60" x14ac:dyDescent="0.2">
      <c r="A1064" s="37">
        <v>46281</v>
      </c>
      <c r="C1064" s="38">
        <v>12.06</v>
      </c>
      <c r="D1064" s="13" t="s">
        <v>1171</v>
      </c>
      <c r="E1064" s="13" t="s">
        <v>1156</v>
      </c>
      <c r="F1064" s="13"/>
      <c r="H1064" t="s">
        <v>138</v>
      </c>
      <c r="I1064" s="13">
        <v>4</v>
      </c>
      <c r="J1064" s="13">
        <v>9</v>
      </c>
      <c r="K1064" t="s">
        <v>1158</v>
      </c>
      <c r="L1064" s="38">
        <v>0.5</v>
      </c>
      <c r="M1064" s="38">
        <v>26</v>
      </c>
      <c r="N1064" s="38">
        <v>29.34</v>
      </c>
      <c r="O1064" s="13" t="s">
        <v>15</v>
      </c>
      <c r="Q1064" s="13" t="s">
        <v>4</v>
      </c>
      <c r="R1064" s="38">
        <v>27.072800000000001</v>
      </c>
      <c r="S1064" s="13" t="s">
        <v>60</v>
      </c>
      <c r="T1064" s="39" t="str">
        <f t="shared" si="1326"/>
        <v>0.00</v>
      </c>
      <c r="U1064" s="39">
        <f t="shared" si="1423"/>
        <v>-0.5</v>
      </c>
      <c r="V1064" s="39">
        <f t="shared" si="1424"/>
        <v>159.91240000000002</v>
      </c>
      <c r="W1064" s="39">
        <f t="shared" si="1425"/>
        <v>809</v>
      </c>
      <c r="X1064" s="40">
        <f t="shared" si="1426"/>
        <v>0.19766674907292955</v>
      </c>
      <c r="Y1064" s="41">
        <f t="shared" si="1427"/>
        <v>1.5991240000000002</v>
      </c>
      <c r="Z1064" s="42">
        <f t="shared" si="1428"/>
        <v>15991.240000000002</v>
      </c>
      <c r="AA1064" s="103" t="s">
        <v>58</v>
      </c>
      <c r="AT1064" s="47">
        <v>28.3</v>
      </c>
      <c r="AU1064" s="47">
        <v>21</v>
      </c>
      <c r="AV1064" s="10">
        <f t="shared" si="1429"/>
        <v>14.17</v>
      </c>
      <c r="AW1064" s="10">
        <f t="shared" si="1430"/>
        <v>27.072800000000001</v>
      </c>
      <c r="AZ1064" t="str">
        <f t="shared" si="1431"/>
        <v>Yes</v>
      </c>
      <c r="BB1064" s="38">
        <f t="shared" si="1432"/>
        <v>-0.5</v>
      </c>
      <c r="BC1064" s="38">
        <f t="shared" si="1277"/>
        <v>-2</v>
      </c>
      <c r="BD1064" s="38">
        <f t="shared" si="1433"/>
        <v>-2</v>
      </c>
      <c r="BE1064" s="38">
        <f t="shared" si="1434"/>
        <v>-0.5</v>
      </c>
      <c r="BF1064" s="13" cm="1">
        <f t="array" ref="BF1064">SUMPRODUCT((1/COUNTIFS($A$3:$A1064,$A$3:$A1064,$H$3:$H1064,$H$3:$H1064,$I$3:$I1064,$I$3:$I1064)))</f>
        <v>311.99999999999807</v>
      </c>
      <c r="BG1064" s="13"/>
      <c r="BH1064" s="12"/>
    </row>
    <row r="1065" spans="1:60" x14ac:dyDescent="0.2">
      <c r="A1065" s="37">
        <v>46281</v>
      </c>
      <c r="C1065" s="38">
        <v>12.06</v>
      </c>
      <c r="D1065" s="13" t="s">
        <v>1171</v>
      </c>
      <c r="E1065" s="13" t="s">
        <v>1156</v>
      </c>
      <c r="F1065" s="13"/>
      <c r="H1065" t="s">
        <v>138</v>
      </c>
      <c r="I1065" s="13">
        <v>4</v>
      </c>
      <c r="J1065" s="13">
        <v>9</v>
      </c>
      <c r="K1065" t="s">
        <v>1158</v>
      </c>
      <c r="L1065" s="38">
        <v>0.5</v>
      </c>
      <c r="M1065" s="38">
        <v>7.4</v>
      </c>
      <c r="N1065" s="38">
        <v>7.4</v>
      </c>
      <c r="O1065" s="13" t="s">
        <v>15</v>
      </c>
      <c r="Q1065" s="13" t="s">
        <v>1101</v>
      </c>
      <c r="R1065" s="38">
        <v>6.8880000000000008</v>
      </c>
      <c r="S1065" s="13" t="s">
        <v>60</v>
      </c>
      <c r="T1065" s="39" t="str">
        <f t="shared" si="1326"/>
        <v>0.00</v>
      </c>
      <c r="U1065" s="39">
        <f t="shared" si="1423"/>
        <v>-0.5</v>
      </c>
      <c r="V1065" s="39">
        <f t="shared" si="1424"/>
        <v>159.41240000000002</v>
      </c>
      <c r="W1065" s="39">
        <f t="shared" si="1425"/>
        <v>809.5</v>
      </c>
      <c r="X1065" s="40">
        <f t="shared" si="1426"/>
        <v>0.1969269919703521</v>
      </c>
      <c r="Y1065" s="41">
        <f t="shared" si="1427"/>
        <v>1.5941240000000001</v>
      </c>
      <c r="Z1065" s="42">
        <f t="shared" si="1428"/>
        <v>15941.240000000002</v>
      </c>
      <c r="AA1065" s="103" t="s">
        <v>58</v>
      </c>
      <c r="AT1065" s="47">
        <v>5.3</v>
      </c>
      <c r="AU1065" s="47">
        <v>5.3</v>
      </c>
      <c r="AV1065" s="10">
        <f t="shared" si="1429"/>
        <v>3.2</v>
      </c>
      <c r="AW1065" s="10">
        <f t="shared" si="1430"/>
        <v>6.8880000000000008</v>
      </c>
      <c r="AZ1065" t="str">
        <f t="shared" si="1431"/>
        <v>Yes</v>
      </c>
      <c r="BB1065" s="38">
        <f t="shared" si="1432"/>
        <v>-0.5</v>
      </c>
      <c r="BC1065" s="38">
        <f t="shared" si="1277"/>
        <v>-2</v>
      </c>
      <c r="BD1065" s="38">
        <f t="shared" si="1433"/>
        <v>-2</v>
      </c>
      <c r="BE1065" s="38">
        <f t="shared" si="1434"/>
        <v>-0.5</v>
      </c>
      <c r="BF1065" s="13" cm="1">
        <f t="array" ref="BF1065">SUMPRODUCT((1/COUNTIFS($A$3:$A1065,$A$3:$A1065,$H$3:$H1065,$H$3:$H1065,$I$3:$I1065,$I$3:$I1065)))</f>
        <v>311.99999999999812</v>
      </c>
      <c r="BG1065" s="13"/>
      <c r="BH1065" s="12"/>
    </row>
    <row r="1066" spans="1:60" x14ac:dyDescent="0.2">
      <c r="A1066" s="37">
        <v>46281</v>
      </c>
      <c r="C1066" s="38">
        <v>12.06</v>
      </c>
      <c r="D1066" s="13" t="s">
        <v>1171</v>
      </c>
      <c r="E1066" s="13" t="s">
        <v>1156</v>
      </c>
      <c r="F1066" s="13"/>
      <c r="H1066" t="s">
        <v>138</v>
      </c>
      <c r="I1066" s="13">
        <v>5</v>
      </c>
      <c r="J1066" s="13">
        <v>6</v>
      </c>
      <c r="K1066" t="s">
        <v>1274</v>
      </c>
      <c r="L1066" s="38">
        <v>0.5</v>
      </c>
      <c r="M1066" s="38">
        <v>17.5</v>
      </c>
      <c r="N1066" s="38">
        <v>23.25</v>
      </c>
      <c r="O1066" s="13" t="s">
        <v>15</v>
      </c>
      <c r="Q1066" s="13" t="s">
        <v>4</v>
      </c>
      <c r="R1066" s="38">
        <v>21.470000000000002</v>
      </c>
      <c r="S1066" s="13" t="s">
        <v>60</v>
      </c>
      <c r="T1066" s="39" t="str">
        <f t="shared" si="1326"/>
        <v>0.00</v>
      </c>
      <c r="U1066" s="39">
        <f t="shared" ref="U1066:U1067" si="1435">BE1066</f>
        <v>-0.5</v>
      </c>
      <c r="V1066" s="39">
        <f t="shared" ref="V1066:V1067" si="1436">V1065+U1066</f>
        <v>158.91240000000002</v>
      </c>
      <c r="W1066" s="39">
        <f t="shared" ref="W1066:W1067" si="1437">W1065+L1066</f>
        <v>810</v>
      </c>
      <c r="X1066" s="40">
        <f t="shared" ref="X1066:X1067" si="1438">SUM(V1066/W1066)</f>
        <v>0.19618814814814817</v>
      </c>
      <c r="Y1066" s="41">
        <f t="shared" ref="Y1066:Y1067" si="1439">V1066/100</f>
        <v>1.5891240000000002</v>
      </c>
      <c r="Z1066" s="42">
        <f t="shared" ref="Z1066:Z1067" si="1440">V1066*100</f>
        <v>15891.240000000002</v>
      </c>
      <c r="AA1066" s="103" t="s">
        <v>58</v>
      </c>
      <c r="AT1066" s="47">
        <v>22.7</v>
      </c>
      <c r="AU1066" s="47">
        <v>21</v>
      </c>
      <c r="AV1066" s="10">
        <f t="shared" ref="AV1066:AV1067" si="1441">((N1066*(L1066))-(L1066))</f>
        <v>11.125</v>
      </c>
      <c r="AW1066" s="10">
        <f t="shared" ref="AW1066:AW1067" si="1442">0.92*(N1066-1)+1</f>
        <v>21.470000000000002</v>
      </c>
      <c r="AZ1066" t="str">
        <f t="shared" ref="AZ1066:AZ1067" si="1443">IF(N1066&gt;=M1066,"Yes","No")</f>
        <v>Yes</v>
      </c>
      <c r="BB1066" s="38">
        <f t="shared" ref="BB1066:BB1067" si="1444">IF(AA1066="W",
   L1066*(N1066-1),
   -L1066
)</f>
        <v>-0.5</v>
      </c>
      <c r="BC1066" s="38">
        <f t="shared" si="1277"/>
        <v>-1</v>
      </c>
      <c r="BD1066" s="38">
        <f t="shared" ref="BD1066:BD1067" si="1445">IF(BC1066&gt;0, BC1066*0.92, BC1066)</f>
        <v>-1</v>
      </c>
      <c r="BE1066" s="38">
        <f t="shared" ref="BE1066:BE1067" si="1446">IF(
  BC1066&gt;0,
  IF(
    AA1066="W",
    BB1066 - (BC1066 - BD1066),
    BB1066
  ),
  BB1066
)</f>
        <v>-0.5</v>
      </c>
      <c r="BF1066" s="13" cm="1">
        <f t="array" ref="BF1066">SUMPRODUCT((1/COUNTIFS($A$3:$A1066,$A$3:$A1066,$H$3:$H1066,$H$3:$H1066,$I$3:$I1066,$I$3:$I1066)))</f>
        <v>312.99999999999812</v>
      </c>
      <c r="BG1066" s="13"/>
      <c r="BH1066" s="12"/>
    </row>
    <row r="1067" spans="1:60" x14ac:dyDescent="0.2">
      <c r="A1067" s="37">
        <v>46281</v>
      </c>
      <c r="C1067" s="38">
        <v>12.06</v>
      </c>
      <c r="D1067" s="13" t="s">
        <v>1171</v>
      </c>
      <c r="E1067" s="13" t="s">
        <v>1156</v>
      </c>
      <c r="F1067" s="13"/>
      <c r="H1067" t="s">
        <v>138</v>
      </c>
      <c r="I1067" s="13">
        <v>5</v>
      </c>
      <c r="J1067" s="13">
        <v>6</v>
      </c>
      <c r="K1067" t="s">
        <v>1274</v>
      </c>
      <c r="L1067" s="38">
        <v>0.5</v>
      </c>
      <c r="M1067" s="38">
        <v>4.3</v>
      </c>
      <c r="N1067" s="38">
        <v>4.8</v>
      </c>
      <c r="O1067" s="13" t="s">
        <v>15</v>
      </c>
      <c r="Q1067" s="13" t="s">
        <v>1101</v>
      </c>
      <c r="R1067" s="38">
        <v>4.4960000000000004</v>
      </c>
      <c r="S1067" s="13" t="s">
        <v>60</v>
      </c>
      <c r="T1067" s="39" t="str">
        <f t="shared" si="1326"/>
        <v>0.00</v>
      </c>
      <c r="U1067" s="39">
        <f t="shared" si="1435"/>
        <v>-0.5</v>
      </c>
      <c r="V1067" s="39">
        <f t="shared" si="1436"/>
        <v>158.41240000000002</v>
      </c>
      <c r="W1067" s="39">
        <f t="shared" si="1437"/>
        <v>810.5</v>
      </c>
      <c r="X1067" s="40">
        <f t="shared" si="1438"/>
        <v>0.19545021591610121</v>
      </c>
      <c r="Y1067" s="41">
        <f t="shared" si="1439"/>
        <v>1.5841240000000001</v>
      </c>
      <c r="Z1067" s="42">
        <f t="shared" si="1440"/>
        <v>15841.240000000002</v>
      </c>
      <c r="AA1067" s="103" t="s">
        <v>58</v>
      </c>
      <c r="AT1067" s="47">
        <v>4.4000000000000004</v>
      </c>
      <c r="AU1067" s="47">
        <v>4.4000000000000004</v>
      </c>
      <c r="AV1067" s="10">
        <f t="shared" si="1441"/>
        <v>1.9</v>
      </c>
      <c r="AW1067" s="10">
        <f t="shared" si="1442"/>
        <v>4.4960000000000004</v>
      </c>
      <c r="AZ1067" t="str">
        <f t="shared" si="1443"/>
        <v>Yes</v>
      </c>
      <c r="BB1067" s="38">
        <f t="shared" si="1444"/>
        <v>-0.5</v>
      </c>
      <c r="BC1067" s="38">
        <f t="shared" si="1277"/>
        <v>-1</v>
      </c>
      <c r="BD1067" s="38">
        <f t="shared" si="1445"/>
        <v>-1</v>
      </c>
      <c r="BE1067" s="38">
        <f t="shared" si="1446"/>
        <v>-0.5</v>
      </c>
      <c r="BF1067" s="13" cm="1">
        <f t="array" ref="BF1067">SUMPRODUCT((1/COUNTIFS($A$3:$A1067,$A$3:$A1067,$H$3:$H1067,$H$3:$H1067,$I$3:$I1067,$I$3:$I1067)))</f>
        <v>312.99999999999812</v>
      </c>
      <c r="BG1067" s="13"/>
      <c r="BH1067" s="12"/>
    </row>
    <row r="1068" spans="1:60" x14ac:dyDescent="0.2">
      <c r="A1068" s="37">
        <v>46281</v>
      </c>
      <c r="C1068" s="38">
        <v>12.06</v>
      </c>
      <c r="D1068" s="13" t="s">
        <v>1171</v>
      </c>
      <c r="E1068" s="13" t="s">
        <v>1156</v>
      </c>
      <c r="F1068" s="13"/>
      <c r="H1068" t="s">
        <v>138</v>
      </c>
      <c r="I1068" s="13">
        <v>6</v>
      </c>
      <c r="J1068" s="13">
        <v>2</v>
      </c>
      <c r="K1068" t="s">
        <v>655</v>
      </c>
      <c r="L1068" s="38">
        <v>0.5</v>
      </c>
      <c r="M1068" s="38">
        <v>26</v>
      </c>
      <c r="N1068" s="38">
        <v>33.83</v>
      </c>
      <c r="O1068" s="13" t="s">
        <v>15</v>
      </c>
      <c r="Q1068" s="13" t="s">
        <v>4</v>
      </c>
      <c r="R1068" s="38">
        <v>31.203599999999998</v>
      </c>
      <c r="S1068" s="13" t="s">
        <v>60</v>
      </c>
      <c r="T1068" s="39" t="str">
        <f t="shared" si="1326"/>
        <v>0.00</v>
      </c>
      <c r="U1068" s="39">
        <f t="shared" ref="U1068" si="1447">BE1068</f>
        <v>-0.5</v>
      </c>
      <c r="V1068" s="39">
        <f t="shared" ref="V1068" si="1448">V1067+U1068</f>
        <v>157.91240000000002</v>
      </c>
      <c r="W1068" s="39">
        <f t="shared" ref="W1068" si="1449">W1067+L1068</f>
        <v>811</v>
      </c>
      <c r="X1068" s="40">
        <f t="shared" ref="X1068" si="1450">SUM(V1068/W1068)</f>
        <v>0.19471319358816278</v>
      </c>
      <c r="Y1068" s="41">
        <f t="shared" ref="Y1068" si="1451">V1068/100</f>
        <v>1.5791240000000002</v>
      </c>
      <c r="Z1068" s="42">
        <f t="shared" ref="Z1068" si="1452">V1068*100</f>
        <v>15791.240000000002</v>
      </c>
      <c r="AA1068" s="103" t="s">
        <v>58</v>
      </c>
      <c r="AT1068" s="47">
        <v>27.9</v>
      </c>
      <c r="AU1068" s="47">
        <v>21</v>
      </c>
      <c r="AV1068" s="10">
        <f t="shared" ref="AV1068" si="1453">((N1068*(L1068))-(L1068))</f>
        <v>16.414999999999999</v>
      </c>
      <c r="AW1068" s="10">
        <f t="shared" ref="AW1068" si="1454">0.92*(N1068-1)+1</f>
        <v>31.203599999999998</v>
      </c>
      <c r="AZ1068" t="str">
        <f t="shared" ref="AZ1068" si="1455">IF(N1068&gt;=M1068,"Yes","No")</f>
        <v>Yes</v>
      </c>
      <c r="BB1068" s="38">
        <f t="shared" ref="BB1068" si="1456">IF(AA1068="W",
   L1068*(N1068-1),
   -L1068
)</f>
        <v>-0.5</v>
      </c>
      <c r="BC1068" s="38">
        <f t="shared" si="1277"/>
        <v>-0.5</v>
      </c>
      <c r="BD1068" s="38">
        <f t="shared" ref="BD1068" si="1457">IF(BC1068&gt;0, BC1068*0.92, BC1068)</f>
        <v>-0.5</v>
      </c>
      <c r="BE1068" s="38">
        <f t="shared" ref="BE1068" si="1458">IF(
  BC1068&gt;0,
  IF(
    AA1068="W",
    BB1068 - (BC1068 - BD1068),
    BB1068
  ),
  BB1068
)</f>
        <v>-0.5</v>
      </c>
      <c r="BF1068" s="13" cm="1">
        <f t="array" ref="BF1068">SUMPRODUCT((1/COUNTIFS($A$3:$A1068,$A$3:$A1068,$H$3:$H1068,$H$3:$H1068,$I$3:$I1068,$I$3:$I1068)))</f>
        <v>313.99999999999812</v>
      </c>
      <c r="BG1068" s="13"/>
      <c r="BH1068" s="12"/>
    </row>
    <row r="1069" spans="1:60" x14ac:dyDescent="0.2">
      <c r="A1069" s="37">
        <v>46281</v>
      </c>
      <c r="C1069" s="38">
        <v>12.06</v>
      </c>
      <c r="D1069" s="13" t="s">
        <v>1171</v>
      </c>
      <c r="E1069" s="13" t="s">
        <v>1156</v>
      </c>
      <c r="F1069" s="13"/>
      <c r="H1069" t="s">
        <v>138</v>
      </c>
      <c r="I1069" s="13">
        <v>7</v>
      </c>
      <c r="J1069" s="13">
        <v>11</v>
      </c>
      <c r="K1069" t="s">
        <v>1279</v>
      </c>
      <c r="L1069" s="38">
        <v>0.5</v>
      </c>
      <c r="M1069" s="38">
        <v>10.5</v>
      </c>
      <c r="N1069" s="38">
        <v>12</v>
      </c>
      <c r="O1069" s="13" t="s">
        <v>15</v>
      </c>
      <c r="Q1069" s="13" t="s">
        <v>4</v>
      </c>
      <c r="R1069" s="38">
        <v>11.120000000000001</v>
      </c>
      <c r="S1069" s="13" t="s">
        <v>60</v>
      </c>
      <c r="T1069" s="39" t="str">
        <f t="shared" si="1326"/>
        <v>0.00</v>
      </c>
      <c r="U1069" s="39">
        <f t="shared" ref="U1069" si="1459">BE1069</f>
        <v>-0.5</v>
      </c>
      <c r="V1069" s="39">
        <f t="shared" ref="V1069" si="1460">V1068+U1069</f>
        <v>157.41240000000002</v>
      </c>
      <c r="W1069" s="39">
        <f t="shared" ref="W1069" si="1461">W1068+L1069</f>
        <v>811.5</v>
      </c>
      <c r="X1069" s="40">
        <f t="shared" ref="X1069" si="1462">SUM(V1069/W1069)</f>
        <v>0.19397707948243995</v>
      </c>
      <c r="Y1069" s="41">
        <f t="shared" ref="Y1069" si="1463">V1069/100</f>
        <v>1.5741240000000003</v>
      </c>
      <c r="Z1069" s="42">
        <f t="shared" ref="Z1069" si="1464">V1069*100</f>
        <v>15741.240000000002</v>
      </c>
      <c r="AA1069" s="103" t="s">
        <v>58</v>
      </c>
      <c r="AT1069" s="47">
        <v>9</v>
      </c>
      <c r="AU1069" s="47">
        <v>9</v>
      </c>
      <c r="AV1069" s="10">
        <f t="shared" ref="AV1069:AV1070" si="1465">((N1069*(L1069))-(L1069))</f>
        <v>5.5</v>
      </c>
      <c r="AW1069" s="10">
        <f t="shared" ref="AW1069:AW1070" si="1466">0.92*(N1069-1)+1</f>
        <v>11.120000000000001</v>
      </c>
      <c r="AZ1069" t="str">
        <f t="shared" ref="AZ1069:AZ1070" si="1467">IF(N1069&gt;=M1069,"Yes","No")</f>
        <v>Yes</v>
      </c>
      <c r="BB1069" s="38">
        <f t="shared" ref="BB1069:BB1070" si="1468">IF(AA1069="W",
   L1069*(N1069-1),
   -L1069
)</f>
        <v>-0.5</v>
      </c>
      <c r="BC1069" s="38">
        <f t="shared" si="1277"/>
        <v>-0.5</v>
      </c>
      <c r="BD1069" s="38">
        <f t="shared" ref="BD1069:BD1070" si="1469">IF(BC1069&gt;0, BC1069*0.92, BC1069)</f>
        <v>-0.5</v>
      </c>
      <c r="BE1069" s="38">
        <f t="shared" ref="BE1069:BE1070" si="1470">IF(
  BC1069&gt;0,
  IF(
    AA1069="W",
    BB1069 - (BC1069 - BD1069),
    BB1069
  ),
  BB1069
)</f>
        <v>-0.5</v>
      </c>
      <c r="BF1069" s="13" cm="1">
        <f t="array" ref="BF1069">SUMPRODUCT((1/COUNTIFS($A$3:$A1069,$A$3:$A1069,$H$3:$H1069,$H$3:$H1069,$I$3:$I1069,$I$3:$I1069)))</f>
        <v>314.99999999999812</v>
      </c>
      <c r="BG1069" s="13"/>
      <c r="BH1069" s="12"/>
    </row>
    <row r="1070" spans="1:60" x14ac:dyDescent="0.2">
      <c r="A1070" s="37">
        <v>46281</v>
      </c>
      <c r="C1070" s="38">
        <v>12.06</v>
      </c>
      <c r="D1070" s="13" t="s">
        <v>1171</v>
      </c>
      <c r="E1070" s="13" t="s">
        <v>1156</v>
      </c>
      <c r="F1070" s="13"/>
      <c r="H1070" t="s">
        <v>138</v>
      </c>
      <c r="I1070" s="13">
        <v>8</v>
      </c>
      <c r="J1070" s="13">
        <v>12</v>
      </c>
      <c r="K1070" s="46" t="s">
        <v>1065</v>
      </c>
      <c r="L1070" s="38">
        <v>0.5</v>
      </c>
      <c r="M1070" s="38">
        <v>12.5</v>
      </c>
      <c r="N1070" s="38">
        <v>14.5</v>
      </c>
      <c r="O1070" s="13" t="s">
        <v>15</v>
      </c>
      <c r="Q1070" s="13" t="s">
        <v>4</v>
      </c>
      <c r="R1070" s="38">
        <v>13.42</v>
      </c>
      <c r="S1070" s="13">
        <v>4</v>
      </c>
      <c r="T1070" s="39" t="str">
        <f t="shared" si="1326"/>
        <v>0.00</v>
      </c>
      <c r="U1070" s="39">
        <f t="shared" ref="U1070:U1073" si="1471">BE1070</f>
        <v>-0.5</v>
      </c>
      <c r="V1070" s="39">
        <f t="shared" ref="V1070:V1073" si="1472">V1069+U1070</f>
        <v>156.91240000000002</v>
      </c>
      <c r="W1070" s="39">
        <f t="shared" ref="W1070:W1073" si="1473">W1069+L1070</f>
        <v>812</v>
      </c>
      <c r="X1070" s="40">
        <f t="shared" ref="X1070:X1073" si="1474">SUM(V1070/W1070)</f>
        <v>0.19324187192118228</v>
      </c>
      <c r="Y1070" s="41">
        <f t="shared" ref="Y1070:Y1073" si="1475">V1070/100</f>
        <v>1.5691240000000002</v>
      </c>
      <c r="Z1070" s="42">
        <f t="shared" ref="Z1070:Z1073" si="1476">V1070*100</f>
        <v>15691.240000000002</v>
      </c>
      <c r="AA1070" s="103" t="s">
        <v>58</v>
      </c>
      <c r="AT1070" s="47">
        <v>11.6</v>
      </c>
      <c r="AU1070" s="47">
        <v>11</v>
      </c>
      <c r="AV1070" s="10">
        <f t="shared" si="1465"/>
        <v>6.75</v>
      </c>
      <c r="AW1070" s="10">
        <f t="shared" si="1466"/>
        <v>13.42</v>
      </c>
      <c r="AZ1070" t="str">
        <f t="shared" si="1467"/>
        <v>Yes</v>
      </c>
      <c r="BB1070" s="38">
        <f t="shared" si="1468"/>
        <v>-0.5</v>
      </c>
      <c r="BC1070" s="38">
        <f t="shared" si="1277"/>
        <v>0.35000000000000009</v>
      </c>
      <c r="BD1070" s="38">
        <f t="shared" si="1469"/>
        <v>0.32200000000000012</v>
      </c>
      <c r="BE1070" s="38">
        <f t="shared" si="1470"/>
        <v>-0.5</v>
      </c>
      <c r="BF1070" s="13" cm="1">
        <f t="array" ref="BF1070">SUMPRODUCT((1/COUNTIFS($A$3:$A1070,$A$3:$A1070,$H$3:$H1070,$H$3:$H1070,$I$3:$I1070,$I$3:$I1070)))</f>
        <v>315.99999999999812</v>
      </c>
      <c r="BG1070" s="13"/>
      <c r="BH1070" s="12"/>
    </row>
    <row r="1071" spans="1:60" x14ac:dyDescent="0.2">
      <c r="A1071" s="37">
        <v>46281</v>
      </c>
      <c r="C1071" s="38">
        <v>12.06</v>
      </c>
      <c r="D1071" s="13" t="s">
        <v>1171</v>
      </c>
      <c r="E1071" s="13" t="s">
        <v>1156</v>
      </c>
      <c r="F1071" s="13"/>
      <c r="H1071" t="s">
        <v>138</v>
      </c>
      <c r="I1071" s="13">
        <v>8</v>
      </c>
      <c r="J1071" s="13">
        <v>12</v>
      </c>
      <c r="K1071" s="46" t="s">
        <v>1065</v>
      </c>
      <c r="L1071" s="38">
        <v>0.5</v>
      </c>
      <c r="M1071" s="38">
        <v>4</v>
      </c>
      <c r="N1071" s="38">
        <v>4</v>
      </c>
      <c r="O1071" s="13" t="s">
        <v>15</v>
      </c>
      <c r="Q1071" s="13" t="s">
        <v>1101</v>
      </c>
      <c r="R1071" s="38">
        <v>3.7600000000000002</v>
      </c>
      <c r="S1071" s="13">
        <v>4</v>
      </c>
      <c r="T1071" s="39" t="str">
        <f t="shared" si="1326"/>
        <v>0.00</v>
      </c>
      <c r="U1071" s="39">
        <f t="shared" si="1471"/>
        <v>-0.5</v>
      </c>
      <c r="V1071" s="39">
        <f t="shared" si="1472"/>
        <v>156.41240000000002</v>
      </c>
      <c r="W1071" s="39">
        <f t="shared" si="1473"/>
        <v>812.5</v>
      </c>
      <c r="X1071" s="40">
        <f t="shared" si="1474"/>
        <v>0.19250756923076925</v>
      </c>
      <c r="Y1071" s="41">
        <f t="shared" si="1475"/>
        <v>1.5641240000000003</v>
      </c>
      <c r="Z1071" s="42">
        <f t="shared" si="1476"/>
        <v>15641.240000000002</v>
      </c>
      <c r="AA1071" s="103" t="s">
        <v>58</v>
      </c>
      <c r="AT1071" s="47">
        <v>3.5</v>
      </c>
      <c r="AU1071" s="47">
        <v>3.5</v>
      </c>
      <c r="AV1071" s="10">
        <f t="shared" ref="AV1071:AV1073" si="1477">((N1071*(L1071))-(L1071))</f>
        <v>1.5</v>
      </c>
      <c r="AW1071" s="10">
        <f t="shared" ref="AW1071:AW1073" si="1478">0.92*(N1071-1)+1</f>
        <v>3.7600000000000002</v>
      </c>
      <c r="AZ1071" t="str">
        <f t="shared" ref="AZ1071:AZ1073" si="1479">IF(N1071&gt;=M1071,"Yes","No")</f>
        <v>Yes</v>
      </c>
      <c r="BB1071" s="38">
        <f t="shared" ref="BB1071:BB1073" si="1480">IF(AA1071="W",
   L1071*(N1071-1),
   -L1071
)</f>
        <v>-0.5</v>
      </c>
      <c r="BC1071" s="38">
        <f t="shared" si="1277"/>
        <v>0.35000000000000009</v>
      </c>
      <c r="BD1071" s="38">
        <f t="shared" ref="BD1071:BD1073" si="1481">IF(BC1071&gt;0, BC1071*0.92, BC1071)</f>
        <v>0.32200000000000012</v>
      </c>
      <c r="BE1071" s="38">
        <f t="shared" ref="BE1071:BE1073" si="1482">IF(
  BC1071&gt;0,
  IF(
    AA1071="W",
    BB1071 - (BC1071 - BD1071),
    BB1071
  ),
  BB1071
)</f>
        <v>-0.5</v>
      </c>
      <c r="BF1071" s="13" cm="1">
        <f t="array" ref="BF1071">SUMPRODUCT((1/COUNTIFS($A$3:$A1071,$A$3:$A1071,$H$3:$H1071,$H$3:$H1071,$I$3:$I1071,$I$3:$I1071)))</f>
        <v>315.99999999999812</v>
      </c>
      <c r="BG1071" s="13"/>
      <c r="BH1071" s="12"/>
    </row>
    <row r="1072" spans="1:60" x14ac:dyDescent="0.2">
      <c r="A1072" s="37">
        <v>46281</v>
      </c>
      <c r="C1072" s="38">
        <v>12.06</v>
      </c>
      <c r="D1072" s="13" t="s">
        <v>1171</v>
      </c>
      <c r="E1072" s="13" t="s">
        <v>1156</v>
      </c>
      <c r="F1072" s="13"/>
      <c r="H1072" t="s">
        <v>138</v>
      </c>
      <c r="I1072" s="13">
        <v>8</v>
      </c>
      <c r="J1072" s="13">
        <v>14</v>
      </c>
      <c r="K1072" s="44" t="s">
        <v>1280</v>
      </c>
      <c r="L1072" s="38">
        <v>0.5</v>
      </c>
      <c r="M1072" s="38">
        <v>15</v>
      </c>
      <c r="N1072" s="38">
        <v>17.21</v>
      </c>
      <c r="O1072" s="13" t="s">
        <v>15</v>
      </c>
      <c r="Q1072" s="13" t="s">
        <v>4</v>
      </c>
      <c r="R1072" s="38">
        <v>15.913200000000002</v>
      </c>
      <c r="S1072" s="13">
        <v>2</v>
      </c>
      <c r="T1072" s="39" t="str">
        <f t="shared" si="1326"/>
        <v>0.00</v>
      </c>
      <c r="U1072" s="39">
        <f t="shared" si="1471"/>
        <v>-0.5</v>
      </c>
      <c r="V1072" s="39">
        <f t="shared" si="1472"/>
        <v>155.91240000000002</v>
      </c>
      <c r="W1072" s="39">
        <f t="shared" si="1473"/>
        <v>813</v>
      </c>
      <c r="X1072" s="40">
        <f t="shared" si="1474"/>
        <v>0.19177416974169745</v>
      </c>
      <c r="Y1072" s="41">
        <f t="shared" si="1475"/>
        <v>1.5591240000000002</v>
      </c>
      <c r="Z1072" s="42">
        <f t="shared" si="1476"/>
        <v>15591.240000000002</v>
      </c>
      <c r="AA1072" s="103" t="s">
        <v>58</v>
      </c>
      <c r="AT1072" s="47">
        <v>15.5</v>
      </c>
      <c r="AU1072" s="47">
        <v>14</v>
      </c>
      <c r="AV1072" s="10">
        <f t="shared" si="1477"/>
        <v>8.1050000000000004</v>
      </c>
      <c r="AW1072" s="10">
        <f t="shared" si="1478"/>
        <v>15.913200000000002</v>
      </c>
      <c r="AZ1072" t="str">
        <f t="shared" si="1479"/>
        <v>Yes</v>
      </c>
      <c r="BB1072" s="38">
        <f t="shared" si="1480"/>
        <v>-0.5</v>
      </c>
      <c r="BC1072" s="38">
        <f t="shared" si="1277"/>
        <v>0.35000000000000009</v>
      </c>
      <c r="BD1072" s="38">
        <f t="shared" si="1481"/>
        <v>0.32200000000000012</v>
      </c>
      <c r="BE1072" s="38">
        <f t="shared" si="1482"/>
        <v>-0.5</v>
      </c>
      <c r="BF1072" s="13" cm="1">
        <f t="array" ref="BF1072">SUMPRODUCT((1/COUNTIFS($A$3:$A1072,$A$3:$A1072,$H$3:$H1072,$H$3:$H1072,$I$3:$I1072,$I$3:$I1072)))</f>
        <v>315.99999999999807</v>
      </c>
      <c r="BG1072" s="13"/>
      <c r="BH1072" s="12"/>
    </row>
    <row r="1073" spans="1:60" x14ac:dyDescent="0.2">
      <c r="A1073" s="37">
        <v>46281</v>
      </c>
      <c r="C1073" s="38">
        <v>12.06</v>
      </c>
      <c r="D1073" s="13" t="s">
        <v>1171</v>
      </c>
      <c r="E1073" s="13" t="s">
        <v>1156</v>
      </c>
      <c r="F1073" s="13"/>
      <c r="H1073" t="s">
        <v>138</v>
      </c>
      <c r="I1073" s="13">
        <v>8</v>
      </c>
      <c r="J1073" s="13">
        <v>14</v>
      </c>
      <c r="K1073" s="43" t="s">
        <v>1280</v>
      </c>
      <c r="L1073" s="38">
        <v>0.5</v>
      </c>
      <c r="M1073" s="38">
        <v>4.7</v>
      </c>
      <c r="N1073" s="38">
        <v>4.7</v>
      </c>
      <c r="O1073" s="13" t="s">
        <v>15</v>
      </c>
      <c r="Q1073" s="13" t="s">
        <v>1101</v>
      </c>
      <c r="R1073" s="38">
        <v>4.4039999999999999</v>
      </c>
      <c r="S1073" s="13">
        <v>2</v>
      </c>
      <c r="T1073" s="39">
        <f t="shared" si="1326"/>
        <v>2.2000000000000002</v>
      </c>
      <c r="U1073" s="39">
        <f t="shared" si="1471"/>
        <v>1.8220000000000001</v>
      </c>
      <c r="V1073" s="39">
        <f t="shared" si="1472"/>
        <v>157.73440000000002</v>
      </c>
      <c r="W1073" s="39">
        <f t="shared" si="1473"/>
        <v>813.5</v>
      </c>
      <c r="X1073" s="40">
        <f t="shared" si="1474"/>
        <v>0.19389600491702522</v>
      </c>
      <c r="Y1073" s="41">
        <f t="shared" si="1475"/>
        <v>1.5773440000000003</v>
      </c>
      <c r="Z1073" s="42">
        <f t="shared" si="1476"/>
        <v>15773.440000000002</v>
      </c>
      <c r="AA1073" s="103" t="s">
        <v>72</v>
      </c>
      <c r="AT1073" s="47">
        <v>4.0999999999999996</v>
      </c>
      <c r="AU1073" s="47">
        <v>4.0999999999999996</v>
      </c>
      <c r="AV1073" s="10">
        <f t="shared" si="1477"/>
        <v>1.85</v>
      </c>
      <c r="AW1073" s="10">
        <f t="shared" si="1478"/>
        <v>4.4039999999999999</v>
      </c>
      <c r="AZ1073" t="str">
        <f t="shared" si="1479"/>
        <v>Yes</v>
      </c>
      <c r="BB1073" s="38">
        <f t="shared" si="1480"/>
        <v>1.85</v>
      </c>
      <c r="BC1073" s="38">
        <f t="shared" si="1277"/>
        <v>0.35000000000000009</v>
      </c>
      <c r="BD1073" s="38">
        <f t="shared" si="1481"/>
        <v>0.32200000000000012</v>
      </c>
      <c r="BE1073" s="38">
        <f t="shared" si="1482"/>
        <v>1.8220000000000001</v>
      </c>
      <c r="BF1073" s="13" cm="1">
        <f t="array" ref="BF1073">SUMPRODUCT((1/COUNTIFS($A$3:$A1073,$A$3:$A1073,$H$3:$H1073,$H$3:$H1073,$I$3:$I1073,$I$3:$I1073)))</f>
        <v>315.99999999999812</v>
      </c>
      <c r="BG1073" s="13"/>
      <c r="BH1073" s="12"/>
    </row>
    <row r="1074" spans="1:60" x14ac:dyDescent="0.2">
      <c r="A1074" s="37">
        <v>46284</v>
      </c>
      <c r="C1074" s="38">
        <v>10.41</v>
      </c>
      <c r="D1074" s="13" t="s">
        <v>55</v>
      </c>
      <c r="E1074" s="13" t="s">
        <v>1156</v>
      </c>
      <c r="F1074" s="13"/>
      <c r="H1074" t="s">
        <v>138</v>
      </c>
      <c r="I1074" s="13">
        <v>1</v>
      </c>
      <c r="J1074" s="13">
        <v>2</v>
      </c>
      <c r="K1074" t="s">
        <v>63</v>
      </c>
      <c r="L1074" s="38">
        <v>0.5</v>
      </c>
      <c r="M1074" s="38">
        <v>12.5</v>
      </c>
      <c r="N1074" s="38">
        <v>20</v>
      </c>
      <c r="O1074" s="13" t="s">
        <v>15</v>
      </c>
      <c r="Q1074" s="13" t="s">
        <v>4</v>
      </c>
      <c r="R1074" s="38">
        <v>18.48</v>
      </c>
      <c r="S1074" s="13" t="s">
        <v>60</v>
      </c>
      <c r="T1074" s="39" t="str">
        <f t="shared" si="1326"/>
        <v>0.00</v>
      </c>
      <c r="U1074" s="39">
        <f t="shared" ref="U1074:U1077" si="1483">BE1074</f>
        <v>-0.5</v>
      </c>
      <c r="V1074" s="39">
        <f t="shared" ref="V1074:V1077" si="1484">V1073+U1074</f>
        <v>157.23440000000002</v>
      </c>
      <c r="W1074" s="39">
        <f t="shared" ref="W1074:W1077" si="1485">W1073+L1074</f>
        <v>814</v>
      </c>
      <c r="X1074" s="40">
        <f t="shared" ref="X1074:X1077" si="1486">SUM(V1074/W1074)</f>
        <v>0.19316265356265358</v>
      </c>
      <c r="Y1074" s="41">
        <f t="shared" ref="Y1074:Y1077" si="1487">V1074/100</f>
        <v>1.5723440000000002</v>
      </c>
      <c r="Z1074" s="42">
        <f t="shared" ref="Z1074:Z1077" si="1488">V1074*100</f>
        <v>15723.440000000002</v>
      </c>
      <c r="AA1074" s="103" t="s">
        <v>58</v>
      </c>
      <c r="AT1074" s="47">
        <v>15.15</v>
      </c>
      <c r="AU1074" s="47">
        <v>16</v>
      </c>
      <c r="AV1074" s="10">
        <f t="shared" ref="AV1074:AV1077" si="1489">((N1074*(L1074))-(L1074))</f>
        <v>9.5</v>
      </c>
      <c r="AW1074" s="10">
        <f t="shared" ref="AW1074:AW1077" si="1490">0.92*(N1074-1)+1</f>
        <v>18.48</v>
      </c>
      <c r="AZ1074" t="str">
        <f t="shared" ref="AZ1074:AZ1077" si="1491">IF(N1074&gt;=M1074,"Yes","No")</f>
        <v>Yes</v>
      </c>
      <c r="BB1074" s="38">
        <f t="shared" ref="BB1074:BB1077" si="1492">IF(AA1074="W",
   L1074*(N1074-1),
   -L1074
)</f>
        <v>-0.5</v>
      </c>
      <c r="BC1074" s="38">
        <f t="shared" si="1277"/>
        <v>-2</v>
      </c>
      <c r="BD1074" s="38">
        <f t="shared" ref="BD1074:BD1077" si="1493">IF(BC1074&gt;0, BC1074*0.92, BC1074)</f>
        <v>-2</v>
      </c>
      <c r="BE1074" s="38">
        <f t="shared" ref="BE1074:BE1077" si="1494">IF(
  BC1074&gt;0,
  IF(
    AA1074="W",
    BB1074 - (BC1074 - BD1074),
    BB1074
  ),
  BB1074
)</f>
        <v>-0.5</v>
      </c>
      <c r="BF1074" s="13" cm="1">
        <f t="array" ref="BF1074">SUMPRODUCT((1/COUNTIFS($A$3:$A1074,$A$3:$A1074,$H$3:$H1074,$H$3:$H1074,$I$3:$I1074,$I$3:$I1074)))</f>
        <v>316.99999999999812</v>
      </c>
      <c r="BG1074" s="13"/>
      <c r="BH1074" s="12"/>
    </row>
    <row r="1075" spans="1:60" x14ac:dyDescent="0.2">
      <c r="A1075" s="37">
        <v>46284</v>
      </c>
      <c r="C1075" s="38">
        <v>10.41</v>
      </c>
      <c r="D1075" s="13" t="s">
        <v>55</v>
      </c>
      <c r="E1075" s="13" t="s">
        <v>1156</v>
      </c>
      <c r="F1075" s="13"/>
      <c r="H1075" t="s">
        <v>138</v>
      </c>
      <c r="I1075" s="13">
        <v>1</v>
      </c>
      <c r="J1075" s="13">
        <v>4</v>
      </c>
      <c r="K1075" t="s">
        <v>451</v>
      </c>
      <c r="L1075" s="38">
        <v>0.5</v>
      </c>
      <c r="M1075" s="38">
        <v>28</v>
      </c>
      <c r="N1075" s="38">
        <v>33</v>
      </c>
      <c r="O1075" s="13" t="s">
        <v>15</v>
      </c>
      <c r="Q1075" s="13" t="s">
        <v>4</v>
      </c>
      <c r="R1075" s="38">
        <v>30.44</v>
      </c>
      <c r="S1075" s="13" t="s">
        <v>60</v>
      </c>
      <c r="T1075" s="39" t="str">
        <f t="shared" si="1326"/>
        <v>0.00</v>
      </c>
      <c r="U1075" s="39">
        <f t="shared" si="1483"/>
        <v>-0.5</v>
      </c>
      <c r="V1075" s="39">
        <f t="shared" si="1484"/>
        <v>156.73440000000002</v>
      </c>
      <c r="W1075" s="39">
        <f t="shared" si="1485"/>
        <v>814.5</v>
      </c>
      <c r="X1075" s="40">
        <f t="shared" si="1486"/>
        <v>0.1924302025782689</v>
      </c>
      <c r="Y1075" s="41">
        <f t="shared" si="1487"/>
        <v>1.5673440000000003</v>
      </c>
      <c r="Z1075" s="42">
        <f t="shared" si="1488"/>
        <v>15673.440000000002</v>
      </c>
      <c r="AA1075" s="103" t="s">
        <v>58</v>
      </c>
      <c r="AT1075" s="47">
        <v>26</v>
      </c>
      <c r="AU1075" s="47">
        <v>26</v>
      </c>
      <c r="AV1075" s="10">
        <f t="shared" si="1489"/>
        <v>16</v>
      </c>
      <c r="AW1075" s="10">
        <f t="shared" si="1490"/>
        <v>30.44</v>
      </c>
      <c r="AZ1075" t="str">
        <f t="shared" si="1491"/>
        <v>Yes</v>
      </c>
      <c r="BB1075" s="38">
        <f t="shared" si="1492"/>
        <v>-0.5</v>
      </c>
      <c r="BC1075" s="38">
        <f t="shared" si="1277"/>
        <v>-2</v>
      </c>
      <c r="BD1075" s="38">
        <f t="shared" si="1493"/>
        <v>-2</v>
      </c>
      <c r="BE1075" s="38">
        <f t="shared" si="1494"/>
        <v>-0.5</v>
      </c>
      <c r="BF1075" s="13" cm="1">
        <f t="array" ref="BF1075">SUMPRODUCT((1/COUNTIFS($A$3:$A1075,$A$3:$A1075,$H$3:$H1075,$H$3:$H1075,$I$3:$I1075,$I$3:$I1075)))</f>
        <v>316.99999999999812</v>
      </c>
      <c r="BG1075" s="13"/>
      <c r="BH1075" s="12"/>
    </row>
    <row r="1076" spans="1:60" x14ac:dyDescent="0.2">
      <c r="A1076" s="37">
        <v>46284</v>
      </c>
      <c r="C1076" s="38">
        <v>10.41</v>
      </c>
      <c r="D1076" s="13" t="s">
        <v>55</v>
      </c>
      <c r="E1076" s="13" t="s">
        <v>1156</v>
      </c>
      <c r="F1076" s="13"/>
      <c r="H1076" t="s">
        <v>138</v>
      </c>
      <c r="I1076" s="13">
        <v>1</v>
      </c>
      <c r="J1076" s="13">
        <v>6</v>
      </c>
      <c r="K1076" s="46" t="s">
        <v>187</v>
      </c>
      <c r="L1076" s="38">
        <v>0.5</v>
      </c>
      <c r="M1076" s="38">
        <v>19.5</v>
      </c>
      <c r="N1076" s="38">
        <v>19.5</v>
      </c>
      <c r="O1076" s="13" t="s">
        <v>15</v>
      </c>
      <c r="Q1076" s="13" t="s">
        <v>4</v>
      </c>
      <c r="R1076" s="38">
        <v>18.02</v>
      </c>
      <c r="S1076" s="13">
        <v>3</v>
      </c>
      <c r="T1076" s="39" t="str">
        <f t="shared" si="1326"/>
        <v>0.00</v>
      </c>
      <c r="U1076" s="39">
        <f t="shared" si="1483"/>
        <v>-0.5</v>
      </c>
      <c r="V1076" s="39">
        <f t="shared" si="1484"/>
        <v>156.23440000000002</v>
      </c>
      <c r="W1076" s="39">
        <f t="shared" si="1485"/>
        <v>815</v>
      </c>
      <c r="X1076" s="40">
        <f t="shared" si="1486"/>
        <v>0.19169865030674849</v>
      </c>
      <c r="Y1076" s="41">
        <f t="shared" si="1487"/>
        <v>1.5623440000000002</v>
      </c>
      <c r="Z1076" s="42">
        <f t="shared" si="1488"/>
        <v>15623.440000000002</v>
      </c>
      <c r="AA1076" s="103" t="s">
        <v>58</v>
      </c>
      <c r="AT1076" s="47">
        <v>15.8</v>
      </c>
      <c r="AU1076" s="47">
        <v>15</v>
      </c>
      <c r="AV1076" s="10">
        <f t="shared" si="1489"/>
        <v>9.25</v>
      </c>
      <c r="AW1076" s="10">
        <f t="shared" si="1490"/>
        <v>18.02</v>
      </c>
      <c r="AZ1076" t="str">
        <f t="shared" si="1491"/>
        <v>Yes</v>
      </c>
      <c r="BB1076" s="38">
        <f t="shared" si="1492"/>
        <v>-0.5</v>
      </c>
      <c r="BC1076" s="38">
        <f t="shared" si="1277"/>
        <v>-2</v>
      </c>
      <c r="BD1076" s="38">
        <f t="shared" si="1493"/>
        <v>-2</v>
      </c>
      <c r="BE1076" s="38">
        <f t="shared" si="1494"/>
        <v>-0.5</v>
      </c>
      <c r="BF1076" s="13" cm="1">
        <f t="array" ref="BF1076">SUMPRODUCT((1/COUNTIFS($A$3:$A1076,$A$3:$A1076,$H$3:$H1076,$H$3:$H1076,$I$3:$I1076,$I$3:$I1076)))</f>
        <v>316.99999999999807</v>
      </c>
      <c r="BG1076" s="13"/>
      <c r="BH1076" s="12"/>
    </row>
    <row r="1077" spans="1:60" x14ac:dyDescent="0.2">
      <c r="A1077" s="37">
        <v>46284</v>
      </c>
      <c r="C1077" s="38">
        <v>10.41</v>
      </c>
      <c r="D1077" s="13" t="s">
        <v>55</v>
      </c>
      <c r="E1077" s="13" t="s">
        <v>1156</v>
      </c>
      <c r="F1077" s="13"/>
      <c r="H1077" t="s">
        <v>138</v>
      </c>
      <c r="I1077" s="13">
        <v>1</v>
      </c>
      <c r="J1077" s="13">
        <v>15</v>
      </c>
      <c r="K1077" s="45" t="s">
        <v>835</v>
      </c>
      <c r="L1077" s="38">
        <v>0.5</v>
      </c>
      <c r="M1077" s="38">
        <v>18</v>
      </c>
      <c r="N1077" s="38">
        <v>19.5</v>
      </c>
      <c r="O1077" s="13" t="s">
        <v>15</v>
      </c>
      <c r="Q1077" s="13" t="s">
        <v>4</v>
      </c>
      <c r="R1077" s="38">
        <v>18.02</v>
      </c>
      <c r="S1077" s="13">
        <v>4</v>
      </c>
      <c r="T1077" s="39" t="str">
        <f t="shared" si="1326"/>
        <v>0.00</v>
      </c>
      <c r="U1077" s="39">
        <f t="shared" si="1483"/>
        <v>-0.5</v>
      </c>
      <c r="V1077" s="39">
        <f t="shared" si="1484"/>
        <v>155.73440000000002</v>
      </c>
      <c r="W1077" s="39">
        <f t="shared" si="1485"/>
        <v>815.5</v>
      </c>
      <c r="X1077" s="40">
        <f t="shared" si="1486"/>
        <v>0.19096799509503376</v>
      </c>
      <c r="Y1077" s="41">
        <f t="shared" si="1487"/>
        <v>1.5573440000000003</v>
      </c>
      <c r="Z1077" s="42">
        <f t="shared" si="1488"/>
        <v>15573.440000000002</v>
      </c>
      <c r="AA1077" s="103" t="s">
        <v>58</v>
      </c>
      <c r="AT1077" s="47">
        <v>18.649999999999999</v>
      </c>
      <c r="AU1077" s="47">
        <v>18</v>
      </c>
      <c r="AV1077" s="10">
        <f t="shared" si="1489"/>
        <v>9.25</v>
      </c>
      <c r="AW1077" s="10">
        <f t="shared" si="1490"/>
        <v>18.02</v>
      </c>
      <c r="AZ1077" t="str">
        <f t="shared" si="1491"/>
        <v>Yes</v>
      </c>
      <c r="BB1077" s="38">
        <f t="shared" si="1492"/>
        <v>-0.5</v>
      </c>
      <c r="BC1077" s="38">
        <f t="shared" si="1277"/>
        <v>-2</v>
      </c>
      <c r="BD1077" s="38">
        <f t="shared" si="1493"/>
        <v>-2</v>
      </c>
      <c r="BE1077" s="38">
        <f t="shared" si="1494"/>
        <v>-0.5</v>
      </c>
      <c r="BF1077" s="13" cm="1">
        <f t="array" ref="BF1077">SUMPRODUCT((1/COUNTIFS($A$3:$A1077,$A$3:$A1077,$H$3:$H1077,$H$3:$H1077,$I$3:$I1077,$I$3:$I1077)))</f>
        <v>316.99999999999812</v>
      </c>
      <c r="BG1077" s="13"/>
      <c r="BH1077" s="12"/>
    </row>
    <row r="1078" spans="1:60" x14ac:dyDescent="0.2">
      <c r="A1078" s="37">
        <v>46284</v>
      </c>
      <c r="C1078" s="38">
        <v>10.41</v>
      </c>
      <c r="D1078" s="13" t="s">
        <v>55</v>
      </c>
      <c r="E1078" s="13" t="s">
        <v>1156</v>
      </c>
      <c r="F1078" s="13"/>
      <c r="H1078" t="s">
        <v>138</v>
      </c>
      <c r="I1078" s="13">
        <v>2</v>
      </c>
      <c r="J1078" s="13">
        <v>7</v>
      </c>
      <c r="K1078" t="s">
        <v>1281</v>
      </c>
      <c r="L1078" s="38">
        <v>0.5</v>
      </c>
      <c r="M1078" s="38">
        <v>32</v>
      </c>
      <c r="N1078" s="38">
        <v>33.43</v>
      </c>
      <c r="O1078" s="13" t="s">
        <v>15</v>
      </c>
      <c r="Q1078" s="13" t="s">
        <v>4</v>
      </c>
      <c r="R1078" s="38">
        <v>30.835599999999999</v>
      </c>
      <c r="S1078" s="13" t="s">
        <v>60</v>
      </c>
      <c r="T1078" s="39" t="str">
        <f t="shared" si="1326"/>
        <v>0.00</v>
      </c>
      <c r="U1078" s="39">
        <f t="shared" ref="U1078" si="1495">BE1078</f>
        <v>-0.5</v>
      </c>
      <c r="V1078" s="39">
        <f t="shared" ref="V1078" si="1496">V1077+U1078</f>
        <v>155.23440000000002</v>
      </c>
      <c r="W1078" s="39">
        <f t="shared" ref="W1078" si="1497">W1077+L1078</f>
        <v>816</v>
      </c>
      <c r="X1078" s="40">
        <f t="shared" ref="X1078" si="1498">SUM(V1078/W1078)</f>
        <v>0.19023823529411768</v>
      </c>
      <c r="Y1078" s="41">
        <f t="shared" ref="Y1078" si="1499">V1078/100</f>
        <v>1.5523440000000002</v>
      </c>
      <c r="Z1078" s="42">
        <f t="shared" ref="Z1078" si="1500">V1078*100</f>
        <v>15523.440000000002</v>
      </c>
      <c r="AA1078" s="103" t="s">
        <v>58</v>
      </c>
      <c r="AT1078" s="47">
        <v>39.700000000000003</v>
      </c>
      <c r="AU1078" s="47">
        <v>31</v>
      </c>
      <c r="AV1078" s="10">
        <f t="shared" ref="AV1078" si="1501">((N1078*(L1078))-(L1078))</f>
        <v>16.215</v>
      </c>
      <c r="AW1078" s="10">
        <f t="shared" ref="AW1078" si="1502">0.92*(N1078-1)+1</f>
        <v>30.835599999999999</v>
      </c>
      <c r="AZ1078" t="str">
        <f t="shared" ref="AZ1078" si="1503">IF(N1078&gt;=M1078,"Yes","No")</f>
        <v>Yes</v>
      </c>
      <c r="BB1078" s="38">
        <f t="shared" ref="BB1078" si="1504">IF(AA1078="W",
   L1078*(N1078-1),
   -L1078
)</f>
        <v>-0.5</v>
      </c>
      <c r="BC1078" s="38">
        <f t="shared" si="1277"/>
        <v>-0.5</v>
      </c>
      <c r="BD1078" s="38">
        <f t="shared" ref="BD1078" si="1505">IF(BC1078&gt;0, BC1078*0.92, BC1078)</f>
        <v>-0.5</v>
      </c>
      <c r="BE1078" s="38">
        <f t="shared" ref="BE1078" si="1506">IF(
  BC1078&gt;0,
  IF(
    AA1078="W",
    BB1078 - (BC1078 - BD1078),
    BB1078
  ),
  BB1078
)</f>
        <v>-0.5</v>
      </c>
      <c r="BF1078" s="13" cm="1">
        <f t="array" ref="BF1078">SUMPRODUCT((1/COUNTIFS($A$3:$A1078,$A$3:$A1078,$H$3:$H1078,$H$3:$H1078,$I$3:$I1078,$I$3:$I1078)))</f>
        <v>317.99999999999812</v>
      </c>
      <c r="BG1078" s="13"/>
      <c r="BH1078" s="12"/>
    </row>
    <row r="1079" spans="1:60" x14ac:dyDescent="0.2">
      <c r="A1079" s="37">
        <v>46284</v>
      </c>
      <c r="C1079" s="38">
        <v>10.41</v>
      </c>
      <c r="D1079" s="13" t="s">
        <v>55</v>
      </c>
      <c r="E1079" s="13" t="s">
        <v>1172</v>
      </c>
      <c r="F1079" s="13"/>
      <c r="H1079" t="s">
        <v>1173</v>
      </c>
      <c r="I1079" s="13">
        <v>2</v>
      </c>
      <c r="J1079" s="13">
        <v>11</v>
      </c>
      <c r="K1079" t="s">
        <v>1285</v>
      </c>
      <c r="L1079" s="38">
        <v>0.5</v>
      </c>
      <c r="M1079" s="38">
        <v>17.5</v>
      </c>
      <c r="N1079" s="38">
        <v>23</v>
      </c>
      <c r="O1079" s="13" t="s">
        <v>15</v>
      </c>
      <c r="Q1079" s="13" t="s">
        <v>4</v>
      </c>
      <c r="R1079" s="38">
        <v>21.240000000000002</v>
      </c>
      <c r="S1079" s="13" t="s">
        <v>60</v>
      </c>
      <c r="T1079" s="39" t="str">
        <f t="shared" si="1326"/>
        <v>0.00</v>
      </c>
      <c r="U1079" s="39">
        <f t="shared" ref="U1079:U1082" si="1507">BE1079</f>
        <v>-0.5</v>
      </c>
      <c r="V1079" s="39">
        <f t="shared" ref="V1079:V1082" si="1508">V1078+U1079</f>
        <v>154.73440000000002</v>
      </c>
      <c r="W1079" s="39">
        <f t="shared" ref="W1079:W1082" si="1509">W1078+L1079</f>
        <v>816.5</v>
      </c>
      <c r="X1079" s="40">
        <f t="shared" ref="X1079:X1082" si="1510">SUM(V1079/W1079)</f>
        <v>0.18950936925903247</v>
      </c>
      <c r="Y1079" s="41">
        <f t="shared" ref="Y1079:Y1082" si="1511">V1079/100</f>
        <v>1.5473440000000003</v>
      </c>
      <c r="Z1079" s="42">
        <f t="shared" ref="Z1079:Z1082" si="1512">V1079*100</f>
        <v>15473.440000000002</v>
      </c>
      <c r="AA1079" s="103" t="s">
        <v>58</v>
      </c>
      <c r="AT1079" s="47">
        <v>20.2</v>
      </c>
      <c r="AU1079" s="47">
        <v>18</v>
      </c>
      <c r="AV1079" s="10">
        <f t="shared" ref="AV1079:AV1082" si="1513">((N1079*(L1079))-(L1079))</f>
        <v>11</v>
      </c>
      <c r="AW1079" s="10">
        <f t="shared" ref="AW1079:AW1082" si="1514">0.92*(N1079-1)+1</f>
        <v>21.240000000000002</v>
      </c>
      <c r="AZ1079" t="str">
        <f t="shared" ref="AZ1079:AZ1082" si="1515">IF(N1079&gt;=M1079,"Yes","No")</f>
        <v>Yes</v>
      </c>
      <c r="BB1079" s="38">
        <f t="shared" ref="BB1079:BB1082" si="1516">IF(AA1079="W",
   L1079*(N1079-1),
   -L1079
)</f>
        <v>-0.5</v>
      </c>
      <c r="BC1079" s="38">
        <f t="shared" si="1277"/>
        <v>-2</v>
      </c>
      <c r="BD1079" s="38">
        <f t="shared" ref="BD1079:BD1082" si="1517">IF(BC1079&gt;0, BC1079*0.92, BC1079)</f>
        <v>-2</v>
      </c>
      <c r="BE1079" s="38">
        <f t="shared" ref="BE1079:BE1082" si="1518">IF(
  BC1079&gt;0,
  IF(
    AA1079="W",
    BB1079 - (BC1079 - BD1079),
    BB1079
  ),
  BB1079
)</f>
        <v>-0.5</v>
      </c>
      <c r="BF1079" s="13" cm="1">
        <f t="array" ref="BF1079">SUMPRODUCT((1/COUNTIFS($A$3:$A1079,$A$3:$A1079,$H$3:$H1079,$H$3:$H1079,$I$3:$I1079,$I$3:$I1079)))</f>
        <v>318.99999999999812</v>
      </c>
      <c r="BG1079" s="13"/>
      <c r="BH1079" s="12"/>
    </row>
    <row r="1080" spans="1:60" x14ac:dyDescent="0.2">
      <c r="A1080" s="37">
        <v>46284</v>
      </c>
      <c r="C1080" s="38">
        <v>10.41</v>
      </c>
      <c r="D1080" s="13" t="s">
        <v>55</v>
      </c>
      <c r="E1080" s="13" t="s">
        <v>1172</v>
      </c>
      <c r="F1080" s="13"/>
      <c r="H1080" t="s">
        <v>1173</v>
      </c>
      <c r="I1080" s="13">
        <v>2</v>
      </c>
      <c r="J1080" s="13">
        <v>11</v>
      </c>
      <c r="K1080" t="s">
        <v>1285</v>
      </c>
      <c r="L1080" s="38">
        <v>0.5</v>
      </c>
      <c r="M1080" s="38">
        <v>5</v>
      </c>
      <c r="N1080" s="38">
        <v>5</v>
      </c>
      <c r="O1080" s="13" t="s">
        <v>15</v>
      </c>
      <c r="Q1080" s="13" t="s">
        <v>1101</v>
      </c>
      <c r="R1080" s="38">
        <v>4.68</v>
      </c>
      <c r="S1080" s="13" t="s">
        <v>60</v>
      </c>
      <c r="T1080" s="39" t="str">
        <f t="shared" si="1326"/>
        <v>0.00</v>
      </c>
      <c r="U1080" s="39">
        <f t="shared" si="1507"/>
        <v>-0.5</v>
      </c>
      <c r="V1080" s="39">
        <f t="shared" si="1508"/>
        <v>154.23440000000002</v>
      </c>
      <c r="W1080" s="39">
        <f t="shared" si="1509"/>
        <v>817</v>
      </c>
      <c r="X1080" s="40">
        <f t="shared" si="1510"/>
        <v>0.18878139534883723</v>
      </c>
      <c r="Y1080" s="41">
        <f t="shared" si="1511"/>
        <v>1.5423440000000002</v>
      </c>
      <c r="Z1080" s="42">
        <f t="shared" si="1512"/>
        <v>15423.440000000002</v>
      </c>
      <c r="AA1080" s="103" t="s">
        <v>58</v>
      </c>
      <c r="AT1080" s="47">
        <v>4</v>
      </c>
      <c r="AU1080" s="47">
        <v>4</v>
      </c>
      <c r="AV1080" s="10">
        <f t="shared" si="1513"/>
        <v>2</v>
      </c>
      <c r="AW1080" s="10">
        <f t="shared" si="1514"/>
        <v>4.68</v>
      </c>
      <c r="AZ1080" t="str">
        <f t="shared" si="1515"/>
        <v>Yes</v>
      </c>
      <c r="BB1080" s="38">
        <f t="shared" si="1516"/>
        <v>-0.5</v>
      </c>
      <c r="BC1080" s="38">
        <f t="shared" si="1277"/>
        <v>-2</v>
      </c>
      <c r="BD1080" s="38">
        <f t="shared" si="1517"/>
        <v>-2</v>
      </c>
      <c r="BE1080" s="38">
        <f t="shared" si="1518"/>
        <v>-0.5</v>
      </c>
      <c r="BF1080" s="13" cm="1">
        <f t="array" ref="BF1080">SUMPRODUCT((1/COUNTIFS($A$3:$A1080,$A$3:$A1080,$H$3:$H1080,$H$3:$H1080,$I$3:$I1080,$I$3:$I1080)))</f>
        <v>318.99999999999812</v>
      </c>
      <c r="BG1080" s="13"/>
      <c r="BH1080" s="12"/>
    </row>
    <row r="1081" spans="1:60" x14ac:dyDescent="0.2">
      <c r="A1081" s="37">
        <v>46284</v>
      </c>
      <c r="C1081" s="38">
        <v>10.41</v>
      </c>
      <c r="D1081" s="13" t="s">
        <v>55</v>
      </c>
      <c r="E1081" s="13" t="s">
        <v>1172</v>
      </c>
      <c r="F1081" s="13"/>
      <c r="H1081" t="s">
        <v>1173</v>
      </c>
      <c r="I1081" s="13">
        <v>2</v>
      </c>
      <c r="J1081" s="13">
        <v>12</v>
      </c>
      <c r="K1081" t="s">
        <v>1286</v>
      </c>
      <c r="L1081" s="38">
        <v>0.5</v>
      </c>
      <c r="M1081" s="38">
        <v>15.5</v>
      </c>
      <c r="N1081" s="38">
        <v>32</v>
      </c>
      <c r="O1081" s="13" t="s">
        <v>15</v>
      </c>
      <c r="Q1081" s="13" t="s">
        <v>4</v>
      </c>
      <c r="R1081" s="38">
        <v>29.52</v>
      </c>
      <c r="S1081" s="13" t="s">
        <v>60</v>
      </c>
      <c r="T1081" s="39" t="str">
        <f t="shared" si="1326"/>
        <v>0.00</v>
      </c>
      <c r="U1081" s="39">
        <f t="shared" si="1507"/>
        <v>-0.5</v>
      </c>
      <c r="V1081" s="39">
        <f t="shared" si="1508"/>
        <v>153.73440000000002</v>
      </c>
      <c r="W1081" s="39">
        <f t="shared" si="1509"/>
        <v>817.5</v>
      </c>
      <c r="X1081" s="40">
        <f t="shared" si="1510"/>
        <v>0.18805431192660554</v>
      </c>
      <c r="Y1081" s="41">
        <f t="shared" si="1511"/>
        <v>1.5373440000000003</v>
      </c>
      <c r="Z1081" s="42">
        <f t="shared" si="1512"/>
        <v>15373.440000000002</v>
      </c>
      <c r="AA1081" s="103" t="s">
        <v>58</v>
      </c>
      <c r="AT1081" s="47">
        <v>26.3</v>
      </c>
      <c r="AU1081" s="47">
        <v>21</v>
      </c>
      <c r="AV1081" s="10">
        <f t="shared" si="1513"/>
        <v>15.5</v>
      </c>
      <c r="AW1081" s="10">
        <f t="shared" si="1514"/>
        <v>29.52</v>
      </c>
      <c r="AZ1081" t="str">
        <f t="shared" si="1515"/>
        <v>Yes</v>
      </c>
      <c r="BB1081" s="38">
        <f t="shared" si="1516"/>
        <v>-0.5</v>
      </c>
      <c r="BC1081" s="38">
        <f t="shared" si="1277"/>
        <v>-2</v>
      </c>
      <c r="BD1081" s="38">
        <f t="shared" si="1517"/>
        <v>-2</v>
      </c>
      <c r="BE1081" s="38">
        <f t="shared" si="1518"/>
        <v>-0.5</v>
      </c>
      <c r="BF1081" s="13" cm="1">
        <f t="array" ref="BF1081">SUMPRODUCT((1/COUNTIFS($A$3:$A1081,$A$3:$A1081,$H$3:$H1081,$H$3:$H1081,$I$3:$I1081,$I$3:$I1081)))</f>
        <v>318.99999999999807</v>
      </c>
      <c r="BG1081" s="13"/>
      <c r="BH1081" s="12"/>
    </row>
    <row r="1082" spans="1:60" x14ac:dyDescent="0.2">
      <c r="A1082" s="37">
        <v>46284</v>
      </c>
      <c r="C1082" s="38">
        <v>10.41</v>
      </c>
      <c r="D1082" s="13" t="s">
        <v>55</v>
      </c>
      <c r="E1082" s="13" t="s">
        <v>1172</v>
      </c>
      <c r="F1082" s="13"/>
      <c r="H1082" t="s">
        <v>1173</v>
      </c>
      <c r="I1082" s="13">
        <v>2</v>
      </c>
      <c r="J1082" s="13">
        <v>12</v>
      </c>
      <c r="K1082" t="s">
        <v>1286</v>
      </c>
      <c r="L1082" s="38">
        <v>0.5</v>
      </c>
      <c r="M1082" s="38">
        <v>4.3</v>
      </c>
      <c r="N1082" s="38">
        <v>5.5</v>
      </c>
      <c r="O1082" s="13" t="s">
        <v>15</v>
      </c>
      <c r="Q1082" s="13" t="s">
        <v>1101</v>
      </c>
      <c r="R1082" s="38">
        <v>5.1400000000000006</v>
      </c>
      <c r="S1082" s="13" t="s">
        <v>60</v>
      </c>
      <c r="T1082" s="39" t="str">
        <f t="shared" si="1326"/>
        <v>0.00</v>
      </c>
      <c r="U1082" s="39">
        <f t="shared" si="1507"/>
        <v>-0.5</v>
      </c>
      <c r="V1082" s="39">
        <f t="shared" si="1508"/>
        <v>153.23440000000002</v>
      </c>
      <c r="W1082" s="39">
        <f t="shared" si="1509"/>
        <v>818</v>
      </c>
      <c r="X1082" s="40">
        <f t="shared" si="1510"/>
        <v>0.18732811735941324</v>
      </c>
      <c r="Y1082" s="41">
        <f t="shared" si="1511"/>
        <v>1.5323440000000002</v>
      </c>
      <c r="Z1082" s="42">
        <f t="shared" si="1512"/>
        <v>15323.440000000002</v>
      </c>
      <c r="AA1082" s="103" t="s">
        <v>58</v>
      </c>
      <c r="AT1082" s="47">
        <v>5.0999999999999996</v>
      </c>
      <c r="AU1082" s="47">
        <v>5.0999999999999996</v>
      </c>
      <c r="AV1082" s="10">
        <f t="shared" si="1513"/>
        <v>2.25</v>
      </c>
      <c r="AW1082" s="10">
        <f t="shared" si="1514"/>
        <v>5.1400000000000006</v>
      </c>
      <c r="AZ1082" t="str">
        <f t="shared" si="1515"/>
        <v>Yes</v>
      </c>
      <c r="BB1082" s="38">
        <f t="shared" si="1516"/>
        <v>-0.5</v>
      </c>
      <c r="BC1082" s="38">
        <f t="shared" si="1277"/>
        <v>-2</v>
      </c>
      <c r="BD1082" s="38">
        <f t="shared" si="1517"/>
        <v>-2</v>
      </c>
      <c r="BE1082" s="38">
        <f t="shared" si="1518"/>
        <v>-0.5</v>
      </c>
      <c r="BF1082" s="13" cm="1">
        <f t="array" ref="BF1082">SUMPRODUCT((1/COUNTIFS($A$3:$A1082,$A$3:$A1082,$H$3:$H1082,$H$3:$H1082,$I$3:$I1082,$I$3:$I1082)))</f>
        <v>318.99999999999812</v>
      </c>
      <c r="BG1082" s="13"/>
      <c r="BH1082" s="12"/>
    </row>
    <row r="1083" spans="1:60" x14ac:dyDescent="0.2">
      <c r="A1083" s="37">
        <v>46284</v>
      </c>
      <c r="C1083" s="38">
        <v>10.41</v>
      </c>
      <c r="D1083" s="13" t="s">
        <v>55</v>
      </c>
      <c r="E1083" s="13" t="s">
        <v>1156</v>
      </c>
      <c r="F1083" s="13"/>
      <c r="H1083" t="s">
        <v>138</v>
      </c>
      <c r="I1083" s="13">
        <v>4</v>
      </c>
      <c r="J1083" s="13">
        <v>4</v>
      </c>
      <c r="K1083" t="s">
        <v>863</v>
      </c>
      <c r="L1083" s="38">
        <v>0.5</v>
      </c>
      <c r="M1083" s="38">
        <v>16.5</v>
      </c>
      <c r="N1083" s="38">
        <v>26.26</v>
      </c>
      <c r="O1083" s="13" t="s">
        <v>15</v>
      </c>
      <c r="Q1083" s="13" t="s">
        <v>4</v>
      </c>
      <c r="R1083" s="38">
        <v>24.239200000000004</v>
      </c>
      <c r="S1083" s="13" t="s">
        <v>60</v>
      </c>
      <c r="T1083" s="39" t="str">
        <f t="shared" si="1326"/>
        <v>0.00</v>
      </c>
      <c r="U1083" s="39">
        <f t="shared" ref="U1083:U1086" si="1519">BE1083</f>
        <v>-0.5</v>
      </c>
      <c r="V1083" s="39">
        <f t="shared" ref="V1083:V1086" si="1520">V1082+U1083</f>
        <v>152.73440000000002</v>
      </c>
      <c r="W1083" s="39">
        <f t="shared" ref="W1083:W1086" si="1521">W1082+L1083</f>
        <v>818.5</v>
      </c>
      <c r="X1083" s="40">
        <f t="shared" ref="X1083:X1086" si="1522">SUM(V1083/W1083)</f>
        <v>0.18660281001832624</v>
      </c>
      <c r="Y1083" s="41">
        <f t="shared" ref="Y1083:Y1086" si="1523">V1083/100</f>
        <v>1.5273440000000003</v>
      </c>
      <c r="Z1083" s="42">
        <f t="shared" ref="Z1083:Z1086" si="1524">V1083*100</f>
        <v>15273.440000000002</v>
      </c>
      <c r="AA1083" s="103" t="s">
        <v>58</v>
      </c>
      <c r="AT1083" s="47">
        <v>22.65</v>
      </c>
      <c r="AU1083" s="47">
        <v>18</v>
      </c>
      <c r="AV1083" s="10">
        <f t="shared" ref="AV1083:AV1086" si="1525">((N1083*(L1083))-(L1083))</f>
        <v>12.63</v>
      </c>
      <c r="AW1083" s="10">
        <f t="shared" ref="AW1083:AW1086" si="1526">0.92*(N1083-1)+1</f>
        <v>24.239200000000004</v>
      </c>
      <c r="AZ1083" t="str">
        <f t="shared" ref="AZ1083:AZ1086" si="1527">IF(N1083&gt;=M1083,"Yes","No")</f>
        <v>Yes</v>
      </c>
      <c r="BB1083" s="38">
        <f t="shared" ref="BB1083:BB1086" si="1528">IF(AA1083="W",
   L1083*(N1083-1),
   -L1083
)</f>
        <v>-0.5</v>
      </c>
      <c r="BC1083" s="38">
        <f t="shared" si="1277"/>
        <v>-2</v>
      </c>
      <c r="BD1083" s="38">
        <f t="shared" ref="BD1083:BD1086" si="1529">IF(BC1083&gt;0, BC1083*0.92, BC1083)</f>
        <v>-2</v>
      </c>
      <c r="BE1083" s="38">
        <f t="shared" ref="BE1083:BE1086" si="1530">IF(
  BC1083&gt;0,
  IF(
    AA1083="W",
    BB1083 - (BC1083 - BD1083),
    BB1083
  ),
  BB1083
)</f>
        <v>-0.5</v>
      </c>
      <c r="BF1083" s="13" cm="1">
        <f t="array" ref="BF1083">SUMPRODUCT((1/COUNTIFS($A$3:$A1083,$A$3:$A1083,$H$3:$H1083,$H$3:$H1083,$I$3:$I1083,$I$3:$I1083)))</f>
        <v>319.99999999999812</v>
      </c>
      <c r="BG1083" s="13"/>
      <c r="BH1083" s="12"/>
    </row>
    <row r="1084" spans="1:60" x14ac:dyDescent="0.2">
      <c r="A1084" s="37">
        <v>46284</v>
      </c>
      <c r="C1084" s="38">
        <v>10.41</v>
      </c>
      <c r="D1084" s="13" t="s">
        <v>55</v>
      </c>
      <c r="E1084" s="13" t="s">
        <v>1156</v>
      </c>
      <c r="F1084" s="13"/>
      <c r="H1084" t="s">
        <v>138</v>
      </c>
      <c r="I1084" s="13">
        <v>4</v>
      </c>
      <c r="J1084" s="13">
        <v>4</v>
      </c>
      <c r="K1084" t="s">
        <v>863</v>
      </c>
      <c r="L1084" s="38">
        <v>0.5</v>
      </c>
      <c r="M1084" s="38">
        <v>5.0999999999999996</v>
      </c>
      <c r="N1084" s="38">
        <v>5.0999999999999996</v>
      </c>
      <c r="O1084" s="13" t="s">
        <v>15</v>
      </c>
      <c r="Q1084" s="13" t="s">
        <v>1101</v>
      </c>
      <c r="R1084" s="38">
        <v>4.7720000000000002</v>
      </c>
      <c r="S1084" s="13" t="s">
        <v>60</v>
      </c>
      <c r="T1084" s="39" t="str">
        <f t="shared" si="1326"/>
        <v>0.00</v>
      </c>
      <c r="U1084" s="39">
        <f t="shared" si="1519"/>
        <v>-0.5</v>
      </c>
      <c r="V1084" s="39">
        <f t="shared" si="1520"/>
        <v>152.23440000000002</v>
      </c>
      <c r="W1084" s="39">
        <f t="shared" si="1521"/>
        <v>819</v>
      </c>
      <c r="X1084" s="40">
        <f t="shared" si="1522"/>
        <v>0.18587838827838832</v>
      </c>
      <c r="Y1084" s="41">
        <f t="shared" si="1523"/>
        <v>1.5223440000000001</v>
      </c>
      <c r="Z1084" s="42">
        <f t="shared" si="1524"/>
        <v>15223.440000000002</v>
      </c>
      <c r="AA1084" s="103" t="s">
        <v>58</v>
      </c>
      <c r="AT1084" s="47">
        <v>5.9</v>
      </c>
      <c r="AU1084" s="47">
        <v>5.9</v>
      </c>
      <c r="AV1084" s="10">
        <f t="shared" si="1525"/>
        <v>2.0499999999999998</v>
      </c>
      <c r="AW1084" s="10">
        <f t="shared" si="1526"/>
        <v>4.7720000000000002</v>
      </c>
      <c r="AZ1084" t="str">
        <f t="shared" si="1527"/>
        <v>Yes</v>
      </c>
      <c r="BB1084" s="38">
        <f t="shared" si="1528"/>
        <v>-0.5</v>
      </c>
      <c r="BC1084" s="38">
        <f t="shared" si="1277"/>
        <v>-2</v>
      </c>
      <c r="BD1084" s="38">
        <f t="shared" si="1529"/>
        <v>-2</v>
      </c>
      <c r="BE1084" s="38">
        <f t="shared" si="1530"/>
        <v>-0.5</v>
      </c>
      <c r="BF1084" s="13" cm="1">
        <f t="array" ref="BF1084">SUMPRODUCT((1/COUNTIFS($A$3:$A1084,$A$3:$A1084,$H$3:$H1084,$H$3:$H1084,$I$3:$I1084,$I$3:$I1084)))</f>
        <v>319.99999999999812</v>
      </c>
      <c r="BG1084" s="13"/>
      <c r="BH1084" s="12"/>
    </row>
    <row r="1085" spans="1:60" x14ac:dyDescent="0.2">
      <c r="A1085" s="37">
        <v>46284</v>
      </c>
      <c r="C1085" s="38">
        <v>10.41</v>
      </c>
      <c r="D1085" s="13" t="s">
        <v>55</v>
      </c>
      <c r="E1085" s="13" t="s">
        <v>1156</v>
      </c>
      <c r="F1085" s="13"/>
      <c r="H1085" t="s">
        <v>138</v>
      </c>
      <c r="I1085" s="13">
        <v>4</v>
      </c>
      <c r="J1085" s="13">
        <v>12</v>
      </c>
      <c r="K1085" t="s">
        <v>1216</v>
      </c>
      <c r="L1085" s="38">
        <v>0.5</v>
      </c>
      <c r="M1085" s="38">
        <v>30</v>
      </c>
      <c r="N1085" s="38">
        <v>30</v>
      </c>
      <c r="O1085" s="13" t="s">
        <v>15</v>
      </c>
      <c r="Q1085" s="13" t="s">
        <v>4</v>
      </c>
      <c r="R1085" s="38">
        <v>27.68</v>
      </c>
      <c r="S1085" s="13" t="s">
        <v>60</v>
      </c>
      <c r="T1085" s="39" t="str">
        <f t="shared" si="1326"/>
        <v>0.00</v>
      </c>
      <c r="U1085" s="39">
        <f t="shared" si="1519"/>
        <v>-0.5</v>
      </c>
      <c r="V1085" s="39">
        <f t="shared" si="1520"/>
        <v>151.73440000000002</v>
      </c>
      <c r="W1085" s="39">
        <f t="shared" si="1521"/>
        <v>819.5</v>
      </c>
      <c r="X1085" s="40">
        <f t="shared" si="1522"/>
        <v>0.18515485051860894</v>
      </c>
      <c r="Y1085" s="41">
        <f t="shared" si="1523"/>
        <v>1.5173440000000002</v>
      </c>
      <c r="Z1085" s="42">
        <f t="shared" si="1524"/>
        <v>15173.440000000002</v>
      </c>
      <c r="AA1085" s="103" t="s">
        <v>58</v>
      </c>
      <c r="AT1085" s="47">
        <v>32.200000000000003</v>
      </c>
      <c r="AU1085" s="47">
        <v>31</v>
      </c>
      <c r="AV1085" s="10">
        <f t="shared" si="1525"/>
        <v>14.5</v>
      </c>
      <c r="AW1085" s="10">
        <f t="shared" si="1526"/>
        <v>27.68</v>
      </c>
      <c r="AZ1085" t="str">
        <f t="shared" si="1527"/>
        <v>Yes</v>
      </c>
      <c r="BB1085" s="38">
        <f t="shared" si="1528"/>
        <v>-0.5</v>
      </c>
      <c r="BC1085" s="38">
        <f t="shared" si="1277"/>
        <v>-2</v>
      </c>
      <c r="BD1085" s="38">
        <f t="shared" si="1529"/>
        <v>-2</v>
      </c>
      <c r="BE1085" s="38">
        <f t="shared" si="1530"/>
        <v>-0.5</v>
      </c>
      <c r="BF1085" s="13" cm="1">
        <f t="array" ref="BF1085">SUMPRODUCT((1/COUNTIFS($A$3:$A1085,$A$3:$A1085,$H$3:$H1085,$H$3:$H1085,$I$3:$I1085,$I$3:$I1085)))</f>
        <v>319.99999999999807</v>
      </c>
      <c r="BG1085" s="13"/>
      <c r="BH1085" s="12"/>
    </row>
    <row r="1086" spans="1:60" x14ac:dyDescent="0.2">
      <c r="A1086" s="37">
        <v>46284</v>
      </c>
      <c r="C1086" s="38">
        <v>10.41</v>
      </c>
      <c r="D1086" s="13" t="s">
        <v>55</v>
      </c>
      <c r="E1086" s="13" t="s">
        <v>1156</v>
      </c>
      <c r="F1086" s="13"/>
      <c r="H1086" t="s">
        <v>138</v>
      </c>
      <c r="I1086" s="13">
        <v>4</v>
      </c>
      <c r="J1086" s="13">
        <v>14</v>
      </c>
      <c r="K1086" t="s">
        <v>1288</v>
      </c>
      <c r="L1086" s="38">
        <v>0.5</v>
      </c>
      <c r="M1086" s="38">
        <v>27</v>
      </c>
      <c r="N1086" s="38">
        <v>34.03</v>
      </c>
      <c r="O1086" s="13" t="s">
        <v>15</v>
      </c>
      <c r="Q1086" s="13" t="s">
        <v>4</v>
      </c>
      <c r="R1086" s="38">
        <v>31.387600000000003</v>
      </c>
      <c r="S1086" s="13" t="s">
        <v>60</v>
      </c>
      <c r="T1086" s="39" t="str">
        <f t="shared" si="1326"/>
        <v>0.00</v>
      </c>
      <c r="U1086" s="39">
        <f t="shared" si="1519"/>
        <v>-0.5</v>
      </c>
      <c r="V1086" s="39">
        <f t="shared" si="1520"/>
        <v>151.23440000000002</v>
      </c>
      <c r="W1086" s="39">
        <f t="shared" si="1521"/>
        <v>820</v>
      </c>
      <c r="X1086" s="40">
        <f t="shared" si="1522"/>
        <v>0.18443219512195125</v>
      </c>
      <c r="Y1086" s="41">
        <f t="shared" si="1523"/>
        <v>1.5123440000000001</v>
      </c>
      <c r="Z1086" s="42">
        <f t="shared" si="1524"/>
        <v>15123.440000000002</v>
      </c>
      <c r="AA1086" s="103" t="s">
        <v>58</v>
      </c>
      <c r="AT1086" s="47">
        <v>21</v>
      </c>
      <c r="AU1086" s="47">
        <v>21</v>
      </c>
      <c r="AV1086" s="10">
        <f t="shared" si="1525"/>
        <v>16.515000000000001</v>
      </c>
      <c r="AW1086" s="10">
        <f t="shared" si="1526"/>
        <v>31.387600000000003</v>
      </c>
      <c r="AZ1086" t="str">
        <f t="shared" si="1527"/>
        <v>Yes</v>
      </c>
      <c r="BB1086" s="38">
        <f t="shared" si="1528"/>
        <v>-0.5</v>
      </c>
      <c r="BC1086" s="38">
        <f t="shared" si="1277"/>
        <v>-2</v>
      </c>
      <c r="BD1086" s="38">
        <f t="shared" si="1529"/>
        <v>-2</v>
      </c>
      <c r="BE1086" s="38">
        <f t="shared" si="1530"/>
        <v>-0.5</v>
      </c>
      <c r="BF1086" s="13" cm="1">
        <f t="array" ref="BF1086">SUMPRODUCT((1/COUNTIFS($A$3:$A1086,$A$3:$A1086,$H$3:$H1086,$H$3:$H1086,$I$3:$I1086,$I$3:$I1086)))</f>
        <v>319.99999999999812</v>
      </c>
      <c r="BG1086" s="13"/>
      <c r="BH1086" s="12"/>
    </row>
    <row r="1087" spans="1:60" x14ac:dyDescent="0.2">
      <c r="A1087" s="37">
        <v>46284</v>
      </c>
      <c r="C1087" s="38">
        <v>10.41</v>
      </c>
      <c r="D1087" s="13" t="s">
        <v>55</v>
      </c>
      <c r="E1087" s="13" t="s">
        <v>1172</v>
      </c>
      <c r="F1087" s="13"/>
      <c r="H1087" t="s">
        <v>1173</v>
      </c>
      <c r="I1087" s="13">
        <v>3</v>
      </c>
      <c r="J1087" s="13">
        <v>7</v>
      </c>
      <c r="K1087" s="46" t="s">
        <v>85</v>
      </c>
      <c r="L1087" s="38">
        <v>0.5</v>
      </c>
      <c r="M1087" s="38">
        <v>15</v>
      </c>
      <c r="N1087" s="38">
        <v>15.94</v>
      </c>
      <c r="O1087" s="13" t="s">
        <v>15</v>
      </c>
      <c r="Q1087" s="13" t="s">
        <v>4</v>
      </c>
      <c r="R1087" s="38">
        <v>14.7448</v>
      </c>
      <c r="S1087" s="13">
        <v>4</v>
      </c>
      <c r="T1087" s="39" t="str">
        <f t="shared" si="1326"/>
        <v>0.00</v>
      </c>
      <c r="U1087" s="39">
        <f t="shared" ref="U1087" si="1531">BE1087</f>
        <v>-0.5</v>
      </c>
      <c r="V1087" s="39">
        <f t="shared" ref="V1087" si="1532">V1086+U1087</f>
        <v>150.73440000000002</v>
      </c>
      <c r="W1087" s="39">
        <f t="shared" ref="W1087" si="1533">W1086+L1087</f>
        <v>820.5</v>
      </c>
      <c r="X1087" s="40">
        <f t="shared" ref="X1087" si="1534">SUM(V1087/W1087)</f>
        <v>0.18371042047531996</v>
      </c>
      <c r="Y1087" s="41">
        <f t="shared" ref="Y1087" si="1535">V1087/100</f>
        <v>1.5073440000000002</v>
      </c>
      <c r="Z1087" s="42">
        <f t="shared" ref="Z1087" si="1536">V1087*100</f>
        <v>15073.440000000002</v>
      </c>
      <c r="AA1087" s="103" t="s">
        <v>58</v>
      </c>
      <c r="AT1087" s="47">
        <v>15.6</v>
      </c>
      <c r="AU1087" s="47">
        <v>13</v>
      </c>
      <c r="AV1087" s="10">
        <f t="shared" ref="AV1087" si="1537">((N1087*(L1087))-(L1087))</f>
        <v>7.47</v>
      </c>
      <c r="AW1087" s="10">
        <f t="shared" ref="AW1087" si="1538">0.92*(N1087-1)+1</f>
        <v>14.7448</v>
      </c>
      <c r="AZ1087" t="str">
        <f t="shared" ref="AZ1087" si="1539">IF(N1087&gt;=M1087,"Yes","No")</f>
        <v>Yes</v>
      </c>
      <c r="BB1087" s="38">
        <f t="shared" ref="BB1087" si="1540">IF(AA1087="W",
   L1087*(N1087-1),
   -L1087
)</f>
        <v>-0.5</v>
      </c>
      <c r="BC1087" s="38">
        <f t="shared" si="1277"/>
        <v>-0.5</v>
      </c>
      <c r="BD1087" s="38">
        <f t="shared" ref="BD1087" si="1541">IF(BC1087&gt;0, BC1087*0.92, BC1087)</f>
        <v>-0.5</v>
      </c>
      <c r="BE1087" s="38">
        <f t="shared" ref="BE1087" si="1542">IF(
  BC1087&gt;0,
  IF(
    AA1087="W",
    BB1087 - (BC1087 - BD1087),
    BB1087
  ),
  BB1087
)</f>
        <v>-0.5</v>
      </c>
      <c r="BF1087" s="13" cm="1">
        <f t="array" ref="BF1087">SUMPRODUCT((1/COUNTIFS($A$3:$A1087,$A$3:$A1087,$H$3:$H1087,$H$3:$H1087,$I$3:$I1087,$I$3:$I1087)))</f>
        <v>320.99999999999812</v>
      </c>
      <c r="BG1087" s="13"/>
      <c r="BH1087" s="12"/>
    </row>
    <row r="1088" spans="1:60" x14ac:dyDescent="0.2">
      <c r="A1088" s="37">
        <v>46284</v>
      </c>
      <c r="C1088" s="38">
        <v>10.41</v>
      </c>
      <c r="D1088" s="13" t="s">
        <v>55</v>
      </c>
      <c r="E1088" s="13" t="s">
        <v>1156</v>
      </c>
      <c r="F1088" s="13"/>
      <c r="H1088" t="s">
        <v>138</v>
      </c>
      <c r="I1088" s="13">
        <v>5</v>
      </c>
      <c r="J1088" s="13">
        <v>6</v>
      </c>
      <c r="K1088" t="s">
        <v>1123</v>
      </c>
      <c r="L1088" s="38">
        <v>0.5</v>
      </c>
      <c r="M1088" s="38">
        <v>26</v>
      </c>
      <c r="N1088" s="38">
        <v>28.28</v>
      </c>
      <c r="O1088" s="13" t="s">
        <v>15</v>
      </c>
      <c r="Q1088" s="13" t="s">
        <v>4</v>
      </c>
      <c r="R1088" s="38">
        <v>26.097600000000003</v>
      </c>
      <c r="S1088" s="13" t="s">
        <v>60</v>
      </c>
      <c r="T1088" s="39" t="str">
        <f t="shared" si="1326"/>
        <v>0.00</v>
      </c>
      <c r="U1088" s="39">
        <f t="shared" ref="U1088:U1090" si="1543">BE1088</f>
        <v>-0.5</v>
      </c>
      <c r="V1088" s="39">
        <f t="shared" ref="V1088:V1090" si="1544">V1087+U1088</f>
        <v>150.23440000000002</v>
      </c>
      <c r="W1088" s="39">
        <f t="shared" ref="W1088:W1090" si="1545">W1087+L1088</f>
        <v>821</v>
      </c>
      <c r="X1088" s="40">
        <f t="shared" ref="X1088:X1090" si="1546">SUM(V1088/W1088)</f>
        <v>0.18298952496954934</v>
      </c>
      <c r="Y1088" s="41">
        <f t="shared" ref="Y1088:Y1090" si="1547">V1088/100</f>
        <v>1.5023440000000001</v>
      </c>
      <c r="Z1088" s="42">
        <f t="shared" ref="Z1088:Z1090" si="1548">V1088*100</f>
        <v>15023.440000000002</v>
      </c>
      <c r="AA1088" s="103" t="s">
        <v>58</v>
      </c>
      <c r="AT1088" s="47">
        <v>24.3</v>
      </c>
      <c r="AU1088" s="47">
        <v>21</v>
      </c>
      <c r="AV1088" s="10">
        <f t="shared" ref="AV1088:AV1090" si="1549">((N1088*(L1088))-(L1088))</f>
        <v>13.64</v>
      </c>
      <c r="AW1088" s="10">
        <f t="shared" ref="AW1088:AW1090" si="1550">0.92*(N1088-1)+1</f>
        <v>26.097600000000003</v>
      </c>
      <c r="AZ1088" t="str">
        <f t="shared" ref="AZ1088:AZ1090" si="1551">IF(N1088&gt;=M1088,"Yes","No")</f>
        <v>Yes</v>
      </c>
      <c r="BB1088" s="38">
        <f t="shared" ref="BB1088:BB1090" si="1552">IF(AA1088="W",
   L1088*(N1088-1),
   -L1088
)</f>
        <v>-0.5</v>
      </c>
      <c r="BC1088" s="38">
        <f t="shared" si="1277"/>
        <v>-1.5</v>
      </c>
      <c r="BD1088" s="38">
        <f t="shared" ref="BD1088:BD1090" si="1553">IF(BC1088&gt;0, BC1088*0.92, BC1088)</f>
        <v>-1.5</v>
      </c>
      <c r="BE1088" s="38">
        <f t="shared" ref="BE1088:BE1090" si="1554">IF(
  BC1088&gt;0,
  IF(
    AA1088="W",
    BB1088 - (BC1088 - BD1088),
    BB1088
  ),
  BB1088
)</f>
        <v>-0.5</v>
      </c>
      <c r="BF1088" s="13" cm="1">
        <f t="array" ref="BF1088">SUMPRODUCT((1/COUNTIFS($A$3:$A1088,$A$3:$A1088,$H$3:$H1088,$H$3:$H1088,$I$3:$I1088,$I$3:$I1088)))</f>
        <v>321.99999999999812</v>
      </c>
      <c r="BG1088" s="13"/>
      <c r="BH1088" s="12"/>
    </row>
    <row r="1089" spans="1:60" x14ac:dyDescent="0.2">
      <c r="A1089" s="37">
        <v>46284</v>
      </c>
      <c r="C1089" s="38">
        <v>10.41</v>
      </c>
      <c r="D1089" s="13" t="s">
        <v>55</v>
      </c>
      <c r="E1089" s="13" t="s">
        <v>1156</v>
      </c>
      <c r="F1089" s="13"/>
      <c r="H1089" t="s">
        <v>138</v>
      </c>
      <c r="I1089" s="13">
        <v>5</v>
      </c>
      <c r="J1089" s="13">
        <v>7</v>
      </c>
      <c r="K1089" t="s">
        <v>687</v>
      </c>
      <c r="L1089" s="38">
        <v>0.5</v>
      </c>
      <c r="M1089" s="38">
        <v>16</v>
      </c>
      <c r="N1089" s="38">
        <v>21</v>
      </c>
      <c r="O1089" s="13" t="s">
        <v>15</v>
      </c>
      <c r="Q1089" s="13" t="s">
        <v>4</v>
      </c>
      <c r="R1089" s="38">
        <v>19.400000000000002</v>
      </c>
      <c r="S1089" s="13" t="s">
        <v>60</v>
      </c>
      <c r="T1089" s="39" t="str">
        <f t="shared" si="1326"/>
        <v>0.00</v>
      </c>
      <c r="U1089" s="39">
        <f t="shared" si="1543"/>
        <v>-0.5</v>
      </c>
      <c r="V1089" s="39">
        <f t="shared" si="1544"/>
        <v>149.73440000000002</v>
      </c>
      <c r="W1089" s="39">
        <f t="shared" si="1545"/>
        <v>821.5</v>
      </c>
      <c r="X1089" s="40">
        <f t="shared" si="1546"/>
        <v>0.18226950699939137</v>
      </c>
      <c r="Y1089" s="41">
        <f t="shared" si="1547"/>
        <v>1.4973440000000002</v>
      </c>
      <c r="Z1089" s="42">
        <f t="shared" si="1548"/>
        <v>14973.440000000002</v>
      </c>
      <c r="AA1089" s="103" t="s">
        <v>58</v>
      </c>
      <c r="AT1089" s="47">
        <v>16</v>
      </c>
      <c r="AU1089" s="47">
        <v>19</v>
      </c>
      <c r="AV1089" s="10">
        <f t="shared" si="1549"/>
        <v>10</v>
      </c>
      <c r="AW1089" s="10">
        <f t="shared" si="1550"/>
        <v>19.400000000000002</v>
      </c>
      <c r="AZ1089" t="str">
        <f t="shared" si="1551"/>
        <v>Yes</v>
      </c>
      <c r="BB1089" s="38">
        <f t="shared" si="1552"/>
        <v>-0.5</v>
      </c>
      <c r="BC1089" s="38">
        <f t="shared" si="1277"/>
        <v>-1.5</v>
      </c>
      <c r="BD1089" s="38">
        <f t="shared" si="1553"/>
        <v>-1.5</v>
      </c>
      <c r="BE1089" s="38">
        <f t="shared" si="1554"/>
        <v>-0.5</v>
      </c>
      <c r="BF1089" s="13" cm="1">
        <f t="array" ref="BF1089">SUMPRODUCT((1/COUNTIFS($A$3:$A1089,$A$3:$A1089,$H$3:$H1089,$H$3:$H1089,$I$3:$I1089,$I$3:$I1089)))</f>
        <v>321.99999999999812</v>
      </c>
      <c r="BG1089" s="13"/>
      <c r="BH1089" s="12"/>
    </row>
    <row r="1090" spans="1:60" x14ac:dyDescent="0.2">
      <c r="A1090" s="37">
        <v>46284</v>
      </c>
      <c r="C1090" s="38">
        <v>10.41</v>
      </c>
      <c r="D1090" s="13" t="s">
        <v>55</v>
      </c>
      <c r="E1090" s="13" t="s">
        <v>1156</v>
      </c>
      <c r="F1090" s="13"/>
      <c r="H1090" t="s">
        <v>138</v>
      </c>
      <c r="I1090" s="13">
        <v>5</v>
      </c>
      <c r="J1090" s="13">
        <v>8</v>
      </c>
      <c r="K1090" t="s">
        <v>1289</v>
      </c>
      <c r="L1090" s="38">
        <v>0.5</v>
      </c>
      <c r="M1090" s="38">
        <v>40</v>
      </c>
      <c r="N1090" s="38">
        <v>47.56</v>
      </c>
      <c r="O1090" s="13" t="s">
        <v>15</v>
      </c>
      <c r="Q1090" s="13" t="s">
        <v>4</v>
      </c>
      <c r="R1090" s="38">
        <v>43.835200000000007</v>
      </c>
      <c r="S1090" s="13" t="s">
        <v>60</v>
      </c>
      <c r="T1090" s="39" t="str">
        <f t="shared" si="1326"/>
        <v>0.00</v>
      </c>
      <c r="U1090" s="39">
        <f t="shared" si="1543"/>
        <v>-0.5</v>
      </c>
      <c r="V1090" s="39">
        <f t="shared" si="1544"/>
        <v>149.23440000000002</v>
      </c>
      <c r="W1090" s="39">
        <f t="shared" si="1545"/>
        <v>822</v>
      </c>
      <c r="X1090" s="40">
        <f t="shared" si="1546"/>
        <v>0.18155036496350369</v>
      </c>
      <c r="Y1090" s="41">
        <f t="shared" si="1547"/>
        <v>1.4923440000000001</v>
      </c>
      <c r="Z1090" s="42">
        <f t="shared" si="1548"/>
        <v>14923.440000000002</v>
      </c>
      <c r="AA1090" s="103" t="s">
        <v>58</v>
      </c>
      <c r="AT1090" s="47">
        <v>41.3</v>
      </c>
      <c r="AU1090" s="47">
        <v>31</v>
      </c>
      <c r="AV1090" s="10">
        <f t="shared" si="1549"/>
        <v>23.28</v>
      </c>
      <c r="AW1090" s="10">
        <f t="shared" si="1550"/>
        <v>43.835200000000007</v>
      </c>
      <c r="AZ1090" t="str">
        <f t="shared" si="1551"/>
        <v>Yes</v>
      </c>
      <c r="BB1090" s="38">
        <f t="shared" si="1552"/>
        <v>-0.5</v>
      </c>
      <c r="BC1090" s="38">
        <f t="shared" si="1277"/>
        <v>-1.5</v>
      </c>
      <c r="BD1090" s="38">
        <f t="shared" si="1553"/>
        <v>-1.5</v>
      </c>
      <c r="BE1090" s="38">
        <f t="shared" si="1554"/>
        <v>-0.5</v>
      </c>
      <c r="BF1090" s="13" cm="1">
        <f t="array" ref="BF1090">SUMPRODUCT((1/COUNTIFS($A$3:$A1090,$A$3:$A1090,$H$3:$H1090,$H$3:$H1090,$I$3:$I1090,$I$3:$I1090)))</f>
        <v>321.99999999999807</v>
      </c>
      <c r="BG1090" s="13"/>
      <c r="BH1090" s="12"/>
    </row>
    <row r="1091" spans="1:60" x14ac:dyDescent="0.2">
      <c r="A1091" s="37">
        <v>46284</v>
      </c>
      <c r="C1091" s="38">
        <v>10.41</v>
      </c>
      <c r="D1091" s="13" t="s">
        <v>55</v>
      </c>
      <c r="E1091" s="13" t="s">
        <v>1156</v>
      </c>
      <c r="F1091" s="13"/>
      <c r="H1091" t="s">
        <v>138</v>
      </c>
      <c r="I1091" s="13">
        <v>6</v>
      </c>
      <c r="J1091" s="13">
        <v>1</v>
      </c>
      <c r="K1091" t="s">
        <v>1291</v>
      </c>
      <c r="L1091" s="38">
        <v>0.5</v>
      </c>
      <c r="M1091" s="38">
        <v>34</v>
      </c>
      <c r="N1091" s="38">
        <v>64.62</v>
      </c>
      <c r="O1091" s="13" t="s">
        <v>15</v>
      </c>
      <c r="Q1091" s="13" t="s">
        <v>4</v>
      </c>
      <c r="R1091" s="38">
        <v>59.530400000000007</v>
      </c>
      <c r="S1091" s="13" t="s">
        <v>60</v>
      </c>
      <c r="T1091" s="39" t="str">
        <f t="shared" si="1326"/>
        <v>0.00</v>
      </c>
      <c r="U1091" s="39">
        <f t="shared" ref="U1091:U1096" si="1555">BE1091</f>
        <v>-0.5</v>
      </c>
      <c r="V1091" s="39">
        <f t="shared" ref="V1091:V1096" si="1556">V1090+U1091</f>
        <v>148.73440000000002</v>
      </c>
      <c r="W1091" s="39">
        <f t="shared" ref="W1091:W1096" si="1557">W1090+L1091</f>
        <v>822.5</v>
      </c>
      <c r="X1091" s="40">
        <f t="shared" ref="X1091:X1096" si="1558">SUM(V1091/W1091)</f>
        <v>0.18083209726443772</v>
      </c>
      <c r="Y1091" s="41">
        <f t="shared" ref="Y1091:Y1096" si="1559">V1091/100</f>
        <v>1.4873440000000002</v>
      </c>
      <c r="Z1091" s="42">
        <f t="shared" ref="Z1091:Z1096" si="1560">V1091*100</f>
        <v>14873.440000000002</v>
      </c>
      <c r="AA1091" s="103" t="s">
        <v>58</v>
      </c>
      <c r="AT1091" s="47">
        <v>45.4</v>
      </c>
      <c r="AU1091" s="47">
        <v>41</v>
      </c>
      <c r="AV1091" s="10">
        <f t="shared" ref="AV1091:AV1096" si="1561">((N1091*(L1091))-(L1091))</f>
        <v>31.810000000000002</v>
      </c>
      <c r="AW1091" s="10">
        <f t="shared" ref="AW1091:AW1096" si="1562">0.92*(N1091-1)+1</f>
        <v>59.530400000000007</v>
      </c>
      <c r="AZ1091" t="str">
        <f t="shared" ref="AZ1091:AZ1096" si="1563">IF(N1091&gt;=M1091,"Yes","No")</f>
        <v>Yes</v>
      </c>
      <c r="BB1091" s="38">
        <f t="shared" ref="BB1091:BB1096" si="1564">IF(AA1091="W",
   L1091*(N1091-1),
   -L1091
)</f>
        <v>-0.5</v>
      </c>
      <c r="BC1091" s="38">
        <f t="shared" ref="BC1091:BC1154" si="1565">SUMIFS(
  $BB:$BB,
  $A:$A,$A1091,
  $H:$H,$H1091,
  $I:$I,$I1091
)</f>
        <v>-3</v>
      </c>
      <c r="BD1091" s="38">
        <f t="shared" ref="BD1091:BD1096" si="1566">IF(BC1091&gt;0, BC1091*0.92, BC1091)</f>
        <v>-3</v>
      </c>
      <c r="BE1091" s="38">
        <f t="shared" ref="BE1091:BE1096" si="1567">IF(
  BC1091&gt;0,
  IF(
    AA1091="W",
    BB1091 - (BC1091 - BD1091),
    BB1091
  ),
  BB1091
)</f>
        <v>-0.5</v>
      </c>
      <c r="BF1091" s="13" cm="1">
        <f t="array" ref="BF1091">SUMPRODUCT((1/COUNTIFS($A$3:$A1091,$A$3:$A1091,$H$3:$H1091,$H$3:$H1091,$I$3:$I1091,$I$3:$I1091)))</f>
        <v>322.99999999999807</v>
      </c>
      <c r="BG1091" s="13"/>
      <c r="BH1091" s="12"/>
    </row>
    <row r="1092" spans="1:60" x14ac:dyDescent="0.2">
      <c r="A1092" s="37">
        <v>46284</v>
      </c>
      <c r="C1092" s="38">
        <v>10.41</v>
      </c>
      <c r="D1092" s="13" t="s">
        <v>55</v>
      </c>
      <c r="E1092" s="13" t="s">
        <v>1156</v>
      </c>
      <c r="F1092" s="13"/>
      <c r="H1092" t="s">
        <v>138</v>
      </c>
      <c r="I1092" s="13">
        <v>6</v>
      </c>
      <c r="J1092" s="13">
        <v>1</v>
      </c>
      <c r="K1092" t="s">
        <v>1291</v>
      </c>
      <c r="L1092" s="38">
        <v>0.5</v>
      </c>
      <c r="M1092" s="38">
        <v>8.8000000000000007</v>
      </c>
      <c r="N1092" s="38">
        <v>8.81</v>
      </c>
      <c r="O1092" s="13" t="s">
        <v>15</v>
      </c>
      <c r="Q1092" s="13" t="s">
        <v>1101</v>
      </c>
      <c r="R1092" s="38">
        <v>8.1852000000000018</v>
      </c>
      <c r="S1092" s="13" t="s">
        <v>60</v>
      </c>
      <c r="T1092" s="39" t="str">
        <f t="shared" si="1326"/>
        <v>0.00</v>
      </c>
      <c r="U1092" s="39">
        <f t="shared" si="1555"/>
        <v>-0.5</v>
      </c>
      <c r="V1092" s="39">
        <f t="shared" si="1556"/>
        <v>148.23440000000002</v>
      </c>
      <c r="W1092" s="39">
        <f t="shared" si="1557"/>
        <v>823</v>
      </c>
      <c r="X1092" s="40">
        <f t="shared" si="1558"/>
        <v>0.180114702308627</v>
      </c>
      <c r="Y1092" s="41">
        <f t="shared" si="1559"/>
        <v>1.4823440000000003</v>
      </c>
      <c r="Z1092" s="42">
        <f t="shared" si="1560"/>
        <v>14823.440000000002</v>
      </c>
      <c r="AA1092" s="103" t="s">
        <v>58</v>
      </c>
      <c r="AT1092" s="47">
        <v>9.15</v>
      </c>
      <c r="AU1092" s="47">
        <v>9.15</v>
      </c>
      <c r="AV1092" s="10">
        <f t="shared" si="1561"/>
        <v>3.9050000000000002</v>
      </c>
      <c r="AW1092" s="10">
        <f t="shared" si="1562"/>
        <v>8.1852000000000018</v>
      </c>
      <c r="AZ1092" t="str">
        <f t="shared" si="1563"/>
        <v>Yes</v>
      </c>
      <c r="BB1092" s="38">
        <f t="shared" si="1564"/>
        <v>-0.5</v>
      </c>
      <c r="BC1092" s="38">
        <f t="shared" si="1565"/>
        <v>-3</v>
      </c>
      <c r="BD1092" s="38">
        <f t="shared" si="1566"/>
        <v>-3</v>
      </c>
      <c r="BE1092" s="38">
        <f t="shared" si="1567"/>
        <v>-0.5</v>
      </c>
      <c r="BF1092" s="13" cm="1">
        <f t="array" ref="BF1092">SUMPRODUCT((1/COUNTIFS($A$3:$A1092,$A$3:$A1092,$H$3:$H1092,$H$3:$H1092,$I$3:$I1092,$I$3:$I1092)))</f>
        <v>322.99999999999807</v>
      </c>
      <c r="BG1092" s="13"/>
      <c r="BH1092" s="12"/>
    </row>
    <row r="1093" spans="1:60" x14ac:dyDescent="0.2">
      <c r="A1093" s="37">
        <v>46284</v>
      </c>
      <c r="C1093" s="38">
        <v>10.41</v>
      </c>
      <c r="D1093" s="13" t="s">
        <v>55</v>
      </c>
      <c r="E1093" s="13" t="s">
        <v>1156</v>
      </c>
      <c r="F1093" s="13"/>
      <c r="H1093" t="s">
        <v>138</v>
      </c>
      <c r="I1093" s="13">
        <v>6</v>
      </c>
      <c r="J1093" s="13">
        <v>2</v>
      </c>
      <c r="K1093" s="45" t="s">
        <v>1292</v>
      </c>
      <c r="L1093" s="38">
        <v>0.5</v>
      </c>
      <c r="M1093" s="38">
        <v>18.5</v>
      </c>
      <c r="N1093" s="38">
        <v>23.49</v>
      </c>
      <c r="O1093" s="13" t="s">
        <v>15</v>
      </c>
      <c r="Q1093" s="13" t="s">
        <v>4</v>
      </c>
      <c r="R1093" s="38">
        <v>21.690799999999999</v>
      </c>
      <c r="S1093" s="13">
        <v>3</v>
      </c>
      <c r="T1093" s="39" t="str">
        <f t="shared" si="1326"/>
        <v>0.00</v>
      </c>
      <c r="U1093" s="39">
        <f t="shared" si="1555"/>
        <v>-0.5</v>
      </c>
      <c r="V1093" s="39">
        <f t="shared" si="1556"/>
        <v>147.73440000000002</v>
      </c>
      <c r="W1093" s="39">
        <f t="shared" si="1557"/>
        <v>823.5</v>
      </c>
      <c r="X1093" s="40">
        <f t="shared" si="1558"/>
        <v>0.17939817850637527</v>
      </c>
      <c r="Y1093" s="41">
        <f t="shared" si="1559"/>
        <v>1.4773440000000002</v>
      </c>
      <c r="Z1093" s="42">
        <f t="shared" si="1560"/>
        <v>14773.440000000002</v>
      </c>
      <c r="AA1093" s="103" t="s">
        <v>58</v>
      </c>
      <c r="AT1093" s="47">
        <v>18.25</v>
      </c>
      <c r="AU1093" s="47">
        <v>18</v>
      </c>
      <c r="AV1093" s="10">
        <f t="shared" si="1561"/>
        <v>11.244999999999999</v>
      </c>
      <c r="AW1093" s="10">
        <f t="shared" si="1562"/>
        <v>21.690799999999999</v>
      </c>
      <c r="AZ1093" t="str">
        <f t="shared" si="1563"/>
        <v>Yes</v>
      </c>
      <c r="BB1093" s="38">
        <f t="shared" si="1564"/>
        <v>-0.5</v>
      </c>
      <c r="BC1093" s="38">
        <f t="shared" si="1565"/>
        <v>-3</v>
      </c>
      <c r="BD1093" s="38">
        <f t="shared" si="1566"/>
        <v>-3</v>
      </c>
      <c r="BE1093" s="38">
        <f t="shared" si="1567"/>
        <v>-0.5</v>
      </c>
      <c r="BF1093" s="13" cm="1">
        <f t="array" ref="BF1093">SUMPRODUCT((1/COUNTIFS($A$3:$A1093,$A$3:$A1093,$H$3:$H1093,$H$3:$H1093,$I$3:$I1093,$I$3:$I1093)))</f>
        <v>322.99999999999801</v>
      </c>
      <c r="BG1093" s="13"/>
      <c r="BH1093" s="12"/>
    </row>
    <row r="1094" spans="1:60" x14ac:dyDescent="0.2">
      <c r="A1094" s="37">
        <v>46284</v>
      </c>
      <c r="C1094" s="38">
        <v>10.41</v>
      </c>
      <c r="D1094" s="13" t="s">
        <v>55</v>
      </c>
      <c r="E1094" s="13" t="s">
        <v>1156</v>
      </c>
      <c r="F1094" s="13"/>
      <c r="H1094" t="s">
        <v>138</v>
      </c>
      <c r="I1094" s="13">
        <v>6</v>
      </c>
      <c r="J1094" s="13">
        <v>6</v>
      </c>
      <c r="K1094" t="s">
        <v>177</v>
      </c>
      <c r="L1094" s="38">
        <v>0.5</v>
      </c>
      <c r="M1094" s="38">
        <v>34</v>
      </c>
      <c r="N1094" s="38">
        <v>38</v>
      </c>
      <c r="O1094" s="13" t="s">
        <v>15</v>
      </c>
      <c r="Q1094" s="13" t="s">
        <v>4</v>
      </c>
      <c r="R1094" s="38">
        <v>35.04</v>
      </c>
      <c r="S1094" s="13" t="s">
        <v>60</v>
      </c>
      <c r="T1094" s="39" t="str">
        <f t="shared" si="1326"/>
        <v>0.00</v>
      </c>
      <c r="U1094" s="39">
        <f t="shared" si="1555"/>
        <v>-0.5</v>
      </c>
      <c r="V1094" s="39">
        <f t="shared" si="1556"/>
        <v>147.23440000000002</v>
      </c>
      <c r="W1094" s="39">
        <f t="shared" si="1557"/>
        <v>824</v>
      </c>
      <c r="X1094" s="40">
        <f t="shared" si="1558"/>
        <v>0.17868252427184469</v>
      </c>
      <c r="Y1094" s="41">
        <f t="shared" si="1559"/>
        <v>1.4723440000000003</v>
      </c>
      <c r="Z1094" s="42">
        <f t="shared" si="1560"/>
        <v>14723.440000000002</v>
      </c>
      <c r="AA1094" s="103" t="s">
        <v>58</v>
      </c>
      <c r="AT1094" s="47">
        <v>38.35</v>
      </c>
      <c r="AU1094" s="47">
        <v>26</v>
      </c>
      <c r="AV1094" s="10">
        <f t="shared" si="1561"/>
        <v>18.5</v>
      </c>
      <c r="AW1094" s="10">
        <f t="shared" si="1562"/>
        <v>35.04</v>
      </c>
      <c r="AZ1094" t="str">
        <f t="shared" si="1563"/>
        <v>Yes</v>
      </c>
      <c r="BB1094" s="38">
        <f t="shared" si="1564"/>
        <v>-0.5</v>
      </c>
      <c r="BC1094" s="38">
        <f t="shared" si="1565"/>
        <v>-3</v>
      </c>
      <c r="BD1094" s="38">
        <f t="shared" si="1566"/>
        <v>-3</v>
      </c>
      <c r="BE1094" s="38">
        <f t="shared" si="1567"/>
        <v>-0.5</v>
      </c>
      <c r="BF1094" s="13" cm="1">
        <f t="array" ref="BF1094">SUMPRODUCT((1/COUNTIFS($A$3:$A1094,$A$3:$A1094,$H$3:$H1094,$H$3:$H1094,$I$3:$I1094,$I$3:$I1094)))</f>
        <v>322.99999999999807</v>
      </c>
      <c r="BG1094" s="13"/>
      <c r="BH1094" s="12"/>
    </row>
    <row r="1095" spans="1:60" x14ac:dyDescent="0.2">
      <c r="A1095" s="37">
        <v>46284</v>
      </c>
      <c r="C1095" s="38">
        <v>10.41</v>
      </c>
      <c r="D1095" s="13" t="s">
        <v>55</v>
      </c>
      <c r="E1095" s="13" t="s">
        <v>1156</v>
      </c>
      <c r="F1095" s="13"/>
      <c r="H1095" t="s">
        <v>138</v>
      </c>
      <c r="I1095" s="13">
        <v>6</v>
      </c>
      <c r="J1095" s="13">
        <v>9</v>
      </c>
      <c r="K1095" t="s">
        <v>1293</v>
      </c>
      <c r="L1095" s="38">
        <v>0.5</v>
      </c>
      <c r="M1095" s="38">
        <v>19</v>
      </c>
      <c r="N1095" s="38">
        <v>22.93</v>
      </c>
      <c r="O1095" s="13" t="s">
        <v>15</v>
      </c>
      <c r="Q1095" s="13" t="s">
        <v>4</v>
      </c>
      <c r="R1095" s="38">
        <v>21.175599999999999</v>
      </c>
      <c r="S1095" s="13" t="s">
        <v>60</v>
      </c>
      <c r="T1095" s="39" t="str">
        <f t="shared" si="1326"/>
        <v>0.00</v>
      </c>
      <c r="U1095" s="39">
        <f t="shared" si="1555"/>
        <v>-0.5</v>
      </c>
      <c r="V1095" s="39">
        <f t="shared" si="1556"/>
        <v>146.73440000000002</v>
      </c>
      <c r="W1095" s="39">
        <f t="shared" si="1557"/>
        <v>824.5</v>
      </c>
      <c r="X1095" s="40">
        <f t="shared" si="1558"/>
        <v>0.1779677380230443</v>
      </c>
      <c r="Y1095" s="41">
        <f t="shared" si="1559"/>
        <v>1.4673440000000002</v>
      </c>
      <c r="Z1095" s="42">
        <f t="shared" si="1560"/>
        <v>14673.440000000002</v>
      </c>
      <c r="AA1095" s="103" t="s">
        <v>58</v>
      </c>
      <c r="AT1095" s="47">
        <v>17</v>
      </c>
      <c r="AU1095" s="47">
        <v>21</v>
      </c>
      <c r="AV1095" s="10">
        <f t="shared" si="1561"/>
        <v>10.965</v>
      </c>
      <c r="AW1095" s="10">
        <f t="shared" si="1562"/>
        <v>21.175599999999999</v>
      </c>
      <c r="AZ1095" t="str">
        <f t="shared" si="1563"/>
        <v>Yes</v>
      </c>
      <c r="BB1095" s="38">
        <f t="shared" si="1564"/>
        <v>-0.5</v>
      </c>
      <c r="BC1095" s="38">
        <f t="shared" si="1565"/>
        <v>-3</v>
      </c>
      <c r="BD1095" s="38">
        <f t="shared" si="1566"/>
        <v>-3</v>
      </c>
      <c r="BE1095" s="38">
        <f t="shared" si="1567"/>
        <v>-0.5</v>
      </c>
      <c r="BF1095" s="13" cm="1">
        <f t="array" ref="BF1095">SUMPRODUCT((1/COUNTIFS($A$3:$A1095,$A$3:$A1095,$H$3:$H1095,$H$3:$H1095,$I$3:$I1095,$I$3:$I1095)))</f>
        <v>322.99999999999801</v>
      </c>
      <c r="BG1095" s="13"/>
      <c r="BH1095" s="12"/>
    </row>
    <row r="1096" spans="1:60" x14ac:dyDescent="0.2">
      <c r="A1096" s="37">
        <v>46284</v>
      </c>
      <c r="C1096" s="38">
        <v>10.41</v>
      </c>
      <c r="D1096" s="13" t="s">
        <v>55</v>
      </c>
      <c r="E1096" s="13" t="s">
        <v>1156</v>
      </c>
      <c r="F1096" s="13"/>
      <c r="H1096" t="s">
        <v>138</v>
      </c>
      <c r="I1096" s="13">
        <v>6</v>
      </c>
      <c r="J1096" s="13">
        <v>12</v>
      </c>
      <c r="K1096" t="s">
        <v>1294</v>
      </c>
      <c r="L1096" s="38">
        <v>0.5</v>
      </c>
      <c r="M1096" s="38">
        <v>11</v>
      </c>
      <c r="N1096" s="38">
        <v>13.95</v>
      </c>
      <c r="O1096" s="13" t="s">
        <v>15</v>
      </c>
      <c r="Q1096" s="13" t="s">
        <v>4</v>
      </c>
      <c r="R1096" s="38">
        <v>12.914</v>
      </c>
      <c r="S1096" s="13" t="s">
        <v>60</v>
      </c>
      <c r="T1096" s="39" t="str">
        <f t="shared" si="1326"/>
        <v>0.00</v>
      </c>
      <c r="U1096" s="39">
        <f t="shared" si="1555"/>
        <v>-0.5</v>
      </c>
      <c r="V1096" s="39">
        <f t="shared" si="1556"/>
        <v>146.23440000000002</v>
      </c>
      <c r="W1096" s="39">
        <f t="shared" si="1557"/>
        <v>825</v>
      </c>
      <c r="X1096" s="40">
        <f t="shared" si="1558"/>
        <v>0.17725381818181821</v>
      </c>
      <c r="Y1096" s="41">
        <f t="shared" si="1559"/>
        <v>1.4623440000000003</v>
      </c>
      <c r="Z1096" s="42">
        <f t="shared" si="1560"/>
        <v>14623.440000000002</v>
      </c>
      <c r="AA1096" s="103" t="s">
        <v>58</v>
      </c>
      <c r="AT1096" s="47">
        <v>10</v>
      </c>
      <c r="AU1096" s="47">
        <v>12</v>
      </c>
      <c r="AV1096" s="10">
        <f t="shared" si="1561"/>
        <v>6.4749999999999996</v>
      </c>
      <c r="AW1096" s="10">
        <f t="shared" si="1562"/>
        <v>12.914</v>
      </c>
      <c r="AZ1096" t="str">
        <f t="shared" si="1563"/>
        <v>Yes</v>
      </c>
      <c r="BB1096" s="38">
        <f t="shared" si="1564"/>
        <v>-0.5</v>
      </c>
      <c r="BC1096" s="38">
        <f t="shared" si="1565"/>
        <v>-3</v>
      </c>
      <c r="BD1096" s="38">
        <f t="shared" si="1566"/>
        <v>-3</v>
      </c>
      <c r="BE1096" s="38">
        <f t="shared" si="1567"/>
        <v>-0.5</v>
      </c>
      <c r="BF1096" s="13" cm="1">
        <f t="array" ref="BF1096">SUMPRODUCT((1/COUNTIFS($A$3:$A1096,$A$3:$A1096,$H$3:$H1096,$H$3:$H1096,$I$3:$I1096,$I$3:$I1096)))</f>
        <v>322.99999999999818</v>
      </c>
      <c r="BG1096" s="13"/>
      <c r="BH1096" s="12"/>
    </row>
    <row r="1097" spans="1:60" x14ac:dyDescent="0.2">
      <c r="A1097" s="37">
        <v>46284</v>
      </c>
      <c r="C1097" s="38">
        <v>10.41</v>
      </c>
      <c r="D1097" s="13" t="s">
        <v>55</v>
      </c>
      <c r="E1097" s="13" t="s">
        <v>1172</v>
      </c>
      <c r="F1097" s="13"/>
      <c r="H1097" t="s">
        <v>1173</v>
      </c>
      <c r="I1097" s="13">
        <v>5</v>
      </c>
      <c r="J1097" s="13">
        <v>1</v>
      </c>
      <c r="K1097" t="s">
        <v>1295</v>
      </c>
      <c r="L1097" s="38">
        <v>0.5</v>
      </c>
      <c r="M1097" s="38">
        <v>22</v>
      </c>
      <c r="N1097" s="38">
        <v>24.13</v>
      </c>
      <c r="O1097" s="13" t="s">
        <v>15</v>
      </c>
      <c r="Q1097" s="13" t="s">
        <v>4</v>
      </c>
      <c r="R1097" s="38">
        <v>22.279599999999999</v>
      </c>
      <c r="S1097" s="13" t="s">
        <v>60</v>
      </c>
      <c r="T1097" s="39" t="str">
        <f t="shared" si="1326"/>
        <v>0.00</v>
      </c>
      <c r="U1097" s="39">
        <f t="shared" ref="U1097" si="1568">BE1097</f>
        <v>-0.5</v>
      </c>
      <c r="V1097" s="39">
        <f t="shared" ref="V1097" si="1569">V1096+U1097</f>
        <v>145.73440000000002</v>
      </c>
      <c r="W1097" s="39">
        <f t="shared" ref="W1097" si="1570">W1096+L1097</f>
        <v>825.5</v>
      </c>
      <c r="X1097" s="40">
        <f t="shared" ref="X1097" si="1571">SUM(V1097/W1097)</f>
        <v>0.17654076317383408</v>
      </c>
      <c r="Y1097" s="41">
        <f t="shared" ref="Y1097" si="1572">V1097/100</f>
        <v>1.4573440000000002</v>
      </c>
      <c r="Z1097" s="42">
        <f t="shared" ref="Z1097" si="1573">V1097*100</f>
        <v>14573.440000000002</v>
      </c>
      <c r="AA1097" s="103" t="s">
        <v>58</v>
      </c>
      <c r="AT1097" s="47">
        <v>17.8</v>
      </c>
      <c r="AU1097" s="47">
        <v>16</v>
      </c>
      <c r="AV1097" s="10">
        <f t="shared" ref="AV1097" si="1574">((N1097*(L1097))-(L1097))</f>
        <v>11.565</v>
      </c>
      <c r="AW1097" s="10">
        <f t="shared" ref="AW1097" si="1575">0.92*(N1097-1)+1</f>
        <v>22.279599999999999</v>
      </c>
      <c r="AZ1097" t="str">
        <f t="shared" ref="AZ1097" si="1576">IF(N1097&gt;=M1097,"Yes","No")</f>
        <v>Yes</v>
      </c>
      <c r="BB1097" s="38">
        <f t="shared" ref="BB1097" si="1577">IF(AA1097="W",
   L1097*(N1097-1),
   -L1097
)</f>
        <v>-0.5</v>
      </c>
      <c r="BC1097" s="38">
        <f t="shared" si="1565"/>
        <v>-0.5</v>
      </c>
      <c r="BD1097" s="38">
        <f t="shared" ref="BD1097" si="1578">IF(BC1097&gt;0, BC1097*0.92, BC1097)</f>
        <v>-0.5</v>
      </c>
      <c r="BE1097" s="38">
        <f t="shared" ref="BE1097" si="1579">IF(
  BC1097&gt;0,
  IF(
    AA1097="W",
    BB1097 - (BC1097 - BD1097),
    BB1097
  ),
  BB1097
)</f>
        <v>-0.5</v>
      </c>
      <c r="BF1097" s="13" cm="1">
        <f t="array" ref="BF1097">SUMPRODUCT((1/COUNTIFS($A$3:$A1097,$A$3:$A1097,$H$3:$H1097,$H$3:$H1097,$I$3:$I1097,$I$3:$I1097)))</f>
        <v>323.99999999999818</v>
      </c>
      <c r="BG1097" s="13"/>
      <c r="BH1097" s="12"/>
    </row>
    <row r="1098" spans="1:60" x14ac:dyDescent="0.2">
      <c r="A1098" s="37">
        <v>46284</v>
      </c>
      <c r="C1098" s="38">
        <v>10.41</v>
      </c>
      <c r="D1098" s="13" t="s">
        <v>55</v>
      </c>
      <c r="E1098" s="13" t="s">
        <v>1156</v>
      </c>
      <c r="F1098" s="13"/>
      <c r="H1098" t="s">
        <v>138</v>
      </c>
      <c r="I1098" s="13">
        <v>7</v>
      </c>
      <c r="J1098" s="13">
        <v>2</v>
      </c>
      <c r="K1098" t="s">
        <v>518</v>
      </c>
      <c r="L1098" s="38">
        <v>0.5</v>
      </c>
      <c r="M1098" s="38">
        <v>10.5</v>
      </c>
      <c r="N1098" s="38">
        <v>12.05</v>
      </c>
      <c r="O1098" s="13" t="s">
        <v>15</v>
      </c>
      <c r="Q1098" s="13" t="s">
        <v>4</v>
      </c>
      <c r="R1098" s="38">
        <v>11.166</v>
      </c>
      <c r="S1098" s="13" t="s">
        <v>60</v>
      </c>
      <c r="T1098" s="39" t="str">
        <f t="shared" si="1326"/>
        <v>0.00</v>
      </c>
      <c r="U1098" s="39">
        <f t="shared" ref="U1098:U1099" si="1580">BE1098</f>
        <v>-0.5</v>
      </c>
      <c r="V1098" s="39">
        <f t="shared" ref="V1098:V1099" si="1581">V1097+U1098</f>
        <v>145.23440000000002</v>
      </c>
      <c r="W1098" s="39">
        <f t="shared" ref="W1098:W1099" si="1582">W1097+L1098</f>
        <v>826</v>
      </c>
      <c r="X1098" s="40">
        <f t="shared" ref="X1098:X1099" si="1583">SUM(V1098/W1098)</f>
        <v>0.17582857142857145</v>
      </c>
      <c r="Y1098" s="41">
        <f t="shared" ref="Y1098:Y1099" si="1584">V1098/100</f>
        <v>1.4523440000000003</v>
      </c>
      <c r="Z1098" s="42">
        <f t="shared" ref="Z1098:Z1099" si="1585">V1098*100</f>
        <v>14523.440000000002</v>
      </c>
      <c r="AA1098" s="103" t="s">
        <v>58</v>
      </c>
      <c r="AT1098" s="47">
        <v>10.65</v>
      </c>
      <c r="AU1098" s="47">
        <v>10</v>
      </c>
      <c r="AV1098" s="10">
        <f t="shared" ref="AV1098:AV1099" si="1586">((N1098*(L1098))-(L1098))</f>
        <v>5.5250000000000004</v>
      </c>
      <c r="AW1098" s="10">
        <f t="shared" ref="AW1098:AW1099" si="1587">0.92*(N1098-1)+1</f>
        <v>11.166</v>
      </c>
      <c r="AZ1098" t="str">
        <f t="shared" ref="AZ1098:AZ1099" si="1588">IF(N1098&gt;=M1098,"Yes","No")</f>
        <v>Yes</v>
      </c>
      <c r="BB1098" s="38">
        <f t="shared" ref="BB1098:BB1099" si="1589">IF(AA1098="W",
   L1098*(N1098-1),
   -L1098
)</f>
        <v>-0.5</v>
      </c>
      <c r="BC1098" s="38">
        <f t="shared" si="1565"/>
        <v>-1</v>
      </c>
      <c r="BD1098" s="38">
        <f t="shared" ref="BD1098:BD1099" si="1590">IF(BC1098&gt;0, BC1098*0.92, BC1098)</f>
        <v>-1</v>
      </c>
      <c r="BE1098" s="38">
        <f t="shared" ref="BE1098:BE1099" si="1591">IF(
  BC1098&gt;0,
  IF(
    AA1098="W",
    BB1098 - (BC1098 - BD1098),
    BB1098
  ),
  BB1098
)</f>
        <v>-0.5</v>
      </c>
      <c r="BF1098" s="13" cm="1">
        <f t="array" ref="BF1098">SUMPRODUCT((1/COUNTIFS($A$3:$A1098,$A$3:$A1098,$H$3:$H1098,$H$3:$H1098,$I$3:$I1098,$I$3:$I1098)))</f>
        <v>324.99999999999818</v>
      </c>
      <c r="BG1098" s="13"/>
      <c r="BH1098" s="12"/>
    </row>
    <row r="1099" spans="1:60" x14ac:dyDescent="0.2">
      <c r="A1099" s="37">
        <v>46284</v>
      </c>
      <c r="C1099" s="38">
        <v>10.41</v>
      </c>
      <c r="D1099" s="13" t="s">
        <v>55</v>
      </c>
      <c r="E1099" s="13" t="s">
        <v>1156</v>
      </c>
      <c r="F1099" s="13"/>
      <c r="H1099" t="s">
        <v>138</v>
      </c>
      <c r="I1099" s="13">
        <v>7</v>
      </c>
      <c r="J1099" s="13">
        <v>4</v>
      </c>
      <c r="K1099" t="s">
        <v>1130</v>
      </c>
      <c r="L1099" s="38">
        <v>0.5</v>
      </c>
      <c r="M1099" s="38">
        <v>46</v>
      </c>
      <c r="N1099" s="38">
        <v>60.01</v>
      </c>
      <c r="O1099" s="13" t="s">
        <v>15</v>
      </c>
      <c r="Q1099" s="13" t="s">
        <v>4</v>
      </c>
      <c r="R1099" s="38">
        <v>55.289200000000001</v>
      </c>
      <c r="S1099" s="13" t="s">
        <v>60</v>
      </c>
      <c r="T1099" s="39" t="str">
        <f t="shared" si="1326"/>
        <v>0.00</v>
      </c>
      <c r="U1099" s="39">
        <f t="shared" si="1580"/>
        <v>-0.5</v>
      </c>
      <c r="V1099" s="39">
        <f t="shared" si="1581"/>
        <v>144.73440000000002</v>
      </c>
      <c r="W1099" s="39">
        <f t="shared" si="1582"/>
        <v>826.5</v>
      </c>
      <c r="X1099" s="40">
        <f t="shared" si="1583"/>
        <v>0.17511724137931037</v>
      </c>
      <c r="Y1099" s="41">
        <f t="shared" si="1584"/>
        <v>1.4473440000000002</v>
      </c>
      <c r="Z1099" s="42">
        <f t="shared" si="1585"/>
        <v>14473.440000000002</v>
      </c>
      <c r="AA1099" s="103" t="s">
        <v>58</v>
      </c>
      <c r="AT1099" s="47">
        <v>41.55</v>
      </c>
      <c r="AU1099" s="47">
        <v>41</v>
      </c>
      <c r="AV1099" s="10">
        <f t="shared" si="1586"/>
        <v>29.504999999999999</v>
      </c>
      <c r="AW1099" s="10">
        <f t="shared" si="1587"/>
        <v>55.289200000000001</v>
      </c>
      <c r="AZ1099" t="str">
        <f t="shared" si="1588"/>
        <v>Yes</v>
      </c>
      <c r="BB1099" s="38">
        <f t="shared" si="1589"/>
        <v>-0.5</v>
      </c>
      <c r="BC1099" s="38">
        <f t="shared" si="1565"/>
        <v>-1</v>
      </c>
      <c r="BD1099" s="38">
        <f t="shared" si="1590"/>
        <v>-1</v>
      </c>
      <c r="BE1099" s="38">
        <f t="shared" si="1591"/>
        <v>-0.5</v>
      </c>
      <c r="BF1099" s="13" cm="1">
        <f t="array" ref="BF1099">SUMPRODUCT((1/COUNTIFS($A$3:$A1099,$A$3:$A1099,$H$3:$H1099,$H$3:$H1099,$I$3:$I1099,$I$3:$I1099)))</f>
        <v>324.99999999999818</v>
      </c>
      <c r="BG1099" s="13"/>
      <c r="BH1099" s="12"/>
    </row>
    <row r="1100" spans="1:60" x14ac:dyDescent="0.2">
      <c r="A1100" s="37">
        <v>46284</v>
      </c>
      <c r="C1100" s="38">
        <v>10.41</v>
      </c>
      <c r="D1100" s="13" t="s">
        <v>55</v>
      </c>
      <c r="E1100" s="13" t="s">
        <v>1156</v>
      </c>
      <c r="F1100" s="13"/>
      <c r="H1100" t="s">
        <v>138</v>
      </c>
      <c r="I1100" s="13">
        <v>8</v>
      </c>
      <c r="J1100" s="13">
        <v>2</v>
      </c>
      <c r="K1100" s="45" t="s">
        <v>1299</v>
      </c>
      <c r="L1100" s="38">
        <v>0.5</v>
      </c>
      <c r="M1100" s="38">
        <v>32</v>
      </c>
      <c r="N1100" s="38">
        <v>36.56</v>
      </c>
      <c r="O1100" s="13" t="s">
        <v>15</v>
      </c>
      <c r="Q1100" s="13" t="s">
        <v>4</v>
      </c>
      <c r="R1100" s="38">
        <v>33.715200000000003</v>
      </c>
      <c r="S1100" s="13">
        <v>3</v>
      </c>
      <c r="T1100" s="39" t="str">
        <f t="shared" si="1326"/>
        <v>0.00</v>
      </c>
      <c r="U1100" s="39">
        <f t="shared" ref="U1100:U1103" si="1592">BE1100</f>
        <v>-0.5</v>
      </c>
      <c r="V1100" s="39">
        <f t="shared" ref="V1100:V1103" si="1593">V1099+U1100</f>
        <v>144.23440000000002</v>
      </c>
      <c r="W1100" s="39">
        <f t="shared" ref="W1100:W1103" si="1594">W1099+L1100</f>
        <v>827</v>
      </c>
      <c r="X1100" s="40">
        <f t="shared" ref="X1100:X1103" si="1595">SUM(V1100/W1100)</f>
        <v>0.17440677146311973</v>
      </c>
      <c r="Y1100" s="41">
        <f t="shared" ref="Y1100:Y1103" si="1596">V1100/100</f>
        <v>1.4423440000000003</v>
      </c>
      <c r="Z1100" s="42">
        <f t="shared" ref="Z1100:Z1103" si="1597">V1100*100</f>
        <v>14423.440000000002</v>
      </c>
      <c r="AA1100" s="103" t="s">
        <v>58</v>
      </c>
      <c r="AT1100" s="47">
        <v>39.25</v>
      </c>
      <c r="AU1100" s="47">
        <v>31</v>
      </c>
      <c r="AV1100" s="10">
        <f t="shared" ref="AV1100:AV1103" si="1598">((N1100*(L1100))-(L1100))</f>
        <v>17.78</v>
      </c>
      <c r="AW1100" s="10">
        <f t="shared" ref="AW1100:AW1103" si="1599">0.92*(N1100-1)+1</f>
        <v>33.715200000000003</v>
      </c>
      <c r="AZ1100" t="str">
        <f t="shared" ref="AZ1100:AZ1103" si="1600">IF(N1100&gt;=M1100,"Yes","No")</f>
        <v>Yes</v>
      </c>
      <c r="BB1100" s="38">
        <f t="shared" ref="BB1100:BB1103" si="1601">IF(AA1100="W",
   L1100*(N1100-1),
   -L1100
)</f>
        <v>-0.5</v>
      </c>
      <c r="BC1100" s="38">
        <f t="shared" si="1565"/>
        <v>-2</v>
      </c>
      <c r="BD1100" s="38">
        <f t="shared" ref="BD1100:BD1103" si="1602">IF(BC1100&gt;0, BC1100*0.92, BC1100)</f>
        <v>-2</v>
      </c>
      <c r="BE1100" s="38">
        <f t="shared" ref="BE1100:BE1103" si="1603">IF(
  BC1100&gt;0,
  IF(
    AA1100="W",
    BB1100 - (BC1100 - BD1100),
    BB1100
  ),
  BB1100
)</f>
        <v>-0.5</v>
      </c>
      <c r="BF1100" s="13" cm="1">
        <f t="array" ref="BF1100">SUMPRODUCT((1/COUNTIFS($A$3:$A1100,$A$3:$A1100,$H$3:$H1100,$H$3:$H1100,$I$3:$I1100,$I$3:$I1100)))</f>
        <v>325.99999999999818</v>
      </c>
      <c r="BG1100" s="13"/>
      <c r="BH1100" s="12"/>
    </row>
    <row r="1101" spans="1:60" x14ac:dyDescent="0.2">
      <c r="A1101" s="37">
        <v>46284</v>
      </c>
      <c r="C1101" s="38">
        <v>10.41</v>
      </c>
      <c r="D1101" s="13" t="s">
        <v>55</v>
      </c>
      <c r="E1101" s="13" t="s">
        <v>1156</v>
      </c>
      <c r="F1101" s="13"/>
      <c r="H1101" t="s">
        <v>138</v>
      </c>
      <c r="I1101" s="13">
        <v>8</v>
      </c>
      <c r="J1101" s="13">
        <v>6</v>
      </c>
      <c r="K1101" t="s">
        <v>1300</v>
      </c>
      <c r="L1101" s="38">
        <v>0.5</v>
      </c>
      <c r="M1101" s="38">
        <v>25</v>
      </c>
      <c r="N1101" s="38">
        <v>32.76</v>
      </c>
      <c r="O1101" s="13" t="s">
        <v>15</v>
      </c>
      <c r="Q1101" s="13" t="s">
        <v>4</v>
      </c>
      <c r="R1101" s="38">
        <v>30.219200000000001</v>
      </c>
      <c r="S1101" s="13" t="s">
        <v>60</v>
      </c>
      <c r="T1101" s="39" t="str">
        <f t="shared" si="1326"/>
        <v>0.00</v>
      </c>
      <c r="U1101" s="39">
        <f t="shared" si="1592"/>
        <v>-0.5</v>
      </c>
      <c r="V1101" s="39">
        <f t="shared" si="1593"/>
        <v>143.73440000000002</v>
      </c>
      <c r="W1101" s="39">
        <f t="shared" si="1594"/>
        <v>827.5</v>
      </c>
      <c r="X1101" s="40">
        <f t="shared" si="1595"/>
        <v>0.17369716012084596</v>
      </c>
      <c r="Y1101" s="41">
        <f t="shared" si="1596"/>
        <v>1.4373440000000002</v>
      </c>
      <c r="Z1101" s="42">
        <f t="shared" si="1597"/>
        <v>14373.440000000002</v>
      </c>
      <c r="AA1101" s="103" t="s">
        <v>58</v>
      </c>
      <c r="AT1101" s="47">
        <v>29.95</v>
      </c>
      <c r="AU1101" s="47">
        <v>26</v>
      </c>
      <c r="AV1101" s="10">
        <f t="shared" si="1598"/>
        <v>15.879999999999999</v>
      </c>
      <c r="AW1101" s="10">
        <f t="shared" si="1599"/>
        <v>30.219200000000001</v>
      </c>
      <c r="AZ1101" t="str">
        <f t="shared" si="1600"/>
        <v>Yes</v>
      </c>
      <c r="BB1101" s="38">
        <f t="shared" si="1601"/>
        <v>-0.5</v>
      </c>
      <c r="BC1101" s="38">
        <f t="shared" si="1565"/>
        <v>-2</v>
      </c>
      <c r="BD1101" s="38">
        <f t="shared" si="1602"/>
        <v>-2</v>
      </c>
      <c r="BE1101" s="38">
        <f t="shared" si="1603"/>
        <v>-0.5</v>
      </c>
      <c r="BF1101" s="13" cm="1">
        <f t="array" ref="BF1101">SUMPRODUCT((1/COUNTIFS($A$3:$A1101,$A$3:$A1101,$H$3:$H1101,$H$3:$H1101,$I$3:$I1101,$I$3:$I1101)))</f>
        <v>325.99999999999818</v>
      </c>
      <c r="BG1101" s="13"/>
      <c r="BH1101" s="12"/>
    </row>
    <row r="1102" spans="1:60" x14ac:dyDescent="0.2">
      <c r="A1102" s="37">
        <v>46284</v>
      </c>
      <c r="C1102" s="38">
        <v>10.41</v>
      </c>
      <c r="D1102" s="13" t="s">
        <v>55</v>
      </c>
      <c r="E1102" s="13" t="s">
        <v>1156</v>
      </c>
      <c r="F1102" s="13"/>
      <c r="H1102" t="s">
        <v>138</v>
      </c>
      <c r="I1102" s="13">
        <v>8</v>
      </c>
      <c r="J1102" s="13">
        <v>6</v>
      </c>
      <c r="K1102" t="s">
        <v>1300</v>
      </c>
      <c r="L1102" s="38">
        <v>0.5</v>
      </c>
      <c r="M1102" s="38">
        <v>6.8</v>
      </c>
      <c r="N1102" s="38">
        <v>7</v>
      </c>
      <c r="O1102" s="13" t="s">
        <v>15</v>
      </c>
      <c r="Q1102" s="13" t="s">
        <v>1101</v>
      </c>
      <c r="R1102" s="38">
        <v>6.5200000000000005</v>
      </c>
      <c r="S1102" s="13" t="s">
        <v>60</v>
      </c>
      <c r="T1102" s="39" t="str">
        <f t="shared" si="1326"/>
        <v>0.00</v>
      </c>
      <c r="U1102" s="39">
        <f t="shared" si="1592"/>
        <v>-0.5</v>
      </c>
      <c r="V1102" s="39">
        <f t="shared" si="1593"/>
        <v>143.23440000000002</v>
      </c>
      <c r="W1102" s="39">
        <f t="shared" si="1594"/>
        <v>828</v>
      </c>
      <c r="X1102" s="40">
        <f t="shared" si="1595"/>
        <v>0.17298840579710148</v>
      </c>
      <c r="Y1102" s="41">
        <f t="shared" si="1596"/>
        <v>1.4323440000000003</v>
      </c>
      <c r="Z1102" s="42">
        <f t="shared" si="1597"/>
        <v>14323.440000000002</v>
      </c>
      <c r="AA1102" s="103" t="s">
        <v>58</v>
      </c>
      <c r="AT1102" s="47">
        <v>8.6</v>
      </c>
      <c r="AU1102" s="47">
        <v>8.6</v>
      </c>
      <c r="AV1102" s="10">
        <f t="shared" si="1598"/>
        <v>3</v>
      </c>
      <c r="AW1102" s="10">
        <f t="shared" si="1599"/>
        <v>6.5200000000000005</v>
      </c>
      <c r="AZ1102" t="str">
        <f t="shared" si="1600"/>
        <v>Yes</v>
      </c>
      <c r="BB1102" s="38">
        <f t="shared" si="1601"/>
        <v>-0.5</v>
      </c>
      <c r="BC1102" s="38">
        <f t="shared" si="1565"/>
        <v>-2</v>
      </c>
      <c r="BD1102" s="38">
        <f t="shared" si="1602"/>
        <v>-2</v>
      </c>
      <c r="BE1102" s="38">
        <f t="shared" si="1603"/>
        <v>-0.5</v>
      </c>
      <c r="BF1102" s="13" cm="1">
        <f t="array" ref="BF1102">SUMPRODUCT((1/COUNTIFS($A$3:$A1102,$A$3:$A1102,$H$3:$H1102,$H$3:$H1102,$I$3:$I1102,$I$3:$I1102)))</f>
        <v>325.99999999999812</v>
      </c>
      <c r="BG1102" s="13"/>
      <c r="BH1102" s="12"/>
    </row>
    <row r="1103" spans="1:60" x14ac:dyDescent="0.2">
      <c r="A1103" s="37">
        <v>46284</v>
      </c>
      <c r="C1103" s="38">
        <v>10.41</v>
      </c>
      <c r="D1103" s="13" t="s">
        <v>55</v>
      </c>
      <c r="E1103" s="13" t="s">
        <v>1156</v>
      </c>
      <c r="F1103" s="13"/>
      <c r="H1103" t="s">
        <v>138</v>
      </c>
      <c r="I1103" s="13">
        <v>8</v>
      </c>
      <c r="J1103" s="13">
        <v>18</v>
      </c>
      <c r="K1103" t="s">
        <v>559</v>
      </c>
      <c r="L1103" s="38">
        <v>0.5</v>
      </c>
      <c r="M1103" s="38">
        <v>12.5</v>
      </c>
      <c r="N1103" s="38">
        <v>13.5</v>
      </c>
      <c r="O1103" s="13" t="s">
        <v>15</v>
      </c>
      <c r="Q1103" s="13" t="s">
        <v>4</v>
      </c>
      <c r="R1103" s="38">
        <v>12.5</v>
      </c>
      <c r="S1103" s="13" t="s">
        <v>60</v>
      </c>
      <c r="T1103" s="39" t="str">
        <f t="shared" si="1326"/>
        <v>0.00</v>
      </c>
      <c r="U1103" s="39">
        <f t="shared" si="1592"/>
        <v>-0.5</v>
      </c>
      <c r="V1103" s="39">
        <f t="shared" si="1593"/>
        <v>142.73440000000002</v>
      </c>
      <c r="W1103" s="39">
        <f t="shared" si="1594"/>
        <v>828.5</v>
      </c>
      <c r="X1103" s="40">
        <f t="shared" si="1595"/>
        <v>0.17228050694025349</v>
      </c>
      <c r="Y1103" s="41">
        <f t="shared" si="1596"/>
        <v>1.4273440000000002</v>
      </c>
      <c r="Z1103" s="42">
        <f t="shared" si="1597"/>
        <v>14273.440000000002</v>
      </c>
      <c r="AA1103" s="103" t="s">
        <v>58</v>
      </c>
      <c r="AT1103" s="47">
        <v>11.1</v>
      </c>
      <c r="AU1103" s="47">
        <v>12</v>
      </c>
      <c r="AV1103" s="10">
        <f t="shared" si="1598"/>
        <v>6.25</v>
      </c>
      <c r="AW1103" s="10">
        <f t="shared" si="1599"/>
        <v>12.5</v>
      </c>
      <c r="AZ1103" t="str">
        <f t="shared" si="1600"/>
        <v>Yes</v>
      </c>
      <c r="BB1103" s="38">
        <f t="shared" si="1601"/>
        <v>-0.5</v>
      </c>
      <c r="BC1103" s="38">
        <f t="shared" si="1565"/>
        <v>-2</v>
      </c>
      <c r="BD1103" s="38">
        <f t="shared" si="1602"/>
        <v>-2</v>
      </c>
      <c r="BE1103" s="38">
        <f t="shared" si="1603"/>
        <v>-0.5</v>
      </c>
      <c r="BF1103" s="13" cm="1">
        <f t="array" ref="BF1103">SUMPRODUCT((1/COUNTIFS($A$3:$A1103,$A$3:$A1103,$H$3:$H1103,$H$3:$H1103,$I$3:$I1103,$I$3:$I1103)))</f>
        <v>325.99999999999818</v>
      </c>
      <c r="BG1103" s="13"/>
      <c r="BH1103" s="12"/>
    </row>
    <row r="1104" spans="1:60" x14ac:dyDescent="0.2">
      <c r="A1104" s="37">
        <v>46284</v>
      </c>
      <c r="C1104" s="38">
        <v>10.41</v>
      </c>
      <c r="D1104" s="13" t="s">
        <v>55</v>
      </c>
      <c r="E1104" s="13" t="s">
        <v>1156</v>
      </c>
      <c r="F1104" s="13"/>
      <c r="H1104" t="s">
        <v>138</v>
      </c>
      <c r="I1104" s="13">
        <v>9</v>
      </c>
      <c r="J1104" s="13">
        <v>1</v>
      </c>
      <c r="K1104" t="s">
        <v>281</v>
      </c>
      <c r="L1104" s="38">
        <v>0.5</v>
      </c>
      <c r="M1104" s="38">
        <v>21</v>
      </c>
      <c r="N1104" s="38">
        <v>35.979999999999997</v>
      </c>
      <c r="O1104" s="13" t="s">
        <v>15</v>
      </c>
      <c r="Q1104" s="13" t="s">
        <v>4</v>
      </c>
      <c r="R1104" s="38">
        <v>33.181599999999996</v>
      </c>
      <c r="S1104" s="13" t="s">
        <v>60</v>
      </c>
      <c r="T1104" s="39" t="str">
        <f t="shared" si="1326"/>
        <v>0.00</v>
      </c>
      <c r="U1104" s="39">
        <f t="shared" ref="U1104:U1114" si="1604">BE1104</f>
        <v>-0.5</v>
      </c>
      <c r="V1104" s="39">
        <f t="shared" ref="V1104:V1114" si="1605">V1103+U1104</f>
        <v>142.23440000000002</v>
      </c>
      <c r="W1104" s="39">
        <f t="shared" ref="W1104:W1114" si="1606">W1103+L1104</f>
        <v>829</v>
      </c>
      <c r="X1104" s="40">
        <f t="shared" ref="X1104:X1114" si="1607">SUM(V1104/W1104)</f>
        <v>0.17157346200241258</v>
      </c>
      <c r="Y1104" s="41">
        <f t="shared" ref="Y1104:Y1114" si="1608">V1104/100</f>
        <v>1.4223440000000003</v>
      </c>
      <c r="Z1104" s="42">
        <f t="shared" ref="Z1104:Z1114" si="1609">V1104*100</f>
        <v>14223.440000000002</v>
      </c>
      <c r="AA1104" s="103" t="s">
        <v>58</v>
      </c>
      <c r="AT1104" s="47">
        <v>34.049999999999997</v>
      </c>
      <c r="AU1104" s="47">
        <v>26</v>
      </c>
      <c r="AV1104" s="10">
        <f t="shared" ref="AV1104:AV1114" si="1610">((N1104*(L1104))-(L1104))</f>
        <v>17.489999999999998</v>
      </c>
      <c r="AW1104" s="10">
        <f t="shared" ref="AW1104:AW1114" si="1611">0.92*(N1104-1)+1</f>
        <v>33.181599999999996</v>
      </c>
      <c r="AZ1104" t="str">
        <f t="shared" ref="AZ1104:AZ1114" si="1612">IF(N1104&gt;=M1104,"Yes","No")</f>
        <v>Yes</v>
      </c>
      <c r="BB1104" s="38">
        <f t="shared" ref="BB1104:BB1114" si="1613">IF(AA1104="W",
   L1104*(N1104-1),
   -L1104
)</f>
        <v>-0.5</v>
      </c>
      <c r="BC1104" s="38">
        <f t="shared" si="1565"/>
        <v>-5.5</v>
      </c>
      <c r="BD1104" s="38">
        <f t="shared" ref="BD1104:BD1114" si="1614">IF(BC1104&gt;0, BC1104*0.92, BC1104)</f>
        <v>-5.5</v>
      </c>
      <c r="BE1104" s="38">
        <f t="shared" ref="BE1104:BE1114" si="1615">IF(
  BC1104&gt;0,
  IF(
    AA1104="W",
    BB1104 - (BC1104 - BD1104),
    BB1104
  ),
  BB1104
)</f>
        <v>-0.5</v>
      </c>
      <c r="BF1104" s="13" cm="1">
        <f t="array" ref="BF1104">SUMPRODUCT((1/COUNTIFS($A$3:$A1104,$A$3:$A1104,$H$3:$H1104,$H$3:$H1104,$I$3:$I1104,$I$3:$I1104)))</f>
        <v>326.99999999999818</v>
      </c>
      <c r="BG1104" s="13"/>
      <c r="BH1104" s="12"/>
    </row>
    <row r="1105" spans="1:60" x14ac:dyDescent="0.2">
      <c r="A1105" s="37">
        <v>46284</v>
      </c>
      <c r="C1105" s="38">
        <v>10.41</v>
      </c>
      <c r="D1105" s="13" t="s">
        <v>55</v>
      </c>
      <c r="E1105" s="13" t="s">
        <v>1156</v>
      </c>
      <c r="F1105" s="13"/>
      <c r="H1105" t="s">
        <v>138</v>
      </c>
      <c r="I1105" s="13">
        <v>9</v>
      </c>
      <c r="J1105" s="13">
        <v>1</v>
      </c>
      <c r="K1105" t="s">
        <v>281</v>
      </c>
      <c r="L1105" s="38">
        <v>0.5</v>
      </c>
      <c r="M1105" s="38">
        <v>6.2</v>
      </c>
      <c r="N1105" s="38">
        <v>6.65</v>
      </c>
      <c r="O1105" s="13" t="s">
        <v>15</v>
      </c>
      <c r="Q1105" s="13" t="s">
        <v>1101</v>
      </c>
      <c r="R1105" s="38">
        <v>6.1980000000000004</v>
      </c>
      <c r="S1105" s="13" t="s">
        <v>60</v>
      </c>
      <c r="T1105" s="39" t="str">
        <f t="shared" si="1326"/>
        <v>0.00</v>
      </c>
      <c r="U1105" s="39">
        <f t="shared" si="1604"/>
        <v>-0.5</v>
      </c>
      <c r="V1105" s="39">
        <f t="shared" si="1605"/>
        <v>141.73440000000002</v>
      </c>
      <c r="W1105" s="39">
        <f t="shared" si="1606"/>
        <v>829.5</v>
      </c>
      <c r="X1105" s="40">
        <f t="shared" si="1607"/>
        <v>0.17086726943942138</v>
      </c>
      <c r="Y1105" s="41">
        <f t="shared" si="1608"/>
        <v>1.4173440000000002</v>
      </c>
      <c r="Z1105" s="42">
        <f t="shared" si="1609"/>
        <v>14173.440000000002</v>
      </c>
      <c r="AA1105" s="103" t="s">
        <v>58</v>
      </c>
      <c r="AT1105" s="47">
        <v>9.85</v>
      </c>
      <c r="AU1105" s="47">
        <v>9.85</v>
      </c>
      <c r="AV1105" s="10">
        <f t="shared" si="1610"/>
        <v>2.8250000000000002</v>
      </c>
      <c r="AW1105" s="10">
        <f t="shared" si="1611"/>
        <v>6.1980000000000004</v>
      </c>
      <c r="AZ1105" t="str">
        <f t="shared" si="1612"/>
        <v>Yes</v>
      </c>
      <c r="BB1105" s="38">
        <f t="shared" si="1613"/>
        <v>-0.5</v>
      </c>
      <c r="BC1105" s="38">
        <f t="shared" si="1565"/>
        <v>-5.5</v>
      </c>
      <c r="BD1105" s="38">
        <f t="shared" si="1614"/>
        <v>-5.5</v>
      </c>
      <c r="BE1105" s="38">
        <f t="shared" si="1615"/>
        <v>-0.5</v>
      </c>
      <c r="BF1105" s="13" cm="1">
        <f t="array" ref="BF1105">SUMPRODUCT((1/COUNTIFS($A$3:$A1105,$A$3:$A1105,$H$3:$H1105,$H$3:$H1105,$I$3:$I1105,$I$3:$I1105)))</f>
        <v>326.99999999999818</v>
      </c>
      <c r="BG1105" s="13"/>
      <c r="BH1105" s="12"/>
    </row>
    <row r="1106" spans="1:60" x14ac:dyDescent="0.2">
      <c r="A1106" s="37">
        <v>46284</v>
      </c>
      <c r="C1106" s="38">
        <v>10.41</v>
      </c>
      <c r="D1106" s="13" t="s">
        <v>55</v>
      </c>
      <c r="E1106" s="13" t="s">
        <v>1156</v>
      </c>
      <c r="F1106" s="13"/>
      <c r="H1106" t="s">
        <v>138</v>
      </c>
      <c r="I1106" s="13">
        <v>9</v>
      </c>
      <c r="J1106" s="13">
        <v>4</v>
      </c>
      <c r="K1106" t="s">
        <v>500</v>
      </c>
      <c r="L1106" s="38">
        <v>0.5</v>
      </c>
      <c r="M1106" s="38">
        <v>23</v>
      </c>
      <c r="N1106" s="38">
        <v>25</v>
      </c>
      <c r="O1106" s="13" t="s">
        <v>15</v>
      </c>
      <c r="Q1106" s="13" t="s">
        <v>4</v>
      </c>
      <c r="R1106" s="38">
        <v>23.080000000000002</v>
      </c>
      <c r="S1106" s="13" t="s">
        <v>60</v>
      </c>
      <c r="T1106" s="39" t="str">
        <f t="shared" si="1326"/>
        <v>0.00</v>
      </c>
      <c r="U1106" s="39">
        <f t="shared" si="1604"/>
        <v>-0.5</v>
      </c>
      <c r="V1106" s="39">
        <f t="shared" si="1605"/>
        <v>141.23440000000002</v>
      </c>
      <c r="W1106" s="39">
        <f t="shared" si="1606"/>
        <v>830</v>
      </c>
      <c r="X1106" s="40">
        <f t="shared" si="1607"/>
        <v>0.1701619277108434</v>
      </c>
      <c r="Y1106" s="41">
        <f t="shared" si="1608"/>
        <v>1.4123440000000003</v>
      </c>
      <c r="Z1106" s="42">
        <f t="shared" si="1609"/>
        <v>14123.440000000002</v>
      </c>
      <c r="AA1106" s="103" t="s">
        <v>58</v>
      </c>
      <c r="AT1106" s="47">
        <v>23.45</v>
      </c>
      <c r="AU1106" s="47">
        <v>21</v>
      </c>
      <c r="AV1106" s="10">
        <f t="shared" si="1610"/>
        <v>12</v>
      </c>
      <c r="AW1106" s="10">
        <f t="shared" si="1611"/>
        <v>23.080000000000002</v>
      </c>
      <c r="AZ1106" t="str">
        <f t="shared" si="1612"/>
        <v>Yes</v>
      </c>
      <c r="BB1106" s="38">
        <f t="shared" si="1613"/>
        <v>-0.5</v>
      </c>
      <c r="BC1106" s="38">
        <f t="shared" si="1565"/>
        <v>-5.5</v>
      </c>
      <c r="BD1106" s="38">
        <f t="shared" si="1614"/>
        <v>-5.5</v>
      </c>
      <c r="BE1106" s="38">
        <f t="shared" si="1615"/>
        <v>-0.5</v>
      </c>
      <c r="BF1106" s="13" cm="1">
        <f t="array" ref="BF1106">SUMPRODUCT((1/COUNTIFS($A$3:$A1106,$A$3:$A1106,$H$3:$H1106,$H$3:$H1106,$I$3:$I1106,$I$3:$I1106)))</f>
        <v>326.99999999999812</v>
      </c>
      <c r="BG1106" s="13"/>
      <c r="BH1106" s="12"/>
    </row>
    <row r="1107" spans="1:60" x14ac:dyDescent="0.2">
      <c r="A1107" s="37">
        <v>46284</v>
      </c>
      <c r="C1107" s="38">
        <v>10.41</v>
      </c>
      <c r="D1107" s="13" t="s">
        <v>55</v>
      </c>
      <c r="E1107" s="13" t="s">
        <v>1156</v>
      </c>
      <c r="F1107" s="13"/>
      <c r="H1107" t="s">
        <v>138</v>
      </c>
      <c r="I1107" s="13">
        <v>9</v>
      </c>
      <c r="J1107" s="13">
        <v>4</v>
      </c>
      <c r="K1107" t="s">
        <v>500</v>
      </c>
      <c r="L1107" s="38">
        <v>0.5</v>
      </c>
      <c r="M1107" s="38">
        <v>7.4</v>
      </c>
      <c r="N1107" s="38">
        <v>7.4</v>
      </c>
      <c r="O1107" s="13" t="s">
        <v>15</v>
      </c>
      <c r="Q1107" s="13" t="s">
        <v>1101</v>
      </c>
      <c r="R1107" s="38">
        <v>6.8880000000000008</v>
      </c>
      <c r="S1107" s="13" t="s">
        <v>60</v>
      </c>
      <c r="T1107" s="39" t="str">
        <f t="shared" si="1326"/>
        <v>0.00</v>
      </c>
      <c r="U1107" s="39">
        <f t="shared" si="1604"/>
        <v>-0.5</v>
      </c>
      <c r="V1107" s="39">
        <f t="shared" si="1605"/>
        <v>140.73440000000002</v>
      </c>
      <c r="W1107" s="39">
        <f t="shared" si="1606"/>
        <v>830.5</v>
      </c>
      <c r="X1107" s="40">
        <f t="shared" si="1607"/>
        <v>0.16945743527995186</v>
      </c>
      <c r="Y1107" s="41">
        <f t="shared" si="1608"/>
        <v>1.4073440000000002</v>
      </c>
      <c r="Z1107" s="42">
        <f t="shared" si="1609"/>
        <v>14073.440000000002</v>
      </c>
      <c r="AA1107" s="103" t="s">
        <v>58</v>
      </c>
      <c r="AT1107" s="47">
        <v>8</v>
      </c>
      <c r="AU1107" s="47">
        <v>8</v>
      </c>
      <c r="AV1107" s="10">
        <f t="shared" si="1610"/>
        <v>3.2</v>
      </c>
      <c r="AW1107" s="10">
        <f t="shared" si="1611"/>
        <v>6.8880000000000008</v>
      </c>
      <c r="AZ1107" t="str">
        <f t="shared" si="1612"/>
        <v>Yes</v>
      </c>
      <c r="BB1107" s="38">
        <f t="shared" si="1613"/>
        <v>-0.5</v>
      </c>
      <c r="BC1107" s="38">
        <f t="shared" si="1565"/>
        <v>-5.5</v>
      </c>
      <c r="BD1107" s="38">
        <f t="shared" si="1614"/>
        <v>-5.5</v>
      </c>
      <c r="BE1107" s="38">
        <f t="shared" si="1615"/>
        <v>-0.5</v>
      </c>
      <c r="BF1107" s="13" cm="1">
        <f t="array" ref="BF1107">SUMPRODUCT((1/COUNTIFS($A$3:$A1107,$A$3:$A1107,$H$3:$H1107,$H$3:$H1107,$I$3:$I1107,$I$3:$I1107)))</f>
        <v>326.99999999999818</v>
      </c>
      <c r="BG1107" s="13"/>
      <c r="BH1107" s="12"/>
    </row>
    <row r="1108" spans="1:60" x14ac:dyDescent="0.2">
      <c r="A1108" s="37">
        <v>46284</v>
      </c>
      <c r="C1108" s="38">
        <v>10.41</v>
      </c>
      <c r="D1108" s="13" t="s">
        <v>55</v>
      </c>
      <c r="E1108" s="13" t="s">
        <v>1156</v>
      </c>
      <c r="F1108" s="13"/>
      <c r="H1108" t="s">
        <v>138</v>
      </c>
      <c r="I1108" s="13">
        <v>9</v>
      </c>
      <c r="J1108" s="13">
        <v>7</v>
      </c>
      <c r="K1108" t="s">
        <v>1303</v>
      </c>
      <c r="L1108" s="38">
        <v>0.5</v>
      </c>
      <c r="M1108" s="38">
        <v>13</v>
      </c>
      <c r="N1108" s="38">
        <v>18</v>
      </c>
      <c r="O1108" s="13" t="s">
        <v>15</v>
      </c>
      <c r="Q1108" s="13" t="s">
        <v>4</v>
      </c>
      <c r="R1108" s="38">
        <v>16.64</v>
      </c>
      <c r="S1108" s="13" t="s">
        <v>60</v>
      </c>
      <c r="T1108" s="39" t="str">
        <f t="shared" si="1326"/>
        <v>0.00</v>
      </c>
      <c r="U1108" s="39">
        <f t="shared" si="1604"/>
        <v>-0.5</v>
      </c>
      <c r="V1108" s="39">
        <f t="shared" si="1605"/>
        <v>140.23440000000002</v>
      </c>
      <c r="W1108" s="39">
        <f t="shared" si="1606"/>
        <v>831</v>
      </c>
      <c r="X1108" s="40">
        <f t="shared" si="1607"/>
        <v>0.16875379061371845</v>
      </c>
      <c r="Y1108" s="41">
        <f t="shared" si="1608"/>
        <v>1.4023440000000003</v>
      </c>
      <c r="Z1108" s="42">
        <f t="shared" si="1609"/>
        <v>14023.440000000002</v>
      </c>
      <c r="AA1108" s="103" t="s">
        <v>58</v>
      </c>
      <c r="AT1108" s="47">
        <v>15.55</v>
      </c>
      <c r="AU1108" s="47">
        <v>16</v>
      </c>
      <c r="AV1108" s="10">
        <f t="shared" si="1610"/>
        <v>8.5</v>
      </c>
      <c r="AW1108" s="10">
        <f t="shared" si="1611"/>
        <v>16.64</v>
      </c>
      <c r="AZ1108" t="str">
        <f t="shared" si="1612"/>
        <v>Yes</v>
      </c>
      <c r="BB1108" s="38">
        <f t="shared" si="1613"/>
        <v>-0.5</v>
      </c>
      <c r="BC1108" s="38">
        <f t="shared" si="1565"/>
        <v>-5.5</v>
      </c>
      <c r="BD1108" s="38">
        <f t="shared" si="1614"/>
        <v>-5.5</v>
      </c>
      <c r="BE1108" s="38">
        <f t="shared" si="1615"/>
        <v>-0.5</v>
      </c>
      <c r="BF1108" s="13" cm="1">
        <f t="array" ref="BF1108">SUMPRODUCT((1/COUNTIFS($A$3:$A1108,$A$3:$A1108,$H$3:$H1108,$H$3:$H1108,$I$3:$I1108,$I$3:$I1108)))</f>
        <v>326.99999999999812</v>
      </c>
      <c r="BG1108" s="13"/>
      <c r="BH1108" s="12"/>
    </row>
    <row r="1109" spans="1:60" x14ac:dyDescent="0.2">
      <c r="A1109" s="37">
        <v>46284</v>
      </c>
      <c r="C1109" s="38">
        <v>10.41</v>
      </c>
      <c r="D1109" s="13" t="s">
        <v>55</v>
      </c>
      <c r="E1109" s="13" t="s">
        <v>1156</v>
      </c>
      <c r="F1109" s="13"/>
      <c r="H1109" t="s">
        <v>138</v>
      </c>
      <c r="I1109" s="13">
        <v>9</v>
      </c>
      <c r="J1109" s="13">
        <v>7</v>
      </c>
      <c r="K1109" t="s">
        <v>1303</v>
      </c>
      <c r="L1109" s="38">
        <v>0.5</v>
      </c>
      <c r="M1109" s="38">
        <v>4</v>
      </c>
      <c r="N1109" s="38">
        <v>4.4400000000000004</v>
      </c>
      <c r="O1109" s="13" t="s">
        <v>15</v>
      </c>
      <c r="Q1109" s="13" t="s">
        <v>1101</v>
      </c>
      <c r="R1109" s="38">
        <v>4.1648000000000005</v>
      </c>
      <c r="S1109" s="13" t="s">
        <v>60</v>
      </c>
      <c r="T1109" s="39" t="str">
        <f t="shared" si="1326"/>
        <v>0.00</v>
      </c>
      <c r="U1109" s="39">
        <f t="shared" si="1604"/>
        <v>-0.5</v>
      </c>
      <c r="V1109" s="39">
        <f t="shared" si="1605"/>
        <v>139.73440000000002</v>
      </c>
      <c r="W1109" s="39">
        <f t="shared" si="1606"/>
        <v>831.5</v>
      </c>
      <c r="X1109" s="40">
        <f t="shared" si="1607"/>
        <v>0.1680509921828022</v>
      </c>
      <c r="Y1109" s="41">
        <f t="shared" si="1608"/>
        <v>1.3973440000000001</v>
      </c>
      <c r="Z1109" s="42">
        <f t="shared" si="1609"/>
        <v>13973.440000000002</v>
      </c>
      <c r="AA1109" s="103" t="s">
        <v>58</v>
      </c>
      <c r="AT1109" s="47">
        <v>3.9</v>
      </c>
      <c r="AU1109" s="47">
        <v>3.9</v>
      </c>
      <c r="AV1109" s="10">
        <f t="shared" si="1610"/>
        <v>1.7200000000000002</v>
      </c>
      <c r="AW1109" s="10">
        <f t="shared" si="1611"/>
        <v>4.1648000000000005</v>
      </c>
      <c r="AZ1109" t="str">
        <f t="shared" si="1612"/>
        <v>Yes</v>
      </c>
      <c r="BB1109" s="38">
        <f t="shared" si="1613"/>
        <v>-0.5</v>
      </c>
      <c r="BC1109" s="38">
        <f t="shared" si="1565"/>
        <v>-5.5</v>
      </c>
      <c r="BD1109" s="38">
        <f t="shared" si="1614"/>
        <v>-5.5</v>
      </c>
      <c r="BE1109" s="38">
        <f t="shared" si="1615"/>
        <v>-0.5</v>
      </c>
      <c r="BF1109" s="13" cm="1">
        <f t="array" ref="BF1109">SUMPRODUCT((1/COUNTIFS($A$3:$A1109,$A$3:$A1109,$H$3:$H1109,$H$3:$H1109,$I$3:$I1109,$I$3:$I1109)))</f>
        <v>326.99999999999829</v>
      </c>
      <c r="BG1109" s="13"/>
      <c r="BH1109" s="12"/>
    </row>
    <row r="1110" spans="1:60" x14ac:dyDescent="0.2">
      <c r="A1110" s="37">
        <v>46284</v>
      </c>
      <c r="C1110" s="38">
        <v>10.41</v>
      </c>
      <c r="D1110" s="13" t="s">
        <v>55</v>
      </c>
      <c r="E1110" s="13" t="s">
        <v>1156</v>
      </c>
      <c r="F1110" s="13"/>
      <c r="H1110" t="s">
        <v>138</v>
      </c>
      <c r="I1110" s="13">
        <v>9</v>
      </c>
      <c r="J1110" s="13">
        <v>10</v>
      </c>
      <c r="K1110" t="s">
        <v>489</v>
      </c>
      <c r="L1110" s="38">
        <v>0.5</v>
      </c>
      <c r="M1110" s="38">
        <v>36</v>
      </c>
      <c r="N1110" s="38">
        <v>64.010000000000005</v>
      </c>
      <c r="O1110" s="13" t="s">
        <v>15</v>
      </c>
      <c r="Q1110" s="13" t="s">
        <v>4</v>
      </c>
      <c r="R1110" s="38">
        <v>58.969200000000008</v>
      </c>
      <c r="S1110" s="13" t="s">
        <v>60</v>
      </c>
      <c r="T1110" s="39" t="str">
        <f t="shared" si="1326"/>
        <v>0.00</v>
      </c>
      <c r="U1110" s="39">
        <f t="shared" si="1604"/>
        <v>-0.5</v>
      </c>
      <c r="V1110" s="39">
        <f t="shared" si="1605"/>
        <v>139.23440000000002</v>
      </c>
      <c r="W1110" s="39">
        <f t="shared" si="1606"/>
        <v>832</v>
      </c>
      <c r="X1110" s="40">
        <f t="shared" si="1607"/>
        <v>0.16734903846153848</v>
      </c>
      <c r="Y1110" s="41">
        <f t="shared" si="1608"/>
        <v>1.3923440000000002</v>
      </c>
      <c r="Z1110" s="42">
        <f t="shared" si="1609"/>
        <v>13923.440000000002</v>
      </c>
      <c r="AA1110" s="103" t="s">
        <v>58</v>
      </c>
      <c r="AT1110" s="47">
        <v>41</v>
      </c>
      <c r="AU1110" s="47">
        <v>41</v>
      </c>
      <c r="AV1110" s="10">
        <f t="shared" si="1610"/>
        <v>31.505000000000003</v>
      </c>
      <c r="AW1110" s="10">
        <f t="shared" si="1611"/>
        <v>58.969200000000008</v>
      </c>
      <c r="AZ1110" t="str">
        <f t="shared" si="1612"/>
        <v>Yes</v>
      </c>
      <c r="BB1110" s="38">
        <f t="shared" si="1613"/>
        <v>-0.5</v>
      </c>
      <c r="BC1110" s="38">
        <f t="shared" si="1565"/>
        <v>-5.5</v>
      </c>
      <c r="BD1110" s="38">
        <f t="shared" si="1614"/>
        <v>-5.5</v>
      </c>
      <c r="BE1110" s="38">
        <f t="shared" si="1615"/>
        <v>-0.5</v>
      </c>
      <c r="BF1110" s="13" cm="1">
        <f t="array" ref="BF1110">SUMPRODUCT((1/COUNTIFS($A$3:$A1110,$A$3:$A1110,$H$3:$H1110,$H$3:$H1110,$I$3:$I1110,$I$3:$I1110)))</f>
        <v>326.99999999999835</v>
      </c>
      <c r="BG1110" s="13"/>
      <c r="BH1110" s="12"/>
    </row>
    <row r="1111" spans="1:60" x14ac:dyDescent="0.2">
      <c r="A1111" s="37">
        <v>46284</v>
      </c>
      <c r="C1111" s="38">
        <v>10.41</v>
      </c>
      <c r="D1111" s="13" t="s">
        <v>55</v>
      </c>
      <c r="E1111" s="13" t="s">
        <v>1156</v>
      </c>
      <c r="F1111" s="13"/>
      <c r="H1111" t="s">
        <v>138</v>
      </c>
      <c r="I1111" s="13">
        <v>9</v>
      </c>
      <c r="J1111" s="13">
        <v>11</v>
      </c>
      <c r="K1111" t="s">
        <v>497</v>
      </c>
      <c r="L1111" s="38">
        <v>0.5</v>
      </c>
      <c r="M1111" s="38">
        <v>22</v>
      </c>
      <c r="N1111" s="38">
        <v>22</v>
      </c>
      <c r="O1111" s="13" t="s">
        <v>15</v>
      </c>
      <c r="Q1111" s="13" t="s">
        <v>4</v>
      </c>
      <c r="R1111" s="38">
        <v>20.32</v>
      </c>
      <c r="S1111" s="13" t="s">
        <v>60</v>
      </c>
      <c r="T1111" s="39" t="str">
        <f t="shared" si="1326"/>
        <v>0.00</v>
      </c>
      <c r="U1111" s="39">
        <f t="shared" si="1604"/>
        <v>-0.5</v>
      </c>
      <c r="V1111" s="39">
        <f t="shared" si="1605"/>
        <v>138.73440000000002</v>
      </c>
      <c r="W1111" s="39">
        <f t="shared" si="1606"/>
        <v>832.5</v>
      </c>
      <c r="X1111" s="40">
        <f t="shared" si="1607"/>
        <v>0.16664792792792796</v>
      </c>
      <c r="Y1111" s="41">
        <f t="shared" si="1608"/>
        <v>1.3873440000000001</v>
      </c>
      <c r="Z1111" s="42">
        <f t="shared" si="1609"/>
        <v>13873.440000000002</v>
      </c>
      <c r="AA1111" s="103" t="s">
        <v>58</v>
      </c>
      <c r="AT1111" s="47">
        <v>25.75</v>
      </c>
      <c r="AU1111" s="47">
        <v>26</v>
      </c>
      <c r="AV1111" s="10">
        <f t="shared" si="1610"/>
        <v>10.5</v>
      </c>
      <c r="AW1111" s="10">
        <f t="shared" si="1611"/>
        <v>20.32</v>
      </c>
      <c r="AZ1111" t="str">
        <f t="shared" si="1612"/>
        <v>Yes</v>
      </c>
      <c r="BB1111" s="38">
        <f t="shared" si="1613"/>
        <v>-0.5</v>
      </c>
      <c r="BC1111" s="38">
        <f t="shared" si="1565"/>
        <v>-5.5</v>
      </c>
      <c r="BD1111" s="38">
        <f t="shared" si="1614"/>
        <v>-5.5</v>
      </c>
      <c r="BE1111" s="38">
        <f t="shared" si="1615"/>
        <v>-0.5</v>
      </c>
      <c r="BF1111" s="13" cm="1">
        <f t="array" ref="BF1111">SUMPRODUCT((1/COUNTIFS($A$3:$A1111,$A$3:$A1111,$H$3:$H1111,$H$3:$H1111,$I$3:$I1111,$I$3:$I1111)))</f>
        <v>326.99999999999818</v>
      </c>
      <c r="BG1111" s="13"/>
      <c r="BH1111" s="12"/>
    </row>
    <row r="1112" spans="1:60" x14ac:dyDescent="0.2">
      <c r="A1112" s="37">
        <v>46284</v>
      </c>
      <c r="C1112" s="38">
        <v>10.41</v>
      </c>
      <c r="D1112" s="13" t="s">
        <v>55</v>
      </c>
      <c r="E1112" s="13" t="s">
        <v>1156</v>
      </c>
      <c r="F1112" s="13"/>
      <c r="H1112" t="s">
        <v>138</v>
      </c>
      <c r="I1112" s="13">
        <v>9</v>
      </c>
      <c r="J1112" s="13">
        <v>11</v>
      </c>
      <c r="K1112" t="s">
        <v>497</v>
      </c>
      <c r="L1112" s="38">
        <v>0.5</v>
      </c>
      <c r="M1112" s="38">
        <v>6.4</v>
      </c>
      <c r="N1112" s="38">
        <v>6.4</v>
      </c>
      <c r="O1112" s="13" t="s">
        <v>15</v>
      </c>
      <c r="Q1112" s="13" t="s">
        <v>1101</v>
      </c>
      <c r="R1112" s="38">
        <v>5.9680000000000009</v>
      </c>
      <c r="S1112" s="13" t="s">
        <v>60</v>
      </c>
      <c r="T1112" s="39" t="str">
        <f t="shared" si="1326"/>
        <v>0.00</v>
      </c>
      <c r="U1112" s="39">
        <f t="shared" si="1604"/>
        <v>-0.5</v>
      </c>
      <c r="V1112" s="39">
        <f t="shared" si="1605"/>
        <v>138.23440000000002</v>
      </c>
      <c r="W1112" s="39">
        <f t="shared" si="1606"/>
        <v>833</v>
      </c>
      <c r="X1112" s="40">
        <f t="shared" si="1607"/>
        <v>0.16594765906362546</v>
      </c>
      <c r="Y1112" s="41">
        <f t="shared" si="1608"/>
        <v>1.3823440000000002</v>
      </c>
      <c r="Z1112" s="42">
        <f t="shared" si="1609"/>
        <v>13823.440000000002</v>
      </c>
      <c r="AA1112" s="103" t="s">
        <v>58</v>
      </c>
      <c r="AT1112" s="47">
        <v>8.1</v>
      </c>
      <c r="AU1112" s="47">
        <v>8.1</v>
      </c>
      <c r="AV1112" s="10">
        <f t="shared" si="1610"/>
        <v>2.7</v>
      </c>
      <c r="AW1112" s="10">
        <f t="shared" si="1611"/>
        <v>5.9680000000000009</v>
      </c>
      <c r="AZ1112" t="str">
        <f t="shared" si="1612"/>
        <v>Yes</v>
      </c>
      <c r="BB1112" s="38">
        <f t="shared" si="1613"/>
        <v>-0.5</v>
      </c>
      <c r="BC1112" s="38">
        <f t="shared" si="1565"/>
        <v>-5.5</v>
      </c>
      <c r="BD1112" s="38">
        <f t="shared" si="1614"/>
        <v>-5.5</v>
      </c>
      <c r="BE1112" s="38">
        <f t="shared" si="1615"/>
        <v>-0.5</v>
      </c>
      <c r="BF1112" s="13" cm="1">
        <f t="array" ref="BF1112">SUMPRODUCT((1/COUNTIFS($A$3:$A1112,$A$3:$A1112,$H$3:$H1112,$H$3:$H1112,$I$3:$I1112,$I$3:$I1112)))</f>
        <v>326.99999999999795</v>
      </c>
      <c r="BG1112" s="13"/>
      <c r="BH1112" s="12"/>
    </row>
    <row r="1113" spans="1:60" x14ac:dyDescent="0.2">
      <c r="A1113" s="37">
        <v>46284</v>
      </c>
      <c r="C1113" s="38">
        <v>10.41</v>
      </c>
      <c r="D1113" s="13" t="s">
        <v>55</v>
      </c>
      <c r="E1113" s="13" t="s">
        <v>1156</v>
      </c>
      <c r="F1113" s="13"/>
      <c r="H1113" t="s">
        <v>138</v>
      </c>
      <c r="I1113" s="13">
        <v>9</v>
      </c>
      <c r="J1113" s="13">
        <v>14</v>
      </c>
      <c r="K1113" t="s">
        <v>1305</v>
      </c>
      <c r="L1113" s="38">
        <v>0.5</v>
      </c>
      <c r="M1113" s="38">
        <v>36</v>
      </c>
      <c r="N1113" s="38">
        <v>37.619999999999997</v>
      </c>
      <c r="O1113" s="13" t="s">
        <v>15</v>
      </c>
      <c r="Q1113" s="13" t="s">
        <v>4</v>
      </c>
      <c r="R1113" s="38">
        <v>34.690399999999997</v>
      </c>
      <c r="S1113" s="13" t="s">
        <v>60</v>
      </c>
      <c r="T1113" s="39" t="str">
        <f t="shared" si="1326"/>
        <v>0.00</v>
      </c>
      <c r="U1113" s="39">
        <f t="shared" si="1604"/>
        <v>-0.5</v>
      </c>
      <c r="V1113" s="39">
        <f t="shared" si="1605"/>
        <v>137.73440000000002</v>
      </c>
      <c r="W1113" s="39">
        <f t="shared" si="1606"/>
        <v>833.5</v>
      </c>
      <c r="X1113" s="40">
        <f t="shared" si="1607"/>
        <v>0.16524823035392924</v>
      </c>
      <c r="Y1113" s="41">
        <f t="shared" si="1608"/>
        <v>1.3773440000000001</v>
      </c>
      <c r="Z1113" s="42">
        <f t="shared" si="1609"/>
        <v>13773.440000000002</v>
      </c>
      <c r="AA1113" s="103" t="s">
        <v>58</v>
      </c>
      <c r="AT1113" s="47">
        <v>35.25</v>
      </c>
      <c r="AU1113" s="47">
        <v>26</v>
      </c>
      <c r="AV1113" s="10">
        <f t="shared" si="1610"/>
        <v>18.309999999999999</v>
      </c>
      <c r="AW1113" s="10">
        <f t="shared" si="1611"/>
        <v>34.690399999999997</v>
      </c>
      <c r="AZ1113" t="str">
        <f t="shared" si="1612"/>
        <v>Yes</v>
      </c>
      <c r="BB1113" s="38">
        <f t="shared" si="1613"/>
        <v>-0.5</v>
      </c>
      <c r="BC1113" s="38">
        <f t="shared" si="1565"/>
        <v>-5.5</v>
      </c>
      <c r="BD1113" s="38">
        <f t="shared" si="1614"/>
        <v>-5.5</v>
      </c>
      <c r="BE1113" s="38">
        <f t="shared" si="1615"/>
        <v>-0.5</v>
      </c>
      <c r="BF1113" s="13" cm="1">
        <f t="array" ref="BF1113">SUMPRODUCT((1/COUNTIFS($A$3:$A1113,$A$3:$A1113,$H$3:$H1113,$H$3:$H1113,$I$3:$I1113,$I$3:$I1113)))</f>
        <v>326.99999999999841</v>
      </c>
      <c r="BG1113" s="13"/>
      <c r="BH1113" s="12"/>
    </row>
    <row r="1114" spans="1:60" x14ac:dyDescent="0.2">
      <c r="A1114" s="37">
        <v>46284</v>
      </c>
      <c r="C1114" s="38">
        <v>10.41</v>
      </c>
      <c r="D1114" s="13" t="s">
        <v>55</v>
      </c>
      <c r="E1114" s="13" t="s">
        <v>1156</v>
      </c>
      <c r="F1114" s="13"/>
      <c r="H1114" t="s">
        <v>138</v>
      </c>
      <c r="I1114" s="13">
        <v>9</v>
      </c>
      <c r="J1114" s="13">
        <v>15</v>
      </c>
      <c r="K1114" t="s">
        <v>478</v>
      </c>
      <c r="L1114" s="38">
        <v>0.5</v>
      </c>
      <c r="M1114" s="38">
        <v>34</v>
      </c>
      <c r="N1114" s="38">
        <v>40.08</v>
      </c>
      <c r="O1114" s="13" t="s">
        <v>15</v>
      </c>
      <c r="Q1114" s="13" t="s">
        <v>4</v>
      </c>
      <c r="R1114" s="38">
        <v>36.953600000000002</v>
      </c>
      <c r="S1114" s="13" t="s">
        <v>60</v>
      </c>
      <c r="T1114" s="39" t="str">
        <f t="shared" si="1326"/>
        <v>0.00</v>
      </c>
      <c r="U1114" s="39">
        <f t="shared" si="1604"/>
        <v>-0.5</v>
      </c>
      <c r="V1114" s="39">
        <f t="shared" si="1605"/>
        <v>137.23440000000002</v>
      </c>
      <c r="W1114" s="39">
        <f t="shared" si="1606"/>
        <v>834</v>
      </c>
      <c r="X1114" s="40">
        <f t="shared" si="1607"/>
        <v>0.16454964028776981</v>
      </c>
      <c r="Y1114" s="41">
        <f t="shared" si="1608"/>
        <v>1.3723440000000002</v>
      </c>
      <c r="Z1114" s="42">
        <f t="shared" si="1609"/>
        <v>13723.440000000002</v>
      </c>
      <c r="AA1114" s="103" t="s">
        <v>58</v>
      </c>
      <c r="AT1114" s="47">
        <v>52.75</v>
      </c>
      <c r="AU1114" s="47">
        <v>31</v>
      </c>
      <c r="AV1114" s="10">
        <f t="shared" si="1610"/>
        <v>19.54</v>
      </c>
      <c r="AW1114" s="10">
        <f t="shared" si="1611"/>
        <v>36.953600000000002</v>
      </c>
      <c r="AZ1114" t="str">
        <f t="shared" si="1612"/>
        <v>Yes</v>
      </c>
      <c r="BB1114" s="38">
        <f t="shared" si="1613"/>
        <v>-0.5</v>
      </c>
      <c r="BC1114" s="38">
        <f t="shared" si="1565"/>
        <v>-5.5</v>
      </c>
      <c r="BD1114" s="38">
        <f t="shared" si="1614"/>
        <v>-5.5</v>
      </c>
      <c r="BE1114" s="38">
        <f t="shared" si="1615"/>
        <v>-0.5</v>
      </c>
      <c r="BF1114" s="13" cm="1">
        <f t="array" ref="BF1114">SUMPRODUCT((1/COUNTIFS($A$3:$A1114,$A$3:$A1114,$H$3:$H1114,$H$3:$H1114,$I$3:$I1114,$I$3:$I1114)))</f>
        <v>326.9999999999979</v>
      </c>
      <c r="BG1114" s="13"/>
      <c r="BH1114" s="12"/>
    </row>
    <row r="1115" spans="1:60" x14ac:dyDescent="0.2">
      <c r="A1115" s="37">
        <v>46284</v>
      </c>
      <c r="C1115" s="38">
        <v>10.41</v>
      </c>
      <c r="D1115" s="13" t="s">
        <v>55</v>
      </c>
      <c r="E1115" s="13" t="s">
        <v>1172</v>
      </c>
      <c r="F1115" s="13"/>
      <c r="H1115" t="s">
        <v>1173</v>
      </c>
      <c r="I1115" s="13">
        <v>8</v>
      </c>
      <c r="J1115" s="13">
        <v>5</v>
      </c>
      <c r="K1115" t="s">
        <v>1306</v>
      </c>
      <c r="L1115" s="38">
        <v>0.5</v>
      </c>
      <c r="M1115" s="38">
        <v>24</v>
      </c>
      <c r="N1115" s="38">
        <v>24</v>
      </c>
      <c r="O1115" s="13" t="s">
        <v>15</v>
      </c>
      <c r="Q1115" s="13" t="s">
        <v>4</v>
      </c>
      <c r="R1115" s="38">
        <v>22.16</v>
      </c>
      <c r="S1115" s="13" t="s">
        <v>60</v>
      </c>
      <c r="T1115" s="39" t="str">
        <f t="shared" si="1326"/>
        <v>0.00</v>
      </c>
      <c r="U1115" s="39">
        <f t="shared" ref="U1115:U1117" si="1616">BE1115</f>
        <v>-0.5</v>
      </c>
      <c r="V1115" s="39">
        <f t="shared" ref="V1115:V1117" si="1617">V1114+U1115</f>
        <v>136.73440000000002</v>
      </c>
      <c r="W1115" s="39">
        <f t="shared" ref="W1115:W1117" si="1618">W1114+L1115</f>
        <v>834.5</v>
      </c>
      <c r="X1115" s="40">
        <f t="shared" ref="X1115:X1117" si="1619">SUM(V1115/W1115)</f>
        <v>0.16385188735769926</v>
      </c>
      <c r="Y1115" s="41">
        <f t="shared" ref="Y1115:Y1117" si="1620">V1115/100</f>
        <v>1.3673440000000001</v>
      </c>
      <c r="Z1115" s="42">
        <f t="shared" ref="Z1115:Z1117" si="1621">V1115*100</f>
        <v>13673.440000000002</v>
      </c>
      <c r="AA1115" s="103" t="s">
        <v>58</v>
      </c>
      <c r="AT1115" s="47">
        <v>21</v>
      </c>
      <c r="AU1115" s="47">
        <v>19</v>
      </c>
      <c r="AV1115" s="10">
        <f t="shared" ref="AV1115:AV1117" si="1622">((N1115*(L1115))-(L1115))</f>
        <v>11.5</v>
      </c>
      <c r="AW1115" s="10">
        <f t="shared" ref="AW1115:AW1117" si="1623">0.92*(N1115-1)+1</f>
        <v>22.16</v>
      </c>
      <c r="AZ1115" t="str">
        <f t="shared" ref="AZ1115:AZ1117" si="1624">IF(N1115&gt;=M1115,"Yes","No")</f>
        <v>Yes</v>
      </c>
      <c r="BB1115" s="38">
        <f t="shared" ref="BB1115:BB1117" si="1625">IF(AA1115="W",
   L1115*(N1115-1),
   -L1115
)</f>
        <v>-0.5</v>
      </c>
      <c r="BC1115" s="38">
        <f t="shared" si="1565"/>
        <v>-1.5</v>
      </c>
      <c r="BD1115" s="38">
        <f t="shared" ref="BD1115:BD1117" si="1626">IF(BC1115&gt;0, BC1115*0.92, BC1115)</f>
        <v>-1.5</v>
      </c>
      <c r="BE1115" s="38">
        <f t="shared" ref="BE1115:BE1117" si="1627">IF(
  BC1115&gt;0,
  IF(
    AA1115="W",
    BB1115 - (BC1115 - BD1115),
    BB1115
  ),
  BB1115
)</f>
        <v>-0.5</v>
      </c>
      <c r="BF1115" s="13" cm="1">
        <f t="array" ref="BF1115">SUMPRODUCT((1/COUNTIFS($A$3:$A1115,$A$3:$A1115,$H$3:$H1115,$H$3:$H1115,$I$3:$I1115,$I$3:$I1115)))</f>
        <v>327.9999999999979</v>
      </c>
      <c r="BG1115" s="13"/>
      <c r="BH1115" s="12"/>
    </row>
    <row r="1116" spans="1:60" x14ac:dyDescent="0.2">
      <c r="A1116" s="37">
        <v>46284</v>
      </c>
      <c r="C1116" s="38">
        <v>10.41</v>
      </c>
      <c r="D1116" s="13" t="s">
        <v>55</v>
      </c>
      <c r="E1116" s="13" t="s">
        <v>1172</v>
      </c>
      <c r="F1116" s="13"/>
      <c r="H1116" t="s">
        <v>1173</v>
      </c>
      <c r="I1116" s="13">
        <v>8</v>
      </c>
      <c r="J1116" s="13">
        <v>8</v>
      </c>
      <c r="K1116" t="s">
        <v>1307</v>
      </c>
      <c r="L1116" s="38">
        <v>0.5</v>
      </c>
      <c r="M1116" s="38">
        <v>11.5</v>
      </c>
      <c r="N1116" s="38">
        <v>11.5</v>
      </c>
      <c r="O1116" s="13" t="s">
        <v>15</v>
      </c>
      <c r="Q1116" s="13" t="s">
        <v>4</v>
      </c>
      <c r="R1116" s="38">
        <v>10.66</v>
      </c>
      <c r="S1116" s="13" t="s">
        <v>60</v>
      </c>
      <c r="T1116" s="39" t="str">
        <f t="shared" si="1326"/>
        <v>0.00</v>
      </c>
      <c r="U1116" s="39">
        <f t="shared" si="1616"/>
        <v>-0.5</v>
      </c>
      <c r="V1116" s="39">
        <f t="shared" si="1617"/>
        <v>136.23440000000002</v>
      </c>
      <c r="W1116" s="39">
        <f t="shared" si="1618"/>
        <v>835</v>
      </c>
      <c r="X1116" s="40">
        <f t="shared" si="1619"/>
        <v>0.16315497005988028</v>
      </c>
      <c r="Y1116" s="41">
        <f t="shared" si="1620"/>
        <v>1.3623440000000002</v>
      </c>
      <c r="Z1116" s="42">
        <f t="shared" si="1621"/>
        <v>13623.440000000002</v>
      </c>
      <c r="AA1116" s="103" t="s">
        <v>58</v>
      </c>
      <c r="AT1116" s="47">
        <v>11.2</v>
      </c>
      <c r="AU1116" s="47">
        <v>11</v>
      </c>
      <c r="AV1116" s="10">
        <f t="shared" si="1622"/>
        <v>5.25</v>
      </c>
      <c r="AW1116" s="10">
        <f t="shared" si="1623"/>
        <v>10.66</v>
      </c>
      <c r="AZ1116" t="str">
        <f t="shared" si="1624"/>
        <v>Yes</v>
      </c>
      <c r="BB1116" s="38">
        <f t="shared" si="1625"/>
        <v>-0.5</v>
      </c>
      <c r="BC1116" s="38">
        <f t="shared" si="1565"/>
        <v>-1.5</v>
      </c>
      <c r="BD1116" s="38">
        <f t="shared" si="1626"/>
        <v>-1.5</v>
      </c>
      <c r="BE1116" s="38">
        <f t="shared" si="1627"/>
        <v>-0.5</v>
      </c>
      <c r="BF1116" s="13" cm="1">
        <f t="array" ref="BF1116">SUMPRODUCT((1/COUNTIFS($A$3:$A1116,$A$3:$A1116,$H$3:$H1116,$H$3:$H1116,$I$3:$I1116,$I$3:$I1116)))</f>
        <v>327.9999999999979</v>
      </c>
      <c r="BG1116" s="13"/>
      <c r="BH1116" s="12"/>
    </row>
    <row r="1117" spans="1:60" x14ac:dyDescent="0.2">
      <c r="A1117" s="37">
        <v>46284</v>
      </c>
      <c r="C1117" s="38">
        <v>10.41</v>
      </c>
      <c r="D1117" s="13" t="s">
        <v>55</v>
      </c>
      <c r="E1117" s="13" t="s">
        <v>1172</v>
      </c>
      <c r="F1117" s="13"/>
      <c r="H1117" t="s">
        <v>1173</v>
      </c>
      <c r="I1117" s="13">
        <v>8</v>
      </c>
      <c r="J1117" s="13">
        <v>10</v>
      </c>
      <c r="K1117" t="s">
        <v>1308</v>
      </c>
      <c r="L1117" s="38">
        <v>0.5</v>
      </c>
      <c r="M1117" s="38">
        <v>28</v>
      </c>
      <c r="N1117" s="38">
        <v>28</v>
      </c>
      <c r="O1117" s="13" t="s">
        <v>15</v>
      </c>
      <c r="Q1117" s="13" t="s">
        <v>4</v>
      </c>
      <c r="R1117" s="38">
        <v>25.84</v>
      </c>
      <c r="S1117" s="13" t="s">
        <v>60</v>
      </c>
      <c r="T1117" s="39" t="str">
        <f t="shared" si="1326"/>
        <v>0.00</v>
      </c>
      <c r="U1117" s="39">
        <f t="shared" si="1616"/>
        <v>-0.5</v>
      </c>
      <c r="V1117" s="39">
        <f t="shared" si="1617"/>
        <v>135.73440000000002</v>
      </c>
      <c r="W1117" s="39">
        <f t="shared" si="1618"/>
        <v>835.5</v>
      </c>
      <c r="X1117" s="40">
        <f t="shared" si="1619"/>
        <v>0.16245888689407542</v>
      </c>
      <c r="Y1117" s="41">
        <f t="shared" si="1620"/>
        <v>1.3573440000000003</v>
      </c>
      <c r="Z1117" s="42">
        <f t="shared" si="1621"/>
        <v>13573.440000000002</v>
      </c>
      <c r="AA1117" s="103" t="s">
        <v>58</v>
      </c>
      <c r="AT1117" s="47">
        <v>24.4</v>
      </c>
      <c r="AU1117" s="47">
        <v>31</v>
      </c>
      <c r="AV1117" s="10">
        <f t="shared" si="1622"/>
        <v>13.5</v>
      </c>
      <c r="AW1117" s="10">
        <f t="shared" si="1623"/>
        <v>25.84</v>
      </c>
      <c r="AZ1117" t="str">
        <f t="shared" si="1624"/>
        <v>Yes</v>
      </c>
      <c r="BB1117" s="38">
        <f t="shared" si="1625"/>
        <v>-0.5</v>
      </c>
      <c r="BC1117" s="38">
        <f t="shared" si="1565"/>
        <v>-1.5</v>
      </c>
      <c r="BD1117" s="38">
        <f t="shared" si="1626"/>
        <v>-1.5</v>
      </c>
      <c r="BE1117" s="38">
        <f t="shared" si="1627"/>
        <v>-0.5</v>
      </c>
      <c r="BF1117" s="13" cm="1">
        <f t="array" ref="BF1117">SUMPRODUCT((1/COUNTIFS($A$3:$A1117,$A$3:$A1117,$H$3:$H1117,$H$3:$H1117,$I$3:$I1117,$I$3:$I1117)))</f>
        <v>327.99999999999784</v>
      </c>
      <c r="BG1117" s="13"/>
      <c r="BH1117" s="12"/>
    </row>
    <row r="1118" spans="1:60" x14ac:dyDescent="0.2">
      <c r="A1118" s="37">
        <v>46284</v>
      </c>
      <c r="C1118" s="38">
        <v>10.41</v>
      </c>
      <c r="D1118" s="13" t="s">
        <v>55</v>
      </c>
      <c r="E1118" s="13" t="s">
        <v>1156</v>
      </c>
      <c r="F1118" s="13"/>
      <c r="H1118" t="s">
        <v>138</v>
      </c>
      <c r="I1118" s="13">
        <v>10</v>
      </c>
      <c r="J1118" s="13">
        <v>2</v>
      </c>
      <c r="K1118" t="s">
        <v>908</v>
      </c>
      <c r="L1118" s="38">
        <v>0.5</v>
      </c>
      <c r="M1118" s="38">
        <v>12.5</v>
      </c>
      <c r="N1118" s="38">
        <v>19.5</v>
      </c>
      <c r="O1118" s="13" t="s">
        <v>15</v>
      </c>
      <c r="Q1118" s="13" t="s">
        <v>4</v>
      </c>
      <c r="R1118" s="38">
        <v>18.02</v>
      </c>
      <c r="S1118" s="13" t="s">
        <v>60</v>
      </c>
      <c r="T1118" s="39" t="str">
        <f t="shared" si="1326"/>
        <v>0.00</v>
      </c>
      <c r="U1118" s="39">
        <f t="shared" ref="U1118:U1121" si="1628">BE1118</f>
        <v>-0.5</v>
      </c>
      <c r="V1118" s="39">
        <f t="shared" ref="V1118:V1121" si="1629">V1117+U1118</f>
        <v>135.23440000000002</v>
      </c>
      <c r="W1118" s="39">
        <f t="shared" ref="W1118:W1121" si="1630">W1117+L1118</f>
        <v>836</v>
      </c>
      <c r="X1118" s="40">
        <f t="shared" ref="X1118:X1121" si="1631">SUM(V1118/W1118)</f>
        <v>0.16176363636363639</v>
      </c>
      <c r="Y1118" s="41">
        <f t="shared" ref="Y1118:Y1121" si="1632">V1118/100</f>
        <v>1.3523440000000002</v>
      </c>
      <c r="Z1118" s="42">
        <f t="shared" ref="Z1118:Z1121" si="1633">V1118*100</f>
        <v>13523.440000000002</v>
      </c>
      <c r="AA1118" s="103" t="s">
        <v>58</v>
      </c>
      <c r="AT1118" s="47">
        <v>14.25</v>
      </c>
      <c r="AU1118" s="47">
        <v>14</v>
      </c>
      <c r="AV1118" s="10">
        <f t="shared" ref="AV1118:AV1121" si="1634">((N1118*(L1118))-(L1118))</f>
        <v>9.25</v>
      </c>
      <c r="AW1118" s="10">
        <f t="shared" ref="AW1118:AW1121" si="1635">0.92*(N1118-1)+1</f>
        <v>18.02</v>
      </c>
      <c r="AZ1118" t="str">
        <f t="shared" ref="AZ1118:AZ1121" si="1636">IF(N1118&gt;=M1118,"Yes","No")</f>
        <v>Yes</v>
      </c>
      <c r="BB1118" s="38">
        <f t="shared" ref="BB1118:BB1121" si="1637">IF(AA1118="W",
   L1118*(N1118-1),
   -L1118
)</f>
        <v>-0.5</v>
      </c>
      <c r="BC1118" s="38">
        <f t="shared" si="1565"/>
        <v>-2</v>
      </c>
      <c r="BD1118" s="38">
        <f t="shared" ref="BD1118:BD1121" si="1638">IF(BC1118&gt;0, BC1118*0.92, BC1118)</f>
        <v>-2</v>
      </c>
      <c r="BE1118" s="38">
        <f t="shared" ref="BE1118:BE1121" si="1639">IF(
  BC1118&gt;0,
  IF(
    AA1118="W",
    BB1118 - (BC1118 - BD1118),
    BB1118
  ),
  BB1118
)</f>
        <v>-0.5</v>
      </c>
      <c r="BF1118" s="13" cm="1">
        <f t="array" ref="BF1118">SUMPRODUCT((1/COUNTIFS($A$3:$A1118,$A$3:$A1118,$H$3:$H1118,$H$3:$H1118,$I$3:$I1118,$I$3:$I1118)))</f>
        <v>328.99999999999784</v>
      </c>
      <c r="BG1118" s="13"/>
      <c r="BH1118" s="12"/>
    </row>
    <row r="1119" spans="1:60" x14ac:dyDescent="0.2">
      <c r="A1119" s="37">
        <v>46284</v>
      </c>
      <c r="C1119" s="38">
        <v>10.41</v>
      </c>
      <c r="D1119" s="13" t="s">
        <v>55</v>
      </c>
      <c r="E1119" s="13" t="s">
        <v>1156</v>
      </c>
      <c r="F1119" s="13"/>
      <c r="H1119" t="s">
        <v>138</v>
      </c>
      <c r="I1119" s="13">
        <v>10</v>
      </c>
      <c r="J1119" s="13">
        <v>12</v>
      </c>
      <c r="K1119" t="s">
        <v>132</v>
      </c>
      <c r="L1119" s="38">
        <v>0.5</v>
      </c>
      <c r="M1119" s="38">
        <v>25</v>
      </c>
      <c r="N1119" s="38">
        <v>25</v>
      </c>
      <c r="O1119" s="13" t="s">
        <v>15</v>
      </c>
      <c r="Q1119" s="13" t="s">
        <v>4</v>
      </c>
      <c r="R1119" s="38">
        <v>23.080000000000002</v>
      </c>
      <c r="S1119" s="13" t="s">
        <v>60</v>
      </c>
      <c r="T1119" s="39" t="str">
        <f t="shared" si="1326"/>
        <v>0.00</v>
      </c>
      <c r="U1119" s="39">
        <f t="shared" si="1628"/>
        <v>-0.5</v>
      </c>
      <c r="V1119" s="39">
        <f t="shared" si="1629"/>
        <v>134.73440000000002</v>
      </c>
      <c r="W1119" s="39">
        <f t="shared" si="1630"/>
        <v>836.5</v>
      </c>
      <c r="X1119" s="40">
        <f t="shared" si="1631"/>
        <v>0.16106921697549315</v>
      </c>
      <c r="Y1119" s="41">
        <f t="shared" si="1632"/>
        <v>1.3473440000000003</v>
      </c>
      <c r="Z1119" s="42">
        <f t="shared" si="1633"/>
        <v>13473.440000000002</v>
      </c>
      <c r="AA1119" s="103" t="s">
        <v>58</v>
      </c>
      <c r="AT1119" s="47">
        <v>21.1</v>
      </c>
      <c r="AU1119" s="47">
        <v>21</v>
      </c>
      <c r="AV1119" s="10">
        <f t="shared" si="1634"/>
        <v>12</v>
      </c>
      <c r="AW1119" s="10">
        <f t="shared" si="1635"/>
        <v>23.080000000000002</v>
      </c>
      <c r="AZ1119" t="str">
        <f t="shared" si="1636"/>
        <v>Yes</v>
      </c>
      <c r="BB1119" s="38">
        <f t="shared" si="1637"/>
        <v>-0.5</v>
      </c>
      <c r="BC1119" s="38">
        <f t="shared" si="1565"/>
        <v>-2</v>
      </c>
      <c r="BD1119" s="38">
        <f t="shared" si="1638"/>
        <v>-2</v>
      </c>
      <c r="BE1119" s="38">
        <f t="shared" si="1639"/>
        <v>-0.5</v>
      </c>
      <c r="BF1119" s="13" cm="1">
        <f t="array" ref="BF1119">SUMPRODUCT((1/COUNTIFS($A$3:$A1119,$A$3:$A1119,$H$3:$H1119,$H$3:$H1119,$I$3:$I1119,$I$3:$I1119)))</f>
        <v>328.99999999999784</v>
      </c>
      <c r="BG1119" s="13"/>
      <c r="BH1119" s="12"/>
    </row>
    <row r="1120" spans="1:60" x14ac:dyDescent="0.2">
      <c r="A1120" s="37">
        <v>46284</v>
      </c>
      <c r="C1120" s="38">
        <v>10.41</v>
      </c>
      <c r="D1120" s="13" t="s">
        <v>55</v>
      </c>
      <c r="E1120" s="13" t="s">
        <v>1156</v>
      </c>
      <c r="F1120" s="13"/>
      <c r="H1120" t="s">
        <v>138</v>
      </c>
      <c r="I1120" s="13">
        <v>10</v>
      </c>
      <c r="J1120" s="13">
        <v>14</v>
      </c>
      <c r="K1120" t="s">
        <v>482</v>
      </c>
      <c r="L1120" s="38">
        <v>0.5</v>
      </c>
      <c r="M1120" s="38">
        <v>22</v>
      </c>
      <c r="N1120" s="38">
        <v>26</v>
      </c>
      <c r="O1120" s="13" t="s">
        <v>15</v>
      </c>
      <c r="Q1120" s="13" t="s">
        <v>4</v>
      </c>
      <c r="R1120" s="38">
        <v>24</v>
      </c>
      <c r="S1120" s="13" t="s">
        <v>60</v>
      </c>
      <c r="T1120" s="39" t="str">
        <f t="shared" si="1326"/>
        <v>0.00</v>
      </c>
      <c r="U1120" s="39">
        <f t="shared" si="1628"/>
        <v>-0.5</v>
      </c>
      <c r="V1120" s="39">
        <f t="shared" si="1629"/>
        <v>134.23440000000002</v>
      </c>
      <c r="W1120" s="39">
        <f t="shared" si="1630"/>
        <v>837</v>
      </c>
      <c r="X1120" s="40">
        <f t="shared" si="1631"/>
        <v>0.1603756272401434</v>
      </c>
      <c r="Y1120" s="41">
        <f t="shared" si="1632"/>
        <v>1.3423440000000002</v>
      </c>
      <c r="Z1120" s="42">
        <f t="shared" si="1633"/>
        <v>13423.440000000002</v>
      </c>
      <c r="AA1120" s="103" t="s">
        <v>58</v>
      </c>
      <c r="AT1120" s="47">
        <v>24.5</v>
      </c>
      <c r="AU1120" s="47">
        <v>21</v>
      </c>
      <c r="AV1120" s="10">
        <f t="shared" si="1634"/>
        <v>12.5</v>
      </c>
      <c r="AW1120" s="10">
        <f t="shared" si="1635"/>
        <v>24</v>
      </c>
      <c r="AZ1120" t="str">
        <f t="shared" si="1636"/>
        <v>Yes</v>
      </c>
      <c r="BB1120" s="38">
        <f t="shared" si="1637"/>
        <v>-0.5</v>
      </c>
      <c r="BC1120" s="38">
        <f t="shared" si="1565"/>
        <v>-2</v>
      </c>
      <c r="BD1120" s="38">
        <f t="shared" si="1638"/>
        <v>-2</v>
      </c>
      <c r="BE1120" s="38">
        <f t="shared" si="1639"/>
        <v>-0.5</v>
      </c>
      <c r="BF1120" s="13" cm="1">
        <f t="array" ref="BF1120">SUMPRODUCT((1/COUNTIFS($A$3:$A1120,$A$3:$A1120,$H$3:$H1120,$H$3:$H1120,$I$3:$I1120,$I$3:$I1120)))</f>
        <v>328.99999999999778</v>
      </c>
      <c r="BG1120" s="13"/>
      <c r="BH1120" s="12"/>
    </row>
    <row r="1121" spans="1:60" x14ac:dyDescent="0.2">
      <c r="A1121" s="37">
        <v>46284</v>
      </c>
      <c r="C1121" s="38">
        <v>10.41</v>
      </c>
      <c r="D1121" s="13" t="s">
        <v>55</v>
      </c>
      <c r="E1121" s="13" t="s">
        <v>1156</v>
      </c>
      <c r="F1121" s="13"/>
      <c r="H1121" t="s">
        <v>138</v>
      </c>
      <c r="I1121" s="13">
        <v>10</v>
      </c>
      <c r="J1121" s="13">
        <v>14</v>
      </c>
      <c r="K1121" t="s">
        <v>482</v>
      </c>
      <c r="L1121" s="38">
        <v>0.5</v>
      </c>
      <c r="M1121" s="38">
        <v>5.6</v>
      </c>
      <c r="N1121" s="38">
        <v>5.6</v>
      </c>
      <c r="O1121" s="13" t="s">
        <v>15</v>
      </c>
      <c r="Q1121" s="13" t="s">
        <v>1101</v>
      </c>
      <c r="R1121" s="38">
        <v>5.2320000000000002</v>
      </c>
      <c r="S1121" s="13" t="s">
        <v>60</v>
      </c>
      <c r="T1121" s="39" t="str">
        <f t="shared" si="1326"/>
        <v>0.00</v>
      </c>
      <c r="U1121" s="39">
        <f t="shared" si="1628"/>
        <v>-0.5</v>
      </c>
      <c r="V1121" s="39">
        <f t="shared" si="1629"/>
        <v>133.73440000000002</v>
      </c>
      <c r="W1121" s="39">
        <f t="shared" si="1630"/>
        <v>837.5</v>
      </c>
      <c r="X1121" s="40">
        <f t="shared" si="1631"/>
        <v>0.1596828656716418</v>
      </c>
      <c r="Y1121" s="41">
        <f t="shared" si="1632"/>
        <v>1.3373440000000003</v>
      </c>
      <c r="Z1121" s="42">
        <f t="shared" si="1633"/>
        <v>13373.440000000002</v>
      </c>
      <c r="AA1121" s="103" t="s">
        <v>58</v>
      </c>
      <c r="AT1121" s="47">
        <v>4.3499999999999996</v>
      </c>
      <c r="AU1121" s="47">
        <v>4.3499999999999996</v>
      </c>
      <c r="AV1121" s="10">
        <f t="shared" si="1634"/>
        <v>2.2999999999999998</v>
      </c>
      <c r="AW1121" s="10">
        <f t="shared" si="1635"/>
        <v>5.2320000000000002</v>
      </c>
      <c r="AZ1121" t="str">
        <f t="shared" si="1636"/>
        <v>Yes</v>
      </c>
      <c r="BB1121" s="38">
        <f t="shared" si="1637"/>
        <v>-0.5</v>
      </c>
      <c r="BC1121" s="38">
        <f t="shared" si="1565"/>
        <v>-2</v>
      </c>
      <c r="BD1121" s="38">
        <f t="shared" si="1638"/>
        <v>-2</v>
      </c>
      <c r="BE1121" s="38">
        <f t="shared" si="1639"/>
        <v>-0.5</v>
      </c>
      <c r="BF1121" s="13" cm="1">
        <f t="array" ref="BF1121">SUMPRODUCT((1/COUNTIFS($A$3:$A1121,$A$3:$A1121,$H$3:$H1121,$H$3:$H1121,$I$3:$I1121,$I$3:$I1121)))</f>
        <v>328.99999999999784</v>
      </c>
      <c r="BG1121" s="13"/>
      <c r="BH1121" s="12"/>
    </row>
    <row r="1122" spans="1:60" x14ac:dyDescent="0.2">
      <c r="A1122" s="37">
        <v>46284</v>
      </c>
      <c r="C1122" s="38">
        <v>10.41</v>
      </c>
      <c r="D1122" s="13" t="s">
        <v>55</v>
      </c>
      <c r="E1122" s="13" t="s">
        <v>1172</v>
      </c>
      <c r="F1122" s="13"/>
      <c r="H1122" t="s">
        <v>1173</v>
      </c>
      <c r="I1122" s="13">
        <v>9</v>
      </c>
      <c r="J1122" s="13">
        <v>5</v>
      </c>
      <c r="K1122" t="s">
        <v>1310</v>
      </c>
      <c r="L1122" s="38">
        <v>0.5</v>
      </c>
      <c r="M1122" s="38">
        <v>12</v>
      </c>
      <c r="N1122" s="38">
        <v>18.5</v>
      </c>
      <c r="O1122" s="13" t="s">
        <v>15</v>
      </c>
      <c r="Q1122" s="13" t="s">
        <v>4</v>
      </c>
      <c r="R1122" s="38">
        <v>17.100000000000001</v>
      </c>
      <c r="S1122" s="13" t="s">
        <v>60</v>
      </c>
      <c r="T1122" s="39" t="str">
        <f t="shared" si="1326"/>
        <v>0.00</v>
      </c>
      <c r="U1122" s="39">
        <f t="shared" ref="U1122" si="1640">BE1122</f>
        <v>-0.5</v>
      </c>
      <c r="V1122" s="39">
        <f t="shared" ref="V1122" si="1641">V1121+U1122</f>
        <v>133.23440000000002</v>
      </c>
      <c r="W1122" s="39">
        <f t="shared" ref="W1122" si="1642">W1121+L1122</f>
        <v>838</v>
      </c>
      <c r="X1122" s="40">
        <f t="shared" ref="X1122" si="1643">SUM(V1122/W1122)</f>
        <v>0.15899093078758952</v>
      </c>
      <c r="Y1122" s="41">
        <f t="shared" ref="Y1122" si="1644">V1122/100</f>
        <v>1.3323440000000002</v>
      </c>
      <c r="Z1122" s="42">
        <f t="shared" ref="Z1122" si="1645">V1122*100</f>
        <v>13323.440000000002</v>
      </c>
      <c r="AA1122" s="103" t="s">
        <v>58</v>
      </c>
      <c r="AT1122" s="47">
        <v>21</v>
      </c>
      <c r="AU1122" s="47">
        <v>19</v>
      </c>
      <c r="AV1122" s="10">
        <f t="shared" ref="AV1122" si="1646">((N1122*(L1122))-(L1122))</f>
        <v>8.75</v>
      </c>
      <c r="AW1122" s="10">
        <f t="shared" ref="AW1122" si="1647">0.92*(N1122-1)+1</f>
        <v>17.100000000000001</v>
      </c>
      <c r="AZ1122" t="str">
        <f t="shared" ref="AZ1122" si="1648">IF(N1122&gt;=M1122,"Yes","No")</f>
        <v>Yes</v>
      </c>
      <c r="BB1122" s="38">
        <f t="shared" ref="BB1122" si="1649">IF(AA1122="W",
   L1122*(N1122-1),
   -L1122
)</f>
        <v>-0.5</v>
      </c>
      <c r="BC1122" s="38">
        <f t="shared" si="1565"/>
        <v>-0.5</v>
      </c>
      <c r="BD1122" s="38">
        <f t="shared" ref="BD1122" si="1650">IF(BC1122&gt;0, BC1122*0.92, BC1122)</f>
        <v>-0.5</v>
      </c>
      <c r="BE1122" s="38">
        <f t="shared" ref="BE1122" si="1651">IF(
  BC1122&gt;0,
  IF(
    AA1122="W",
    BB1122 - (BC1122 - BD1122),
    BB1122
  ),
  BB1122
)</f>
        <v>-0.5</v>
      </c>
      <c r="BF1122" s="13" cm="1">
        <f t="array" ref="BF1122">SUMPRODUCT((1/COUNTIFS($A$3:$A1122,$A$3:$A1122,$H$3:$H1122,$H$3:$H1122,$I$3:$I1122,$I$3:$I1122)))</f>
        <v>329.99999999999784</v>
      </c>
      <c r="BG1122" s="13"/>
      <c r="BH1122" s="12"/>
    </row>
    <row r="1123" spans="1:60" x14ac:dyDescent="0.2">
      <c r="A1123" s="37">
        <v>46291</v>
      </c>
      <c r="C1123" s="38">
        <v>11.13</v>
      </c>
      <c r="D1123" s="13" t="s">
        <v>1336</v>
      </c>
      <c r="E1123" s="13" t="s">
        <v>1156</v>
      </c>
      <c r="F1123" s="13"/>
      <c r="H1123" t="s">
        <v>138</v>
      </c>
      <c r="I1123" s="13">
        <v>1</v>
      </c>
      <c r="J1123" s="13">
        <v>2</v>
      </c>
      <c r="K1123" t="s">
        <v>1229</v>
      </c>
      <c r="L1123" s="38">
        <v>0.5</v>
      </c>
      <c r="M1123" s="38">
        <v>29</v>
      </c>
      <c r="N1123" s="38">
        <v>37.44</v>
      </c>
      <c r="O1123" s="13" t="s">
        <v>15</v>
      </c>
      <c r="Q1123" s="13" t="s">
        <v>4</v>
      </c>
      <c r="R1123" s="38">
        <v>34.524799999999999</v>
      </c>
      <c r="S1123" s="13" t="s">
        <v>60</v>
      </c>
      <c r="T1123" s="39" t="str">
        <f t="shared" si="1326"/>
        <v>0.00</v>
      </c>
      <c r="U1123" s="39">
        <f t="shared" ref="U1123:U1140" si="1652">BE1123</f>
        <v>-0.5</v>
      </c>
      <c r="V1123" s="39">
        <f t="shared" ref="V1123:V1140" si="1653">V1122+U1123</f>
        <v>132.73440000000002</v>
      </c>
      <c r="W1123" s="39">
        <f t="shared" ref="W1123:W1140" si="1654">W1122+L1123</f>
        <v>838.5</v>
      </c>
      <c r="X1123" s="40">
        <f t="shared" ref="X1123:X1140" si="1655">SUM(V1123/W1123)</f>
        <v>0.15829982110912347</v>
      </c>
      <c r="Y1123" s="41">
        <f t="shared" ref="Y1123:Y1140" si="1656">V1123/100</f>
        <v>1.3273440000000003</v>
      </c>
      <c r="Z1123" s="42">
        <f t="shared" ref="Z1123:Z1140" si="1657">V1123*100</f>
        <v>13273.440000000002</v>
      </c>
      <c r="AA1123" s="103" t="s">
        <v>58</v>
      </c>
      <c r="AT1123" s="47">
        <v>38.799999999999997</v>
      </c>
      <c r="AU1123" s="47">
        <v>31</v>
      </c>
      <c r="AV1123" s="10">
        <f t="shared" ref="AV1123:AV1140" si="1658">((N1123*(L1123))-(L1123))</f>
        <v>18.22</v>
      </c>
      <c r="AW1123" s="10">
        <f t="shared" ref="AW1123:AW1140" si="1659">0.92*(N1123-1)+1</f>
        <v>34.524799999999999</v>
      </c>
      <c r="AZ1123" t="str">
        <f t="shared" ref="AZ1123:AZ1140" si="1660">IF(N1123&gt;=M1123,"Yes","No")</f>
        <v>Yes</v>
      </c>
      <c r="BB1123" s="38">
        <f t="shared" ref="BB1123:BB1140" si="1661">IF(AA1123="W",
   L1123*(N1123-1),
   -L1123
)</f>
        <v>-0.5</v>
      </c>
      <c r="BC1123" s="38">
        <f t="shared" si="1565"/>
        <v>-2.5</v>
      </c>
      <c r="BD1123" s="38">
        <f t="shared" ref="BD1123:BD1140" si="1662">IF(BC1123&gt;0, BC1123*0.92, BC1123)</f>
        <v>-2.5</v>
      </c>
      <c r="BE1123" s="38">
        <f t="shared" ref="BE1123:BE1140" si="1663">IF(
  BC1123&gt;0,
  IF(
    AA1123="W",
    BB1123 - (BC1123 - BD1123),
    BB1123
  ),
  BB1123
)</f>
        <v>-0.5</v>
      </c>
      <c r="BF1123" s="13" cm="1">
        <f t="array" ref="BF1123">SUMPRODUCT((1/COUNTIFS($A$3:$A1123,$A$3:$A1123,$H$3:$H1123,$H$3:$H1123,$I$3:$I1123,$I$3:$I1123)))</f>
        <v>330.99999999999784</v>
      </c>
      <c r="BG1123" s="13"/>
      <c r="BH1123" s="12"/>
    </row>
    <row r="1124" spans="1:60" x14ac:dyDescent="0.2">
      <c r="A1124" s="37">
        <v>46291</v>
      </c>
      <c r="C1124" s="38">
        <v>11.13</v>
      </c>
      <c r="D1124" s="13" t="s">
        <v>1336</v>
      </c>
      <c r="E1124" s="13" t="s">
        <v>1156</v>
      </c>
      <c r="F1124" s="13"/>
      <c r="H1124" t="s">
        <v>138</v>
      </c>
      <c r="I1124" s="13">
        <v>1</v>
      </c>
      <c r="J1124" s="13">
        <v>10</v>
      </c>
      <c r="K1124" s="46" t="s">
        <v>1317</v>
      </c>
      <c r="L1124" s="38">
        <v>0.5</v>
      </c>
      <c r="M1124" s="38">
        <v>26</v>
      </c>
      <c r="N1124" s="38">
        <v>28.9</v>
      </c>
      <c r="O1124" s="13" t="s">
        <v>15</v>
      </c>
      <c r="Q1124" s="13" t="s">
        <v>4</v>
      </c>
      <c r="R1124" s="38">
        <v>26.667999999999999</v>
      </c>
      <c r="S1124" s="13">
        <v>4</v>
      </c>
      <c r="T1124" s="39" t="str">
        <f t="shared" ref="T1124:T1187" si="1664">IF(($AA1124="W"),ROUND(($L1124*$R1124),2),"0.00")</f>
        <v>0.00</v>
      </c>
      <c r="U1124" s="39">
        <f t="shared" si="1652"/>
        <v>-0.5</v>
      </c>
      <c r="V1124" s="39">
        <f t="shared" si="1653"/>
        <v>132.23440000000002</v>
      </c>
      <c r="W1124" s="39">
        <f t="shared" si="1654"/>
        <v>839</v>
      </c>
      <c r="X1124" s="40">
        <f t="shared" si="1655"/>
        <v>0.15760953516090587</v>
      </c>
      <c r="Y1124" s="41">
        <f t="shared" si="1656"/>
        <v>1.3223440000000002</v>
      </c>
      <c r="Z1124" s="42">
        <f t="shared" si="1657"/>
        <v>13223.440000000002</v>
      </c>
      <c r="AA1124" s="103" t="s">
        <v>58</v>
      </c>
      <c r="AT1124" s="47">
        <v>26</v>
      </c>
      <c r="AU1124" s="47">
        <v>26</v>
      </c>
      <c r="AV1124" s="10">
        <f t="shared" si="1658"/>
        <v>13.95</v>
      </c>
      <c r="AW1124" s="10">
        <f t="shared" si="1659"/>
        <v>26.667999999999999</v>
      </c>
      <c r="AZ1124" t="str">
        <f t="shared" si="1660"/>
        <v>Yes</v>
      </c>
      <c r="BB1124" s="38">
        <f t="shared" si="1661"/>
        <v>-0.5</v>
      </c>
      <c r="BC1124" s="38">
        <f t="shared" si="1565"/>
        <v>-2.5</v>
      </c>
      <c r="BD1124" s="38">
        <f t="shared" si="1662"/>
        <v>-2.5</v>
      </c>
      <c r="BE1124" s="38">
        <f t="shared" si="1663"/>
        <v>-0.5</v>
      </c>
      <c r="BF1124" s="13" cm="1">
        <f t="array" ref="BF1124">SUMPRODUCT((1/COUNTIFS($A$3:$A1124,$A$3:$A1124,$H$3:$H1124,$H$3:$H1124,$I$3:$I1124,$I$3:$I1124)))</f>
        <v>330.99999999999784</v>
      </c>
      <c r="BG1124" s="13"/>
      <c r="BH1124" s="12"/>
    </row>
    <row r="1125" spans="1:60" x14ac:dyDescent="0.2">
      <c r="A1125" s="37">
        <v>46291</v>
      </c>
      <c r="C1125" s="38">
        <v>11.13</v>
      </c>
      <c r="D1125" s="13" t="s">
        <v>1336</v>
      </c>
      <c r="E1125" s="13" t="s">
        <v>1156</v>
      </c>
      <c r="F1125" s="13"/>
      <c r="H1125" t="s">
        <v>138</v>
      </c>
      <c r="I1125" s="13">
        <v>1</v>
      </c>
      <c r="J1125" s="13">
        <v>12</v>
      </c>
      <c r="K1125" t="s">
        <v>1318</v>
      </c>
      <c r="L1125" s="38">
        <v>0.5</v>
      </c>
      <c r="M1125" s="38">
        <v>21</v>
      </c>
      <c r="N1125" s="38">
        <v>24.17</v>
      </c>
      <c r="O1125" s="13" t="s">
        <v>15</v>
      </c>
      <c r="Q1125" s="13" t="s">
        <v>4</v>
      </c>
      <c r="R1125" s="38">
        <v>22.316400000000002</v>
      </c>
      <c r="S1125" s="13" t="s">
        <v>60</v>
      </c>
      <c r="T1125" s="39" t="str">
        <f t="shared" si="1664"/>
        <v>0.00</v>
      </c>
      <c r="U1125" s="39">
        <f t="shared" si="1652"/>
        <v>-0.5</v>
      </c>
      <c r="V1125" s="39">
        <f t="shared" si="1653"/>
        <v>131.73440000000002</v>
      </c>
      <c r="W1125" s="39">
        <f t="shared" si="1654"/>
        <v>839.5</v>
      </c>
      <c r="X1125" s="40">
        <f t="shared" si="1655"/>
        <v>0.15692007147111378</v>
      </c>
      <c r="Y1125" s="41">
        <f t="shared" si="1656"/>
        <v>1.3173440000000003</v>
      </c>
      <c r="Z1125" s="42">
        <f t="shared" si="1657"/>
        <v>13173.440000000002</v>
      </c>
      <c r="AA1125" s="103" t="s">
        <v>58</v>
      </c>
      <c r="AT1125" s="47">
        <v>19</v>
      </c>
      <c r="AU1125" s="47">
        <v>17</v>
      </c>
      <c r="AV1125" s="10">
        <f t="shared" si="1658"/>
        <v>11.585000000000001</v>
      </c>
      <c r="AW1125" s="10">
        <f t="shared" si="1659"/>
        <v>22.316400000000002</v>
      </c>
      <c r="AZ1125" t="str">
        <f t="shared" si="1660"/>
        <v>Yes</v>
      </c>
      <c r="BB1125" s="38">
        <f t="shared" si="1661"/>
        <v>-0.5</v>
      </c>
      <c r="BC1125" s="38">
        <f t="shared" si="1565"/>
        <v>-2.5</v>
      </c>
      <c r="BD1125" s="38">
        <f t="shared" si="1662"/>
        <v>-2.5</v>
      </c>
      <c r="BE1125" s="38">
        <f t="shared" si="1663"/>
        <v>-0.5</v>
      </c>
      <c r="BF1125" s="13" cm="1">
        <f t="array" ref="BF1125">SUMPRODUCT((1/COUNTIFS($A$3:$A1125,$A$3:$A1125,$H$3:$H1125,$H$3:$H1125,$I$3:$I1125,$I$3:$I1125)))</f>
        <v>330.99999999999778</v>
      </c>
      <c r="BG1125" s="13"/>
      <c r="BH1125" s="12"/>
    </row>
    <row r="1126" spans="1:60" x14ac:dyDescent="0.2">
      <c r="A1126" s="37">
        <v>46291</v>
      </c>
      <c r="C1126" s="38">
        <v>11.13</v>
      </c>
      <c r="D1126" s="13" t="s">
        <v>1336</v>
      </c>
      <c r="E1126" s="13" t="s">
        <v>1156</v>
      </c>
      <c r="F1126" s="13"/>
      <c r="H1126" t="s">
        <v>138</v>
      </c>
      <c r="I1126" s="13">
        <v>1</v>
      </c>
      <c r="J1126" s="13">
        <v>14</v>
      </c>
      <c r="K1126" t="s">
        <v>1319</v>
      </c>
      <c r="L1126" s="38">
        <v>0.5</v>
      </c>
      <c r="M1126" s="38">
        <v>17.5</v>
      </c>
      <c r="N1126" s="38">
        <v>35</v>
      </c>
      <c r="O1126" s="13" t="s">
        <v>15</v>
      </c>
      <c r="Q1126" s="13" t="s">
        <v>4</v>
      </c>
      <c r="R1126" s="38">
        <v>32.28</v>
      </c>
      <c r="S1126" s="13" t="s">
        <v>60</v>
      </c>
      <c r="T1126" s="39" t="str">
        <f t="shared" si="1664"/>
        <v>0.00</v>
      </c>
      <c r="U1126" s="39">
        <f t="shared" si="1652"/>
        <v>-0.5</v>
      </c>
      <c r="V1126" s="39">
        <f t="shared" si="1653"/>
        <v>131.23440000000002</v>
      </c>
      <c r="W1126" s="39">
        <f t="shared" si="1654"/>
        <v>840</v>
      </c>
      <c r="X1126" s="40">
        <f t="shared" si="1655"/>
        <v>0.1562314285714286</v>
      </c>
      <c r="Y1126" s="41">
        <f t="shared" si="1656"/>
        <v>1.3123440000000002</v>
      </c>
      <c r="Z1126" s="42">
        <f t="shared" si="1657"/>
        <v>13123.440000000002</v>
      </c>
      <c r="AA1126" s="103" t="s">
        <v>58</v>
      </c>
      <c r="AT1126" s="47">
        <v>25.3</v>
      </c>
      <c r="AU1126" s="47">
        <v>21</v>
      </c>
      <c r="AV1126" s="10">
        <f t="shared" si="1658"/>
        <v>17</v>
      </c>
      <c r="AW1126" s="10">
        <f t="shared" si="1659"/>
        <v>32.28</v>
      </c>
      <c r="AZ1126" t="str">
        <f t="shared" si="1660"/>
        <v>Yes</v>
      </c>
      <c r="BB1126" s="38">
        <f t="shared" si="1661"/>
        <v>-0.5</v>
      </c>
      <c r="BC1126" s="38">
        <f t="shared" si="1565"/>
        <v>-2.5</v>
      </c>
      <c r="BD1126" s="38">
        <f t="shared" si="1662"/>
        <v>-2.5</v>
      </c>
      <c r="BE1126" s="38">
        <f t="shared" si="1663"/>
        <v>-0.5</v>
      </c>
      <c r="BF1126" s="13" cm="1">
        <f t="array" ref="BF1126">SUMPRODUCT((1/COUNTIFS($A$3:$A1126,$A$3:$A1126,$H$3:$H1126,$H$3:$H1126,$I$3:$I1126,$I$3:$I1126)))</f>
        <v>330.99999999999784</v>
      </c>
      <c r="BG1126" s="13"/>
      <c r="BH1126" s="12"/>
    </row>
    <row r="1127" spans="1:60" x14ac:dyDescent="0.2">
      <c r="A1127" s="37">
        <v>46291</v>
      </c>
      <c r="C1127" s="38">
        <v>11.13</v>
      </c>
      <c r="D1127" s="13" t="s">
        <v>1336</v>
      </c>
      <c r="E1127" s="13" t="s">
        <v>1156</v>
      </c>
      <c r="F1127" s="13"/>
      <c r="H1127" t="s">
        <v>138</v>
      </c>
      <c r="I1127" s="13">
        <v>1</v>
      </c>
      <c r="J1127" s="13">
        <v>14</v>
      </c>
      <c r="K1127" t="s">
        <v>1319</v>
      </c>
      <c r="L1127" s="38">
        <v>0.5</v>
      </c>
      <c r="M1127" s="38">
        <v>4.4000000000000004</v>
      </c>
      <c r="N1127" s="38">
        <v>6.09</v>
      </c>
      <c r="O1127" s="13" t="s">
        <v>15</v>
      </c>
      <c r="Q1127" s="13" t="s">
        <v>4</v>
      </c>
      <c r="R1127" s="38">
        <v>5.6828000000000003</v>
      </c>
      <c r="S1127" s="13" t="s">
        <v>60</v>
      </c>
      <c r="T1127" s="39" t="str">
        <f t="shared" si="1664"/>
        <v>0.00</v>
      </c>
      <c r="U1127" s="39">
        <f t="shared" si="1652"/>
        <v>-0.5</v>
      </c>
      <c r="V1127" s="39">
        <f t="shared" si="1653"/>
        <v>130.73440000000002</v>
      </c>
      <c r="W1127" s="39">
        <f t="shared" si="1654"/>
        <v>840.5</v>
      </c>
      <c r="X1127" s="40">
        <f t="shared" si="1655"/>
        <v>0.1555436049970256</v>
      </c>
      <c r="Y1127" s="41">
        <f t="shared" si="1656"/>
        <v>1.3073440000000003</v>
      </c>
      <c r="Z1127" s="42">
        <f t="shared" si="1657"/>
        <v>13073.440000000002</v>
      </c>
      <c r="AA1127" s="103" t="s">
        <v>58</v>
      </c>
      <c r="AT1127" s="47">
        <v>5.4</v>
      </c>
      <c r="AU1127" s="47">
        <v>5.4</v>
      </c>
      <c r="AV1127" s="10">
        <f t="shared" si="1658"/>
        <v>2.5449999999999999</v>
      </c>
      <c r="AW1127" s="10">
        <f t="shared" si="1659"/>
        <v>5.6828000000000003</v>
      </c>
      <c r="AZ1127" t="str">
        <f t="shared" si="1660"/>
        <v>Yes</v>
      </c>
      <c r="BB1127" s="38">
        <f t="shared" si="1661"/>
        <v>-0.5</v>
      </c>
      <c r="BC1127" s="38">
        <f t="shared" si="1565"/>
        <v>-2.5</v>
      </c>
      <c r="BD1127" s="38">
        <f t="shared" si="1662"/>
        <v>-2.5</v>
      </c>
      <c r="BE1127" s="38">
        <f t="shared" si="1663"/>
        <v>-0.5</v>
      </c>
      <c r="BF1127" s="13" cm="1">
        <f t="array" ref="BF1127">SUMPRODUCT((1/COUNTIFS($A$3:$A1127,$A$3:$A1127,$H$3:$H1127,$H$3:$H1127,$I$3:$I1127,$I$3:$I1127)))</f>
        <v>330.99999999999778</v>
      </c>
      <c r="BG1127" s="13"/>
      <c r="BH1127" s="12"/>
    </row>
    <row r="1128" spans="1:60" x14ac:dyDescent="0.2">
      <c r="A1128" s="37">
        <v>46291</v>
      </c>
      <c r="C1128" s="38">
        <v>11.13</v>
      </c>
      <c r="D1128" s="13" t="s">
        <v>1336</v>
      </c>
      <c r="E1128" s="13" t="s">
        <v>1156</v>
      </c>
      <c r="F1128" s="13"/>
      <c r="H1128" t="s">
        <v>138</v>
      </c>
      <c r="I1128" s="13">
        <v>2</v>
      </c>
      <c r="J1128" s="13">
        <v>12</v>
      </c>
      <c r="K1128" s="45" t="s">
        <v>1322</v>
      </c>
      <c r="L1128" s="38">
        <v>0.5</v>
      </c>
      <c r="M1128" s="38">
        <v>13</v>
      </c>
      <c r="N1128" s="38">
        <v>13.27</v>
      </c>
      <c r="O1128" s="13" t="s">
        <v>15</v>
      </c>
      <c r="Q1128" s="13" t="s">
        <v>4</v>
      </c>
      <c r="R1128" s="38">
        <v>12.288399999999999</v>
      </c>
      <c r="S1128" s="13">
        <v>3</v>
      </c>
      <c r="T1128" s="39" t="str">
        <f t="shared" si="1664"/>
        <v>0.00</v>
      </c>
      <c r="U1128" s="39">
        <f t="shared" si="1652"/>
        <v>-0.5</v>
      </c>
      <c r="V1128" s="39">
        <f t="shared" si="1653"/>
        <v>130.23440000000002</v>
      </c>
      <c r="W1128" s="39">
        <f t="shared" si="1654"/>
        <v>841</v>
      </c>
      <c r="X1128" s="40">
        <f t="shared" si="1655"/>
        <v>0.15485659928656365</v>
      </c>
      <c r="Y1128" s="41">
        <f t="shared" si="1656"/>
        <v>1.3023440000000002</v>
      </c>
      <c r="Z1128" s="42">
        <f t="shared" si="1657"/>
        <v>13023.440000000002</v>
      </c>
      <c r="AA1128" s="103" t="s">
        <v>58</v>
      </c>
      <c r="AT1128" s="47">
        <v>10</v>
      </c>
      <c r="AU1128" s="47">
        <v>10</v>
      </c>
      <c r="AV1128" s="10">
        <f t="shared" si="1658"/>
        <v>6.1349999999999998</v>
      </c>
      <c r="AW1128" s="10">
        <f t="shared" si="1659"/>
        <v>12.288399999999999</v>
      </c>
      <c r="AZ1128" t="str">
        <f t="shared" si="1660"/>
        <v>Yes</v>
      </c>
      <c r="BB1128" s="38">
        <f t="shared" si="1661"/>
        <v>-0.5</v>
      </c>
      <c r="BC1128" s="38">
        <f t="shared" si="1565"/>
        <v>-0.5</v>
      </c>
      <c r="BD1128" s="38">
        <f t="shared" si="1662"/>
        <v>-0.5</v>
      </c>
      <c r="BE1128" s="38">
        <f t="shared" si="1663"/>
        <v>-0.5</v>
      </c>
      <c r="BF1128" s="13" cm="1">
        <f t="array" ref="BF1128">SUMPRODUCT((1/COUNTIFS($A$3:$A1128,$A$3:$A1128,$H$3:$H1128,$H$3:$H1128,$I$3:$I1128,$I$3:$I1128)))</f>
        <v>331.99999999999778</v>
      </c>
      <c r="BG1128" s="13"/>
      <c r="BH1128" s="12"/>
    </row>
    <row r="1129" spans="1:60" x14ac:dyDescent="0.2">
      <c r="A1129" s="37">
        <v>46291</v>
      </c>
      <c r="C1129" s="38">
        <v>11.13</v>
      </c>
      <c r="D1129" s="13" t="s">
        <v>1336</v>
      </c>
      <c r="E1129" s="13" t="s">
        <v>1156</v>
      </c>
      <c r="F1129" s="13"/>
      <c r="H1129" t="s">
        <v>138</v>
      </c>
      <c r="I1129" s="13">
        <v>4</v>
      </c>
      <c r="J1129" s="13">
        <v>3</v>
      </c>
      <c r="K1129" s="46" t="s">
        <v>1326</v>
      </c>
      <c r="L1129" s="38">
        <v>0.5</v>
      </c>
      <c r="M1129" s="38">
        <v>15</v>
      </c>
      <c r="N1129" s="38">
        <v>21.91</v>
      </c>
      <c r="O1129" s="13" t="s">
        <v>15</v>
      </c>
      <c r="Q1129" s="13" t="s">
        <v>4</v>
      </c>
      <c r="R1129" s="38">
        <v>20.237200000000001</v>
      </c>
      <c r="S1129" s="13">
        <v>4</v>
      </c>
      <c r="T1129" s="39" t="str">
        <f t="shared" si="1664"/>
        <v>0.00</v>
      </c>
      <c r="U1129" s="39">
        <f t="shared" si="1652"/>
        <v>-0.5</v>
      </c>
      <c r="V1129" s="39">
        <f t="shared" si="1653"/>
        <v>129.73440000000002</v>
      </c>
      <c r="W1129" s="39">
        <f t="shared" si="1654"/>
        <v>841.5</v>
      </c>
      <c r="X1129" s="40">
        <f t="shared" si="1655"/>
        <v>0.15417040998217471</v>
      </c>
      <c r="Y1129" s="41">
        <f t="shared" si="1656"/>
        <v>1.2973440000000003</v>
      </c>
      <c r="Z1129" s="42">
        <f t="shared" si="1657"/>
        <v>12973.440000000002</v>
      </c>
      <c r="AA1129" s="103" t="s">
        <v>58</v>
      </c>
      <c r="AT1129" s="47">
        <v>16</v>
      </c>
      <c r="AU1129" s="47">
        <v>16</v>
      </c>
      <c r="AV1129" s="10">
        <f t="shared" si="1658"/>
        <v>10.455</v>
      </c>
      <c r="AW1129" s="10">
        <f t="shared" si="1659"/>
        <v>20.237200000000001</v>
      </c>
      <c r="AZ1129" t="str">
        <f t="shared" si="1660"/>
        <v>Yes</v>
      </c>
      <c r="BB1129" s="38">
        <f t="shared" si="1661"/>
        <v>-0.5</v>
      </c>
      <c r="BC1129" s="38">
        <f t="shared" si="1565"/>
        <v>-1</v>
      </c>
      <c r="BD1129" s="38">
        <f t="shared" si="1662"/>
        <v>-1</v>
      </c>
      <c r="BE1129" s="38">
        <f t="shared" si="1663"/>
        <v>-0.5</v>
      </c>
      <c r="BF1129" s="13" cm="1">
        <f t="array" ref="BF1129">SUMPRODUCT((1/COUNTIFS($A$3:$A1129,$A$3:$A1129,$H$3:$H1129,$H$3:$H1129,$I$3:$I1129,$I$3:$I1129)))</f>
        <v>332.99999999999778</v>
      </c>
      <c r="BG1129" s="13"/>
      <c r="BH1129" s="12"/>
    </row>
    <row r="1130" spans="1:60" x14ac:dyDescent="0.2">
      <c r="A1130" s="37">
        <v>46291</v>
      </c>
      <c r="C1130" s="38">
        <v>11.13</v>
      </c>
      <c r="D1130" s="13" t="s">
        <v>1336</v>
      </c>
      <c r="E1130" s="13" t="s">
        <v>1156</v>
      </c>
      <c r="F1130" s="13"/>
      <c r="H1130" t="s">
        <v>138</v>
      </c>
      <c r="I1130" s="13">
        <v>4</v>
      </c>
      <c r="J1130" s="13">
        <v>9</v>
      </c>
      <c r="K1130" t="s">
        <v>1232</v>
      </c>
      <c r="L1130" s="38">
        <v>0.5</v>
      </c>
      <c r="M1130" s="38">
        <v>38</v>
      </c>
      <c r="N1130" s="38">
        <v>43.15</v>
      </c>
      <c r="O1130" s="13" t="s">
        <v>15</v>
      </c>
      <c r="Q1130" s="13" t="s">
        <v>4</v>
      </c>
      <c r="R1130" s="38">
        <v>39.777999999999999</v>
      </c>
      <c r="S1130" s="13" t="s">
        <v>60</v>
      </c>
      <c r="T1130" s="39" t="str">
        <f t="shared" si="1664"/>
        <v>0.00</v>
      </c>
      <c r="U1130" s="39">
        <f t="shared" si="1652"/>
        <v>-0.5</v>
      </c>
      <c r="V1130" s="39">
        <f t="shared" si="1653"/>
        <v>129.23440000000002</v>
      </c>
      <c r="W1130" s="39">
        <f t="shared" si="1654"/>
        <v>842</v>
      </c>
      <c r="X1130" s="40">
        <f t="shared" si="1655"/>
        <v>0.1534850356294537</v>
      </c>
      <c r="Y1130" s="41">
        <f t="shared" si="1656"/>
        <v>1.2923440000000002</v>
      </c>
      <c r="Z1130" s="42">
        <f t="shared" si="1657"/>
        <v>12923.440000000002</v>
      </c>
      <c r="AA1130" s="103" t="s">
        <v>58</v>
      </c>
      <c r="AT1130" s="47">
        <v>34.299999999999997</v>
      </c>
      <c r="AU1130" s="47">
        <v>41</v>
      </c>
      <c r="AV1130" s="10">
        <f t="shared" si="1658"/>
        <v>21.074999999999999</v>
      </c>
      <c r="AW1130" s="10">
        <f t="shared" si="1659"/>
        <v>39.777999999999999</v>
      </c>
      <c r="AZ1130" t="str">
        <f t="shared" si="1660"/>
        <v>Yes</v>
      </c>
      <c r="BB1130" s="38">
        <f t="shared" si="1661"/>
        <v>-0.5</v>
      </c>
      <c r="BC1130" s="38">
        <f t="shared" si="1565"/>
        <v>-1</v>
      </c>
      <c r="BD1130" s="38">
        <f t="shared" si="1662"/>
        <v>-1</v>
      </c>
      <c r="BE1130" s="38">
        <f t="shared" si="1663"/>
        <v>-0.5</v>
      </c>
      <c r="BF1130" s="13" cm="1">
        <f t="array" ref="BF1130">SUMPRODUCT((1/COUNTIFS($A$3:$A1130,$A$3:$A1130,$H$3:$H1130,$H$3:$H1130,$I$3:$I1130,$I$3:$I1130)))</f>
        <v>332.99999999999778</v>
      </c>
      <c r="BG1130" s="13"/>
      <c r="BH1130" s="12"/>
    </row>
    <row r="1131" spans="1:60" x14ac:dyDescent="0.2">
      <c r="A1131" s="37">
        <v>46291</v>
      </c>
      <c r="C1131" s="38">
        <v>11.13</v>
      </c>
      <c r="D1131" s="13" t="s">
        <v>1336</v>
      </c>
      <c r="E1131" s="13" t="s">
        <v>1156</v>
      </c>
      <c r="F1131" s="13"/>
      <c r="H1131" t="s">
        <v>138</v>
      </c>
      <c r="I1131" s="13">
        <v>6</v>
      </c>
      <c r="J1131" s="13">
        <v>5</v>
      </c>
      <c r="K1131" s="44" t="s">
        <v>1329</v>
      </c>
      <c r="L1131" s="38">
        <v>0.5</v>
      </c>
      <c r="M1131" s="38">
        <v>10</v>
      </c>
      <c r="N1131" s="38">
        <v>10</v>
      </c>
      <c r="O1131" s="13" t="s">
        <v>15</v>
      </c>
      <c r="Q1131" s="13" t="s">
        <v>4</v>
      </c>
      <c r="R1131" s="38">
        <v>9.2800000000000011</v>
      </c>
      <c r="S1131" s="13">
        <v>2</v>
      </c>
      <c r="T1131" s="39" t="str">
        <f t="shared" si="1664"/>
        <v>0.00</v>
      </c>
      <c r="U1131" s="39">
        <f t="shared" si="1652"/>
        <v>-0.5</v>
      </c>
      <c r="V1131" s="39">
        <f t="shared" si="1653"/>
        <v>128.73440000000002</v>
      </c>
      <c r="W1131" s="39">
        <f t="shared" si="1654"/>
        <v>842.5</v>
      </c>
      <c r="X1131" s="40">
        <f t="shared" si="1655"/>
        <v>0.1528004747774481</v>
      </c>
      <c r="Y1131" s="41">
        <f t="shared" si="1656"/>
        <v>1.2873440000000003</v>
      </c>
      <c r="Z1131" s="42">
        <f t="shared" si="1657"/>
        <v>12873.440000000002</v>
      </c>
      <c r="AA1131" s="103" t="s">
        <v>58</v>
      </c>
      <c r="AT1131" s="47">
        <v>8</v>
      </c>
      <c r="AU1131" s="47">
        <v>8</v>
      </c>
      <c r="AV1131" s="10">
        <f t="shared" si="1658"/>
        <v>4.5</v>
      </c>
      <c r="AW1131" s="10">
        <f t="shared" si="1659"/>
        <v>9.2800000000000011</v>
      </c>
      <c r="AZ1131" t="str">
        <f t="shared" si="1660"/>
        <v>Yes</v>
      </c>
      <c r="BB1131" s="38">
        <f t="shared" si="1661"/>
        <v>-0.5</v>
      </c>
      <c r="BC1131" s="38">
        <f t="shared" si="1565"/>
        <v>-2</v>
      </c>
      <c r="BD1131" s="38">
        <f t="shared" si="1662"/>
        <v>-2</v>
      </c>
      <c r="BE1131" s="38">
        <f t="shared" si="1663"/>
        <v>-0.5</v>
      </c>
      <c r="BF1131" s="13" cm="1">
        <f t="array" ref="BF1131">SUMPRODUCT((1/COUNTIFS($A$3:$A1131,$A$3:$A1131,$H$3:$H1131,$H$3:$H1131,$I$3:$I1131,$I$3:$I1131)))</f>
        <v>333.99999999999778</v>
      </c>
      <c r="BG1131" s="13"/>
      <c r="BH1131" s="12"/>
    </row>
    <row r="1132" spans="1:60" x14ac:dyDescent="0.2">
      <c r="A1132" s="37">
        <v>46291</v>
      </c>
      <c r="C1132" s="38">
        <v>11.13</v>
      </c>
      <c r="D1132" s="13" t="s">
        <v>1336</v>
      </c>
      <c r="E1132" s="13" t="s">
        <v>1156</v>
      </c>
      <c r="F1132" s="13"/>
      <c r="H1132" t="s">
        <v>138</v>
      </c>
      <c r="I1132" s="13">
        <v>6</v>
      </c>
      <c r="J1132" s="13">
        <v>7</v>
      </c>
      <c r="K1132" s="45" t="s">
        <v>1330</v>
      </c>
      <c r="L1132" s="38">
        <v>0.5</v>
      </c>
      <c r="M1132" s="38">
        <v>11</v>
      </c>
      <c r="N1132" s="38">
        <v>13</v>
      </c>
      <c r="O1132" s="13" t="s">
        <v>15</v>
      </c>
      <c r="Q1132" s="13" t="s">
        <v>4</v>
      </c>
      <c r="R1132" s="38">
        <v>12.040000000000001</v>
      </c>
      <c r="S1132" s="13">
        <v>3</v>
      </c>
      <c r="T1132" s="39" t="str">
        <f t="shared" si="1664"/>
        <v>0.00</v>
      </c>
      <c r="U1132" s="39">
        <f t="shared" si="1652"/>
        <v>-0.5</v>
      </c>
      <c r="V1132" s="39">
        <f t="shared" si="1653"/>
        <v>128.23440000000002</v>
      </c>
      <c r="W1132" s="39">
        <f t="shared" si="1654"/>
        <v>843</v>
      </c>
      <c r="X1132" s="40">
        <f t="shared" si="1655"/>
        <v>0.15211672597864773</v>
      </c>
      <c r="Y1132" s="41">
        <f t="shared" si="1656"/>
        <v>1.2823440000000002</v>
      </c>
      <c r="Z1132" s="42">
        <f t="shared" si="1657"/>
        <v>12823.440000000002</v>
      </c>
      <c r="AA1132" s="103" t="s">
        <v>58</v>
      </c>
      <c r="AT1132" s="47">
        <v>12</v>
      </c>
      <c r="AU1132" s="47">
        <v>11</v>
      </c>
      <c r="AV1132" s="10">
        <f t="shared" si="1658"/>
        <v>6</v>
      </c>
      <c r="AW1132" s="10">
        <f t="shared" si="1659"/>
        <v>12.040000000000001</v>
      </c>
      <c r="AZ1132" t="str">
        <f t="shared" si="1660"/>
        <v>Yes</v>
      </c>
      <c r="BB1132" s="38">
        <f t="shared" si="1661"/>
        <v>-0.5</v>
      </c>
      <c r="BC1132" s="38">
        <f t="shared" si="1565"/>
        <v>-2</v>
      </c>
      <c r="BD1132" s="38">
        <f t="shared" si="1662"/>
        <v>-2</v>
      </c>
      <c r="BE1132" s="38">
        <f t="shared" si="1663"/>
        <v>-0.5</v>
      </c>
      <c r="BF1132" s="13" cm="1">
        <f t="array" ref="BF1132">SUMPRODUCT((1/COUNTIFS($A$3:$A1132,$A$3:$A1132,$H$3:$H1132,$H$3:$H1132,$I$3:$I1132,$I$3:$I1132)))</f>
        <v>333.99999999999778</v>
      </c>
      <c r="BG1132" s="13"/>
      <c r="BH1132" s="12"/>
    </row>
    <row r="1133" spans="1:60" x14ac:dyDescent="0.2">
      <c r="A1133" s="37">
        <v>46291</v>
      </c>
      <c r="C1133" s="38">
        <v>11.13</v>
      </c>
      <c r="D1133" s="13" t="s">
        <v>1336</v>
      </c>
      <c r="E1133" s="13" t="s">
        <v>1156</v>
      </c>
      <c r="F1133" s="13"/>
      <c r="H1133" t="s">
        <v>138</v>
      </c>
      <c r="I1133" s="13">
        <v>6</v>
      </c>
      <c r="J1133" s="13">
        <v>8</v>
      </c>
      <c r="K1133" t="s">
        <v>1331</v>
      </c>
      <c r="L1133" s="38">
        <v>0.5</v>
      </c>
      <c r="M1133" s="38">
        <v>12</v>
      </c>
      <c r="N1133" s="38">
        <v>15.56</v>
      </c>
      <c r="O1133" s="13" t="s">
        <v>15</v>
      </c>
      <c r="Q1133" s="13" t="s">
        <v>4</v>
      </c>
      <c r="R1133" s="38">
        <v>14.395200000000001</v>
      </c>
      <c r="S1133" s="13" t="s">
        <v>60</v>
      </c>
      <c r="T1133" s="39" t="str">
        <f t="shared" si="1664"/>
        <v>0.00</v>
      </c>
      <c r="U1133" s="39">
        <f t="shared" si="1652"/>
        <v>-0.5</v>
      </c>
      <c r="V1133" s="39">
        <f t="shared" si="1653"/>
        <v>127.73440000000002</v>
      </c>
      <c r="W1133" s="39">
        <f t="shared" si="1654"/>
        <v>843.5</v>
      </c>
      <c r="X1133" s="40">
        <f t="shared" si="1655"/>
        <v>0.15143378778897454</v>
      </c>
      <c r="Y1133" s="41">
        <f t="shared" si="1656"/>
        <v>1.2773440000000003</v>
      </c>
      <c r="Z1133" s="42">
        <f t="shared" si="1657"/>
        <v>12773.440000000002</v>
      </c>
      <c r="AA1133" s="103" t="s">
        <v>58</v>
      </c>
      <c r="AT1133" s="47">
        <v>13.6</v>
      </c>
      <c r="AU1133" s="47">
        <v>13</v>
      </c>
      <c r="AV1133" s="10">
        <f t="shared" si="1658"/>
        <v>7.28</v>
      </c>
      <c r="AW1133" s="10">
        <f t="shared" si="1659"/>
        <v>14.395200000000001</v>
      </c>
      <c r="AZ1133" t="str">
        <f t="shared" si="1660"/>
        <v>Yes</v>
      </c>
      <c r="BB1133" s="38">
        <f t="shared" si="1661"/>
        <v>-0.5</v>
      </c>
      <c r="BC1133" s="38">
        <f t="shared" si="1565"/>
        <v>-2</v>
      </c>
      <c r="BD1133" s="38">
        <f t="shared" si="1662"/>
        <v>-2</v>
      </c>
      <c r="BE1133" s="38">
        <f t="shared" si="1663"/>
        <v>-0.5</v>
      </c>
      <c r="BF1133" s="13" cm="1">
        <f t="array" ref="BF1133">SUMPRODUCT((1/COUNTIFS($A$3:$A1133,$A$3:$A1133,$H$3:$H1133,$H$3:$H1133,$I$3:$I1133,$I$3:$I1133)))</f>
        <v>333.99999999999773</v>
      </c>
      <c r="BG1133" s="13"/>
      <c r="BH1133" s="12"/>
    </row>
    <row r="1134" spans="1:60" x14ac:dyDescent="0.2">
      <c r="A1134" s="37">
        <v>46291</v>
      </c>
      <c r="C1134" s="38">
        <v>11.13</v>
      </c>
      <c r="D1134" s="13" t="s">
        <v>1336</v>
      </c>
      <c r="E1134" s="13" t="s">
        <v>1156</v>
      </c>
      <c r="F1134" s="13"/>
      <c r="H1134" t="s">
        <v>138</v>
      </c>
      <c r="I1134" s="13">
        <v>6</v>
      </c>
      <c r="J1134" s="13">
        <v>9</v>
      </c>
      <c r="K1134" t="s">
        <v>1332</v>
      </c>
      <c r="L1134" s="38">
        <v>0.5</v>
      </c>
      <c r="M1134" s="38">
        <v>40</v>
      </c>
      <c r="N1134" s="38">
        <v>40</v>
      </c>
      <c r="O1134" s="13" t="s">
        <v>15</v>
      </c>
      <c r="Q1134" s="13" t="s">
        <v>4</v>
      </c>
      <c r="R1134" s="38">
        <v>36.880000000000003</v>
      </c>
      <c r="S1134" s="13" t="s">
        <v>60</v>
      </c>
      <c r="T1134" s="39" t="str">
        <f t="shared" si="1664"/>
        <v>0.00</v>
      </c>
      <c r="U1134" s="39">
        <f t="shared" si="1652"/>
        <v>-0.5</v>
      </c>
      <c r="V1134" s="39">
        <f t="shared" si="1653"/>
        <v>127.23440000000002</v>
      </c>
      <c r="W1134" s="39">
        <f t="shared" si="1654"/>
        <v>844</v>
      </c>
      <c r="X1134" s="40">
        <f t="shared" si="1655"/>
        <v>0.15075165876777255</v>
      </c>
      <c r="Y1134" s="41">
        <f t="shared" si="1656"/>
        <v>1.2723440000000001</v>
      </c>
      <c r="Z1134" s="42">
        <f t="shared" si="1657"/>
        <v>12723.440000000002</v>
      </c>
      <c r="AA1134" s="103" t="s">
        <v>58</v>
      </c>
      <c r="AT1134" s="47">
        <v>32.799999999999997</v>
      </c>
      <c r="AU1134" s="47">
        <v>51</v>
      </c>
      <c r="AV1134" s="10">
        <f t="shared" si="1658"/>
        <v>19.5</v>
      </c>
      <c r="AW1134" s="10">
        <f t="shared" si="1659"/>
        <v>36.880000000000003</v>
      </c>
      <c r="AZ1134" t="str">
        <f t="shared" si="1660"/>
        <v>Yes</v>
      </c>
      <c r="BB1134" s="38">
        <f t="shared" si="1661"/>
        <v>-0.5</v>
      </c>
      <c r="BC1134" s="38">
        <f t="shared" si="1565"/>
        <v>-2</v>
      </c>
      <c r="BD1134" s="38">
        <f t="shared" si="1662"/>
        <v>-2</v>
      </c>
      <c r="BE1134" s="38">
        <f t="shared" si="1663"/>
        <v>-0.5</v>
      </c>
      <c r="BF1134" s="13" cm="1">
        <f t="array" ref="BF1134">SUMPRODUCT((1/COUNTIFS($A$3:$A1134,$A$3:$A1134,$H$3:$H1134,$H$3:$H1134,$I$3:$I1134,$I$3:$I1134)))</f>
        <v>333.99999999999778</v>
      </c>
      <c r="BG1134" s="13"/>
      <c r="BH1134" s="12"/>
    </row>
    <row r="1135" spans="1:60" x14ac:dyDescent="0.2">
      <c r="A1135" s="37">
        <v>46291</v>
      </c>
      <c r="C1135" s="38">
        <v>11.13</v>
      </c>
      <c r="D1135" s="13" t="s">
        <v>1336</v>
      </c>
      <c r="E1135" s="13" t="s">
        <v>1156</v>
      </c>
      <c r="F1135" s="13"/>
      <c r="H1135" t="s">
        <v>138</v>
      </c>
      <c r="I1135" s="13">
        <v>7</v>
      </c>
      <c r="J1135" s="13">
        <v>10</v>
      </c>
      <c r="K1135" t="s">
        <v>1062</v>
      </c>
      <c r="L1135" s="38">
        <v>0.5</v>
      </c>
      <c r="M1135" s="38">
        <v>20</v>
      </c>
      <c r="N1135" s="38">
        <v>25.27</v>
      </c>
      <c r="O1135" s="13" t="s">
        <v>15</v>
      </c>
      <c r="Q1135" s="13" t="s">
        <v>4</v>
      </c>
      <c r="R1135" s="38">
        <v>23.328400000000002</v>
      </c>
      <c r="S1135" s="13" t="s">
        <v>60</v>
      </c>
      <c r="T1135" s="39" t="str">
        <f t="shared" si="1664"/>
        <v>0.00</v>
      </c>
      <c r="U1135" s="39">
        <f t="shared" si="1652"/>
        <v>-0.5</v>
      </c>
      <c r="V1135" s="39">
        <f t="shared" si="1653"/>
        <v>126.73440000000002</v>
      </c>
      <c r="W1135" s="39">
        <f t="shared" si="1654"/>
        <v>844.5</v>
      </c>
      <c r="X1135" s="40">
        <f t="shared" si="1655"/>
        <v>0.15007033747779755</v>
      </c>
      <c r="Y1135" s="41">
        <f t="shared" si="1656"/>
        <v>1.2673440000000002</v>
      </c>
      <c r="Z1135" s="42">
        <f t="shared" si="1657"/>
        <v>12673.440000000002</v>
      </c>
      <c r="AA1135" s="103" t="s">
        <v>58</v>
      </c>
      <c r="AT1135" s="47">
        <v>25</v>
      </c>
      <c r="AU1135" s="47">
        <v>21</v>
      </c>
      <c r="AV1135" s="10">
        <f t="shared" si="1658"/>
        <v>12.135</v>
      </c>
      <c r="AW1135" s="10">
        <f t="shared" si="1659"/>
        <v>23.328400000000002</v>
      </c>
      <c r="AZ1135" t="str">
        <f t="shared" si="1660"/>
        <v>Yes</v>
      </c>
      <c r="BB1135" s="38">
        <f t="shared" si="1661"/>
        <v>-0.5</v>
      </c>
      <c r="BC1135" s="38">
        <f t="shared" si="1565"/>
        <v>-0.5</v>
      </c>
      <c r="BD1135" s="38">
        <f t="shared" si="1662"/>
        <v>-0.5</v>
      </c>
      <c r="BE1135" s="38">
        <f t="shared" si="1663"/>
        <v>-0.5</v>
      </c>
      <c r="BF1135" s="13" cm="1">
        <f t="array" ref="BF1135">SUMPRODUCT((1/COUNTIFS($A$3:$A1135,$A$3:$A1135,$H$3:$H1135,$H$3:$H1135,$I$3:$I1135,$I$3:$I1135)))</f>
        <v>334.99999999999778</v>
      </c>
      <c r="BG1135" s="13"/>
      <c r="BH1135" s="12"/>
    </row>
    <row r="1136" spans="1:60" x14ac:dyDescent="0.2">
      <c r="A1136" s="37">
        <v>46291</v>
      </c>
      <c r="C1136" s="38">
        <v>11.13</v>
      </c>
      <c r="D1136" s="13" t="s">
        <v>1336</v>
      </c>
      <c r="E1136" s="13" t="s">
        <v>1156</v>
      </c>
      <c r="F1136" s="13"/>
      <c r="H1136" t="s">
        <v>138</v>
      </c>
      <c r="I1136" s="13">
        <v>8</v>
      </c>
      <c r="J1136" s="13">
        <v>1</v>
      </c>
      <c r="K1136" t="s">
        <v>1333</v>
      </c>
      <c r="L1136" s="38">
        <v>0.5</v>
      </c>
      <c r="M1136" s="38">
        <v>13.5</v>
      </c>
      <c r="N1136" s="38">
        <v>18.5</v>
      </c>
      <c r="O1136" s="13" t="s">
        <v>15</v>
      </c>
      <c r="Q1136" s="13" t="s">
        <v>4</v>
      </c>
      <c r="R1136" s="38">
        <v>17.100000000000001</v>
      </c>
      <c r="S1136" s="13" t="s">
        <v>60</v>
      </c>
      <c r="T1136" s="39" t="str">
        <f t="shared" si="1664"/>
        <v>0.00</v>
      </c>
      <c r="U1136" s="39">
        <f t="shared" si="1652"/>
        <v>-0.5</v>
      </c>
      <c r="V1136" s="39">
        <f t="shared" si="1653"/>
        <v>126.23440000000002</v>
      </c>
      <c r="W1136" s="39">
        <f t="shared" si="1654"/>
        <v>845</v>
      </c>
      <c r="X1136" s="40">
        <f t="shared" si="1655"/>
        <v>0.14938982248520713</v>
      </c>
      <c r="Y1136" s="41">
        <f t="shared" si="1656"/>
        <v>1.2623440000000001</v>
      </c>
      <c r="Z1136" s="42">
        <f t="shared" si="1657"/>
        <v>12623.440000000002</v>
      </c>
      <c r="AA1136" s="103" t="s">
        <v>58</v>
      </c>
      <c r="AT1136" s="47">
        <v>15</v>
      </c>
      <c r="AU1136" s="47">
        <v>14</v>
      </c>
      <c r="AV1136" s="10">
        <f t="shared" si="1658"/>
        <v>8.75</v>
      </c>
      <c r="AW1136" s="10">
        <f t="shared" si="1659"/>
        <v>17.100000000000001</v>
      </c>
      <c r="AZ1136" t="str">
        <f t="shared" si="1660"/>
        <v>Yes</v>
      </c>
      <c r="BB1136" s="38">
        <f t="shared" si="1661"/>
        <v>-0.5</v>
      </c>
      <c r="BC1136" s="38">
        <f t="shared" si="1565"/>
        <v>-1.5</v>
      </c>
      <c r="BD1136" s="38">
        <f t="shared" si="1662"/>
        <v>-1.5</v>
      </c>
      <c r="BE1136" s="38">
        <f t="shared" si="1663"/>
        <v>-0.5</v>
      </c>
      <c r="BF1136" s="13" cm="1">
        <f t="array" ref="BF1136">SUMPRODUCT((1/COUNTIFS($A$3:$A1136,$A$3:$A1136,$H$3:$H1136,$H$3:$H1136,$I$3:$I1136,$I$3:$I1136)))</f>
        <v>335.99999999999778</v>
      </c>
      <c r="BG1136" s="13"/>
      <c r="BH1136" s="12"/>
    </row>
    <row r="1137" spans="1:60" x14ac:dyDescent="0.2">
      <c r="A1137" s="37">
        <v>46291</v>
      </c>
      <c r="C1137" s="38">
        <v>11.13</v>
      </c>
      <c r="D1137" s="13" t="s">
        <v>1336</v>
      </c>
      <c r="E1137" s="13" t="s">
        <v>1156</v>
      </c>
      <c r="F1137" s="13"/>
      <c r="H1137" t="s">
        <v>138</v>
      </c>
      <c r="I1137" s="13">
        <v>8</v>
      </c>
      <c r="J1137" s="13">
        <v>1</v>
      </c>
      <c r="K1137" t="s">
        <v>1333</v>
      </c>
      <c r="L1137" s="38">
        <v>0.5</v>
      </c>
      <c r="M1137" s="38">
        <v>4.2</v>
      </c>
      <c r="N1137" s="38">
        <v>4.2</v>
      </c>
      <c r="O1137" s="13" t="s">
        <v>15</v>
      </c>
      <c r="Q1137" s="13" t="s">
        <v>4</v>
      </c>
      <c r="R1137" s="38">
        <v>3.9440000000000004</v>
      </c>
      <c r="S1137" s="13" t="s">
        <v>60</v>
      </c>
      <c r="T1137" s="39" t="str">
        <f t="shared" si="1664"/>
        <v>0.00</v>
      </c>
      <c r="U1137" s="39">
        <f t="shared" si="1652"/>
        <v>-0.5</v>
      </c>
      <c r="V1137" s="39">
        <f t="shared" si="1653"/>
        <v>125.73440000000002</v>
      </c>
      <c r="W1137" s="39">
        <f t="shared" si="1654"/>
        <v>845.5</v>
      </c>
      <c r="X1137" s="40">
        <f t="shared" si="1655"/>
        <v>0.14871011235955059</v>
      </c>
      <c r="Y1137" s="41">
        <f t="shared" si="1656"/>
        <v>1.2573440000000002</v>
      </c>
      <c r="Z1137" s="42">
        <f t="shared" si="1657"/>
        <v>12573.440000000002</v>
      </c>
      <c r="AA1137" s="103" t="s">
        <v>58</v>
      </c>
      <c r="AT1137" s="47">
        <v>3.9</v>
      </c>
      <c r="AU1137" s="47">
        <v>3.9</v>
      </c>
      <c r="AV1137" s="10">
        <f t="shared" si="1658"/>
        <v>1.6</v>
      </c>
      <c r="AW1137" s="10">
        <f t="shared" si="1659"/>
        <v>3.9440000000000004</v>
      </c>
      <c r="AZ1137" t="str">
        <f t="shared" si="1660"/>
        <v>Yes</v>
      </c>
      <c r="BB1137" s="38">
        <f t="shared" si="1661"/>
        <v>-0.5</v>
      </c>
      <c r="BC1137" s="38">
        <f t="shared" si="1565"/>
        <v>-1.5</v>
      </c>
      <c r="BD1137" s="38">
        <f t="shared" si="1662"/>
        <v>-1.5</v>
      </c>
      <c r="BE1137" s="38">
        <f t="shared" si="1663"/>
        <v>-0.5</v>
      </c>
      <c r="BF1137" s="13" cm="1">
        <f t="array" ref="BF1137">SUMPRODUCT((1/COUNTIFS($A$3:$A1137,$A$3:$A1137,$H$3:$H1137,$H$3:$H1137,$I$3:$I1137,$I$3:$I1137)))</f>
        <v>335.99999999999778</v>
      </c>
      <c r="BG1137" s="13"/>
      <c r="BH1137" s="12"/>
    </row>
    <row r="1138" spans="1:60" x14ac:dyDescent="0.2">
      <c r="A1138" s="37">
        <v>46291</v>
      </c>
      <c r="C1138" s="38">
        <v>11.13</v>
      </c>
      <c r="D1138" s="13" t="s">
        <v>1336</v>
      </c>
      <c r="E1138" s="13" t="s">
        <v>1156</v>
      </c>
      <c r="F1138" s="13"/>
      <c r="H1138" t="s">
        <v>138</v>
      </c>
      <c r="I1138" s="13">
        <v>8</v>
      </c>
      <c r="J1138" s="13">
        <v>7</v>
      </c>
      <c r="K1138" t="s">
        <v>1334</v>
      </c>
      <c r="L1138" s="38">
        <v>0.5</v>
      </c>
      <c r="M1138" s="38">
        <v>32</v>
      </c>
      <c r="N1138" s="38">
        <v>32</v>
      </c>
      <c r="O1138" s="13" t="s">
        <v>15</v>
      </c>
      <c r="Q1138" s="13" t="s">
        <v>4</v>
      </c>
      <c r="R1138" s="38">
        <v>29.52</v>
      </c>
      <c r="S1138" s="13" t="s">
        <v>60</v>
      </c>
      <c r="T1138" s="39" t="str">
        <f t="shared" si="1664"/>
        <v>0.00</v>
      </c>
      <c r="U1138" s="39">
        <f t="shared" si="1652"/>
        <v>-0.5</v>
      </c>
      <c r="V1138" s="39">
        <f t="shared" si="1653"/>
        <v>125.23440000000002</v>
      </c>
      <c r="W1138" s="39">
        <f t="shared" si="1654"/>
        <v>846</v>
      </c>
      <c r="X1138" s="40">
        <f t="shared" si="1655"/>
        <v>0.14803120567375888</v>
      </c>
      <c r="Y1138" s="41">
        <f t="shared" si="1656"/>
        <v>1.2523440000000001</v>
      </c>
      <c r="Z1138" s="42">
        <f t="shared" si="1657"/>
        <v>12523.440000000002</v>
      </c>
      <c r="AA1138" s="103" t="s">
        <v>58</v>
      </c>
      <c r="AT1138" s="47">
        <v>32.200000000000003</v>
      </c>
      <c r="AU1138" s="47">
        <v>31</v>
      </c>
      <c r="AV1138" s="10">
        <f t="shared" si="1658"/>
        <v>15.5</v>
      </c>
      <c r="AW1138" s="10">
        <f t="shared" si="1659"/>
        <v>29.52</v>
      </c>
      <c r="AZ1138" t="str">
        <f t="shared" si="1660"/>
        <v>Yes</v>
      </c>
      <c r="BB1138" s="38">
        <f t="shared" si="1661"/>
        <v>-0.5</v>
      </c>
      <c r="BC1138" s="38">
        <f t="shared" si="1565"/>
        <v>-1.5</v>
      </c>
      <c r="BD1138" s="38">
        <f t="shared" si="1662"/>
        <v>-1.5</v>
      </c>
      <c r="BE1138" s="38">
        <f t="shared" si="1663"/>
        <v>-0.5</v>
      </c>
      <c r="BF1138" s="13" cm="1">
        <f t="array" ref="BF1138">SUMPRODUCT((1/COUNTIFS($A$3:$A1138,$A$3:$A1138,$H$3:$H1138,$H$3:$H1138,$I$3:$I1138,$I$3:$I1138)))</f>
        <v>335.99999999999773</v>
      </c>
      <c r="BG1138" s="13"/>
      <c r="BH1138" s="12"/>
    </row>
    <row r="1139" spans="1:60" x14ac:dyDescent="0.2">
      <c r="A1139" s="37">
        <v>46291</v>
      </c>
      <c r="C1139" s="38">
        <v>11.13</v>
      </c>
      <c r="D1139" s="13" t="s">
        <v>1336</v>
      </c>
      <c r="E1139" s="13" t="s">
        <v>1156</v>
      </c>
      <c r="F1139" s="13"/>
      <c r="H1139" t="s">
        <v>138</v>
      </c>
      <c r="I1139" s="13">
        <v>9</v>
      </c>
      <c r="J1139" s="13">
        <v>10</v>
      </c>
      <c r="K1139" s="44" t="s">
        <v>1249</v>
      </c>
      <c r="L1139" s="38">
        <v>0.5</v>
      </c>
      <c r="M1139" s="38">
        <v>10</v>
      </c>
      <c r="N1139" s="38">
        <v>12.23</v>
      </c>
      <c r="O1139" s="13" t="s">
        <v>15</v>
      </c>
      <c r="Q1139" s="13" t="s">
        <v>4</v>
      </c>
      <c r="R1139" s="38">
        <v>11.331600000000002</v>
      </c>
      <c r="S1139" s="13">
        <v>2</v>
      </c>
      <c r="T1139" s="39" t="str">
        <f t="shared" si="1664"/>
        <v>0.00</v>
      </c>
      <c r="U1139" s="39">
        <f t="shared" si="1652"/>
        <v>-0.5</v>
      </c>
      <c r="V1139" s="39">
        <f t="shared" si="1653"/>
        <v>124.73440000000002</v>
      </c>
      <c r="W1139" s="39">
        <f t="shared" si="1654"/>
        <v>846.5</v>
      </c>
      <c r="X1139" s="40">
        <f t="shared" si="1655"/>
        <v>0.14735310100413471</v>
      </c>
      <c r="Y1139" s="41">
        <f t="shared" si="1656"/>
        <v>1.2473440000000002</v>
      </c>
      <c r="Z1139" s="42">
        <f t="shared" si="1657"/>
        <v>12473.440000000002</v>
      </c>
      <c r="AA1139" s="103" t="s">
        <v>58</v>
      </c>
      <c r="AT1139" s="47">
        <v>11.9</v>
      </c>
      <c r="AU1139" s="47">
        <v>12</v>
      </c>
      <c r="AV1139" s="10">
        <f t="shared" si="1658"/>
        <v>5.6150000000000002</v>
      </c>
      <c r="AW1139" s="10">
        <f t="shared" si="1659"/>
        <v>11.331600000000002</v>
      </c>
      <c r="AZ1139" t="str">
        <f t="shared" si="1660"/>
        <v>Yes</v>
      </c>
      <c r="BB1139" s="38">
        <f t="shared" si="1661"/>
        <v>-0.5</v>
      </c>
      <c r="BC1139" s="38">
        <f t="shared" si="1565"/>
        <v>-1</v>
      </c>
      <c r="BD1139" s="38">
        <f t="shared" si="1662"/>
        <v>-1</v>
      </c>
      <c r="BE1139" s="38">
        <f t="shared" si="1663"/>
        <v>-0.5</v>
      </c>
      <c r="BF1139" s="13" cm="1">
        <f t="array" ref="BF1139">SUMPRODUCT((1/COUNTIFS($A$3:$A1139,$A$3:$A1139,$H$3:$H1139,$H$3:$H1139,$I$3:$I1139,$I$3:$I1139)))</f>
        <v>336.99999999999773</v>
      </c>
      <c r="BG1139" s="13"/>
      <c r="BH1139" s="12"/>
    </row>
    <row r="1140" spans="1:60" x14ac:dyDescent="0.2">
      <c r="A1140" s="37">
        <v>46291</v>
      </c>
      <c r="C1140" s="38">
        <v>11.13</v>
      </c>
      <c r="D1140" s="13" t="s">
        <v>1336</v>
      </c>
      <c r="E1140" s="13" t="s">
        <v>1156</v>
      </c>
      <c r="F1140" s="13"/>
      <c r="H1140" t="s">
        <v>138</v>
      </c>
      <c r="I1140" s="13">
        <v>9</v>
      </c>
      <c r="J1140" s="13">
        <v>12</v>
      </c>
      <c r="K1140" t="s">
        <v>999</v>
      </c>
      <c r="L1140" s="38">
        <v>0.5</v>
      </c>
      <c r="M1140" s="38">
        <v>10</v>
      </c>
      <c r="N1140" s="38">
        <v>10.26</v>
      </c>
      <c r="O1140" s="13" t="s">
        <v>15</v>
      </c>
      <c r="P1140" s="13" t="s">
        <v>15</v>
      </c>
      <c r="Q1140" s="13" t="s">
        <v>4</v>
      </c>
      <c r="R1140" s="38">
        <v>9.5191999999999997</v>
      </c>
      <c r="S1140" s="13" t="s">
        <v>60</v>
      </c>
      <c r="T1140" s="39" t="str">
        <f t="shared" si="1664"/>
        <v>0.00</v>
      </c>
      <c r="U1140" s="39">
        <f t="shared" si="1652"/>
        <v>-0.5</v>
      </c>
      <c r="V1140" s="39">
        <f t="shared" si="1653"/>
        <v>124.23440000000002</v>
      </c>
      <c r="W1140" s="39">
        <f t="shared" si="1654"/>
        <v>847</v>
      </c>
      <c r="X1140" s="40">
        <f t="shared" si="1655"/>
        <v>0.14667579693034241</v>
      </c>
      <c r="Y1140" s="41">
        <f t="shared" si="1656"/>
        <v>1.2423440000000001</v>
      </c>
      <c r="Z1140" s="42">
        <f t="shared" si="1657"/>
        <v>12423.440000000002</v>
      </c>
      <c r="AA1140" s="103" t="s">
        <v>58</v>
      </c>
      <c r="AT1140" s="47">
        <v>8.9</v>
      </c>
      <c r="AU1140" s="47">
        <v>8.5</v>
      </c>
      <c r="AV1140" s="10">
        <f t="shared" si="1658"/>
        <v>4.63</v>
      </c>
      <c r="AW1140" s="10">
        <f t="shared" si="1659"/>
        <v>9.5191999999999997</v>
      </c>
      <c r="AZ1140" t="str">
        <f t="shared" si="1660"/>
        <v>Yes</v>
      </c>
      <c r="BB1140" s="38">
        <f t="shared" si="1661"/>
        <v>-0.5</v>
      </c>
      <c r="BC1140" s="38">
        <f t="shared" si="1565"/>
        <v>-1</v>
      </c>
      <c r="BD1140" s="38">
        <f t="shared" si="1662"/>
        <v>-1</v>
      </c>
      <c r="BE1140" s="38">
        <f t="shared" si="1663"/>
        <v>-0.5</v>
      </c>
      <c r="BF1140" s="13" cm="1">
        <f t="array" ref="BF1140">SUMPRODUCT((1/COUNTIFS($A$3:$A1140,$A$3:$A1140,$H$3:$H1140,$H$3:$H1140,$I$3:$I1140,$I$3:$I1140)))</f>
        <v>336.99999999999773</v>
      </c>
      <c r="BG1140" s="13"/>
      <c r="BH1140" s="12"/>
    </row>
    <row r="1141" spans="1:60" x14ac:dyDescent="0.2">
      <c r="A1141" s="37">
        <v>46305</v>
      </c>
      <c r="C1141" s="38">
        <v>11.45</v>
      </c>
      <c r="D1141" s="13" t="s">
        <v>55</v>
      </c>
      <c r="E1141" s="13" t="s">
        <v>1156</v>
      </c>
      <c r="F1141" s="13"/>
      <c r="H1141" t="s">
        <v>138</v>
      </c>
      <c r="I1141" s="13">
        <v>1</v>
      </c>
      <c r="J1141" s="13">
        <v>5</v>
      </c>
      <c r="K1141" s="46" t="s">
        <v>158</v>
      </c>
      <c r="L1141" s="38">
        <v>0.5</v>
      </c>
      <c r="M1141" s="38">
        <v>34</v>
      </c>
      <c r="N1141" s="38">
        <v>37.11</v>
      </c>
      <c r="O1141" s="13" t="s">
        <v>15</v>
      </c>
      <c r="Q1141" s="13" t="s">
        <v>4</v>
      </c>
      <c r="R1141" s="38">
        <v>34.221200000000003</v>
      </c>
      <c r="S1141" s="13">
        <v>4</v>
      </c>
      <c r="T1141" s="39" t="str">
        <f t="shared" si="1664"/>
        <v>0.00</v>
      </c>
      <c r="U1141" s="39">
        <f t="shared" ref="U1141:U1197" si="1665">BE1141</f>
        <v>-0.5</v>
      </c>
      <c r="V1141" s="39">
        <f t="shared" ref="V1141:V1197" si="1666">V1140+U1141</f>
        <v>123.73440000000002</v>
      </c>
      <c r="W1141" s="39">
        <f t="shared" ref="W1141:W1197" si="1667">W1140+L1141</f>
        <v>847.5</v>
      </c>
      <c r="X1141" s="40">
        <f t="shared" ref="X1141:X1197" si="1668">SUM(V1141/W1141)</f>
        <v>0.14599929203539824</v>
      </c>
      <c r="Y1141" s="41">
        <f t="shared" ref="Y1141:Y1197" si="1669">V1141/100</f>
        <v>1.2373440000000002</v>
      </c>
      <c r="Z1141" s="42">
        <f t="shared" ref="Z1141:Z1197" si="1670">V1141*100</f>
        <v>12373.440000000002</v>
      </c>
      <c r="AA1141" s="103" t="s">
        <v>58</v>
      </c>
      <c r="AT1141" s="47">
        <v>25.3</v>
      </c>
      <c r="AU1141" s="47">
        <v>26</v>
      </c>
      <c r="AV1141" s="10">
        <f t="shared" ref="AV1141:AV1197" si="1671">((N1141*(L1141))-(L1141))</f>
        <v>18.055</v>
      </c>
      <c r="AW1141" s="10">
        <f t="shared" ref="AW1141:AW1197" si="1672">0.92*(N1141-1)+1</f>
        <v>34.221200000000003</v>
      </c>
      <c r="AZ1141" t="str">
        <f t="shared" ref="AZ1141:AZ1197" si="1673">IF(N1141&gt;=M1141,"Yes","No")</f>
        <v>Yes</v>
      </c>
      <c r="BB1141" s="38">
        <f t="shared" ref="BB1141:BB1197" si="1674">IF(AA1141="W",
   L1141*(N1141-1),
   -L1141
)</f>
        <v>-0.5</v>
      </c>
      <c r="BC1141" s="38">
        <f t="shared" si="1565"/>
        <v>-1</v>
      </c>
      <c r="BD1141" s="38">
        <f t="shared" ref="BD1141:BD1197" si="1675">IF(BC1141&gt;0, BC1141*0.92, BC1141)</f>
        <v>-1</v>
      </c>
      <c r="BE1141" s="38">
        <f t="shared" ref="BE1141:BE1197" si="1676">IF(
  BC1141&gt;0,
  IF(
    AA1141="W",
    BB1141 - (BC1141 - BD1141),
    BB1141
  ),
  BB1141
)</f>
        <v>-0.5</v>
      </c>
      <c r="BF1141" s="13" cm="1">
        <f t="array" ref="BF1141">SUMPRODUCT((1/COUNTIFS($A$3:$A1141,$A$3:$A1141,$H$3:$H1141,$H$3:$H1141,$I$3:$I1141,$I$3:$I1141)))</f>
        <v>337.99999999999773</v>
      </c>
      <c r="BG1141" s="13"/>
      <c r="BH1141" s="12"/>
    </row>
    <row r="1142" spans="1:60" x14ac:dyDescent="0.2">
      <c r="A1142" s="37">
        <v>46305</v>
      </c>
      <c r="C1142" s="38">
        <v>11.45</v>
      </c>
      <c r="D1142" s="13" t="s">
        <v>55</v>
      </c>
      <c r="E1142" s="13" t="s">
        <v>1156</v>
      </c>
      <c r="F1142" s="13"/>
      <c r="H1142" t="s">
        <v>138</v>
      </c>
      <c r="I1142" s="13">
        <v>1</v>
      </c>
      <c r="J1142" s="13">
        <v>8</v>
      </c>
      <c r="K1142" t="s">
        <v>1337</v>
      </c>
      <c r="L1142" s="38">
        <v>0.5</v>
      </c>
      <c r="M1142" s="38">
        <v>15.5</v>
      </c>
      <c r="N1142" s="38">
        <v>19.02</v>
      </c>
      <c r="O1142" s="13" t="s">
        <v>15</v>
      </c>
      <c r="Q1142" s="13" t="s">
        <v>4</v>
      </c>
      <c r="R1142" s="38">
        <v>17.578400000000002</v>
      </c>
      <c r="S1142" s="13" t="s">
        <v>60</v>
      </c>
      <c r="T1142" s="39" t="str">
        <f t="shared" si="1664"/>
        <v>0.00</v>
      </c>
      <c r="U1142" s="39">
        <f t="shared" si="1665"/>
        <v>-0.5</v>
      </c>
      <c r="V1142" s="39">
        <f t="shared" si="1666"/>
        <v>123.23440000000002</v>
      </c>
      <c r="W1142" s="39">
        <f t="shared" si="1667"/>
        <v>848</v>
      </c>
      <c r="X1142" s="40">
        <f t="shared" si="1668"/>
        <v>0.14532358490566041</v>
      </c>
      <c r="Y1142" s="41">
        <f t="shared" si="1669"/>
        <v>1.2323440000000003</v>
      </c>
      <c r="Z1142" s="42">
        <f t="shared" si="1670"/>
        <v>12323.440000000002</v>
      </c>
      <c r="AA1142" s="103" t="s">
        <v>58</v>
      </c>
      <c r="AT1142" s="47">
        <v>2.8</v>
      </c>
      <c r="AU1142" s="47">
        <v>2.8</v>
      </c>
      <c r="AV1142" s="10">
        <f t="shared" si="1671"/>
        <v>9.01</v>
      </c>
      <c r="AW1142" s="10">
        <f t="shared" si="1672"/>
        <v>17.578400000000002</v>
      </c>
      <c r="AZ1142" t="str">
        <f t="shared" si="1673"/>
        <v>Yes</v>
      </c>
      <c r="BB1142" s="38">
        <f t="shared" si="1674"/>
        <v>-0.5</v>
      </c>
      <c r="BC1142" s="38">
        <f t="shared" si="1565"/>
        <v>-1</v>
      </c>
      <c r="BD1142" s="38">
        <f t="shared" si="1675"/>
        <v>-1</v>
      </c>
      <c r="BE1142" s="38">
        <f t="shared" si="1676"/>
        <v>-0.5</v>
      </c>
      <c r="BF1142" s="13" cm="1">
        <f t="array" ref="BF1142">SUMPRODUCT((1/COUNTIFS($A$3:$A1142,$A$3:$A1142,$H$3:$H1142,$H$3:$H1142,$I$3:$I1142,$I$3:$I1142)))</f>
        <v>337.99999999999773</v>
      </c>
      <c r="BG1142" s="13"/>
      <c r="BH1142" s="12"/>
    </row>
    <row r="1143" spans="1:60" x14ac:dyDescent="0.2">
      <c r="A1143" s="37">
        <v>46305</v>
      </c>
      <c r="C1143" s="38">
        <v>11.45</v>
      </c>
      <c r="D1143" s="13" t="s">
        <v>55</v>
      </c>
      <c r="E1143" s="13" t="s">
        <v>1156</v>
      </c>
      <c r="F1143" s="13"/>
      <c r="H1143" t="s">
        <v>138</v>
      </c>
      <c r="I1143" s="13">
        <v>2</v>
      </c>
      <c r="J1143" s="13">
        <v>1</v>
      </c>
      <c r="K1143" t="s">
        <v>1229</v>
      </c>
      <c r="L1143" s="38">
        <v>0.5</v>
      </c>
      <c r="M1143" s="38">
        <v>15</v>
      </c>
      <c r="N1143" s="38">
        <v>15</v>
      </c>
      <c r="O1143" s="13" t="s">
        <v>15</v>
      </c>
      <c r="Q1143" s="13" t="s">
        <v>4</v>
      </c>
      <c r="R1143" s="38">
        <v>13.88</v>
      </c>
      <c r="S1143" s="13" t="s">
        <v>60</v>
      </c>
      <c r="T1143" s="39" t="str">
        <f t="shared" si="1664"/>
        <v>0.00</v>
      </c>
      <c r="U1143" s="39">
        <f t="shared" si="1665"/>
        <v>-0.5</v>
      </c>
      <c r="V1143" s="39">
        <f t="shared" si="1666"/>
        <v>122.73440000000002</v>
      </c>
      <c r="W1143" s="39">
        <f t="shared" si="1667"/>
        <v>848.5</v>
      </c>
      <c r="X1143" s="40">
        <f t="shared" si="1668"/>
        <v>0.14464867413081911</v>
      </c>
      <c r="Y1143" s="41">
        <f t="shared" si="1669"/>
        <v>1.2273440000000002</v>
      </c>
      <c r="Z1143" s="42">
        <f t="shared" si="1670"/>
        <v>12273.440000000002</v>
      </c>
      <c r="AA1143" s="103" t="s">
        <v>58</v>
      </c>
      <c r="AT1143" s="47">
        <v>13.2</v>
      </c>
      <c r="AU1143" s="47">
        <v>13</v>
      </c>
      <c r="AV1143" s="10">
        <f t="shared" si="1671"/>
        <v>7</v>
      </c>
      <c r="AW1143" s="10">
        <f t="shared" si="1672"/>
        <v>13.88</v>
      </c>
      <c r="AZ1143" t="str">
        <f t="shared" si="1673"/>
        <v>Yes</v>
      </c>
      <c r="BB1143" s="38">
        <f t="shared" si="1674"/>
        <v>-0.5</v>
      </c>
      <c r="BC1143" s="38">
        <f t="shared" si="1565"/>
        <v>-2.5</v>
      </c>
      <c r="BD1143" s="38">
        <f t="shared" si="1675"/>
        <v>-2.5</v>
      </c>
      <c r="BE1143" s="38">
        <f t="shared" si="1676"/>
        <v>-0.5</v>
      </c>
      <c r="BF1143" s="13" cm="1">
        <f t="array" ref="BF1143">SUMPRODUCT((1/COUNTIFS($A$3:$A1143,$A$3:$A1143,$H$3:$H1143,$H$3:$H1143,$I$3:$I1143,$I$3:$I1143)))</f>
        <v>338.99999999999773</v>
      </c>
      <c r="BG1143" s="13"/>
      <c r="BH1143" s="12"/>
    </row>
    <row r="1144" spans="1:60" x14ac:dyDescent="0.2">
      <c r="A1144" s="37">
        <v>46305</v>
      </c>
      <c r="C1144" s="38">
        <v>11.45</v>
      </c>
      <c r="D1144" s="13" t="s">
        <v>55</v>
      </c>
      <c r="E1144" s="13" t="s">
        <v>1156</v>
      </c>
      <c r="F1144" s="13"/>
      <c r="H1144" t="s">
        <v>138</v>
      </c>
      <c r="I1144" s="13">
        <v>2</v>
      </c>
      <c r="J1144" s="13">
        <v>7</v>
      </c>
      <c r="K1144" t="s">
        <v>1338</v>
      </c>
      <c r="L1144" s="38">
        <v>0.5</v>
      </c>
      <c r="M1144" s="38">
        <v>17</v>
      </c>
      <c r="N1144" s="38">
        <v>24</v>
      </c>
      <c r="O1144" s="13" t="s">
        <v>15</v>
      </c>
      <c r="Q1144" s="13" t="s">
        <v>4</v>
      </c>
      <c r="R1144" s="38">
        <v>22.16</v>
      </c>
      <c r="S1144" s="13" t="s">
        <v>60</v>
      </c>
      <c r="T1144" s="39" t="str">
        <f t="shared" si="1664"/>
        <v>0.00</v>
      </c>
      <c r="U1144" s="39">
        <f t="shared" si="1665"/>
        <v>-0.5</v>
      </c>
      <c r="V1144" s="39">
        <f t="shared" si="1666"/>
        <v>122.23440000000002</v>
      </c>
      <c r="W1144" s="39">
        <f t="shared" si="1667"/>
        <v>849</v>
      </c>
      <c r="X1144" s="40">
        <f t="shared" si="1668"/>
        <v>0.14397455830388695</v>
      </c>
      <c r="Y1144" s="41">
        <f t="shared" si="1669"/>
        <v>1.2223440000000003</v>
      </c>
      <c r="Z1144" s="42">
        <f t="shared" si="1670"/>
        <v>12223.440000000002</v>
      </c>
      <c r="AA1144" s="103" t="s">
        <v>58</v>
      </c>
      <c r="AT1144" s="47">
        <v>21.1</v>
      </c>
      <c r="AU1144" s="47">
        <v>19</v>
      </c>
      <c r="AV1144" s="10">
        <f t="shared" si="1671"/>
        <v>11.5</v>
      </c>
      <c r="AW1144" s="10">
        <f t="shared" si="1672"/>
        <v>22.16</v>
      </c>
      <c r="AZ1144" t="str">
        <f t="shared" si="1673"/>
        <v>Yes</v>
      </c>
      <c r="BB1144" s="38">
        <f t="shared" si="1674"/>
        <v>-0.5</v>
      </c>
      <c r="BC1144" s="38">
        <f t="shared" si="1565"/>
        <v>-2.5</v>
      </c>
      <c r="BD1144" s="38">
        <f t="shared" si="1675"/>
        <v>-2.5</v>
      </c>
      <c r="BE1144" s="38">
        <f t="shared" si="1676"/>
        <v>-0.5</v>
      </c>
      <c r="BF1144" s="13" cm="1">
        <f t="array" ref="BF1144">SUMPRODUCT((1/COUNTIFS($A$3:$A1144,$A$3:$A1144,$H$3:$H1144,$H$3:$H1144,$I$3:$I1144,$I$3:$I1144)))</f>
        <v>338.99999999999773</v>
      </c>
      <c r="BG1144" s="13"/>
      <c r="BH1144" s="12"/>
    </row>
    <row r="1145" spans="1:60" x14ac:dyDescent="0.2">
      <c r="A1145" s="37">
        <v>46305</v>
      </c>
      <c r="C1145" s="38">
        <v>11.45</v>
      </c>
      <c r="D1145" s="13" t="s">
        <v>55</v>
      </c>
      <c r="E1145" s="13" t="s">
        <v>1156</v>
      </c>
      <c r="F1145" s="13"/>
      <c r="H1145" t="s">
        <v>138</v>
      </c>
      <c r="I1145" s="13">
        <v>2</v>
      </c>
      <c r="J1145" s="13">
        <v>7</v>
      </c>
      <c r="K1145" t="s">
        <v>1338</v>
      </c>
      <c r="L1145" s="38">
        <v>0.5</v>
      </c>
      <c r="M1145" s="38">
        <v>4.8</v>
      </c>
      <c r="N1145" s="38">
        <v>4.88</v>
      </c>
      <c r="O1145" s="13" t="s">
        <v>15</v>
      </c>
      <c r="Q1145" s="13" t="s">
        <v>1101</v>
      </c>
      <c r="R1145" s="38">
        <v>4.5695999999999994</v>
      </c>
      <c r="S1145" s="13" t="s">
        <v>60</v>
      </c>
      <c r="T1145" s="39" t="str">
        <f t="shared" si="1664"/>
        <v>0.00</v>
      </c>
      <c r="U1145" s="39">
        <f t="shared" si="1665"/>
        <v>-0.5</v>
      </c>
      <c r="V1145" s="39">
        <f t="shared" si="1666"/>
        <v>121.73440000000002</v>
      </c>
      <c r="W1145" s="39">
        <f t="shared" si="1667"/>
        <v>849.5</v>
      </c>
      <c r="X1145" s="40">
        <f t="shared" si="1668"/>
        <v>0.14330123602118897</v>
      </c>
      <c r="Y1145" s="41">
        <f t="shared" si="1669"/>
        <v>1.2173440000000002</v>
      </c>
      <c r="Z1145" s="42">
        <f t="shared" si="1670"/>
        <v>12173.440000000002</v>
      </c>
      <c r="AA1145" s="103" t="s">
        <v>58</v>
      </c>
      <c r="AT1145" s="47">
        <v>4.5</v>
      </c>
      <c r="AU1145" s="47">
        <v>4.5</v>
      </c>
      <c r="AV1145" s="10">
        <f t="shared" si="1671"/>
        <v>1.94</v>
      </c>
      <c r="AW1145" s="10">
        <f t="shared" si="1672"/>
        <v>4.5695999999999994</v>
      </c>
      <c r="AZ1145" t="str">
        <f t="shared" si="1673"/>
        <v>Yes</v>
      </c>
      <c r="BB1145" s="38">
        <f t="shared" si="1674"/>
        <v>-0.5</v>
      </c>
      <c r="BC1145" s="38">
        <f t="shared" si="1565"/>
        <v>-2.5</v>
      </c>
      <c r="BD1145" s="38">
        <f t="shared" si="1675"/>
        <v>-2.5</v>
      </c>
      <c r="BE1145" s="38">
        <f t="shared" si="1676"/>
        <v>-0.5</v>
      </c>
      <c r="BF1145" s="13" cm="1">
        <f t="array" ref="BF1145">SUMPRODUCT((1/COUNTIFS($A$3:$A1145,$A$3:$A1145,$H$3:$H1145,$H$3:$H1145,$I$3:$I1145,$I$3:$I1145)))</f>
        <v>338.99999999999767</v>
      </c>
      <c r="BG1145" s="13"/>
      <c r="BH1145" s="12"/>
    </row>
    <row r="1146" spans="1:60" x14ac:dyDescent="0.2">
      <c r="A1146" s="37">
        <v>46305</v>
      </c>
      <c r="C1146" s="38">
        <v>11.45</v>
      </c>
      <c r="D1146" s="13" t="s">
        <v>55</v>
      </c>
      <c r="E1146" s="13" t="s">
        <v>1156</v>
      </c>
      <c r="F1146" s="13"/>
      <c r="H1146" t="s">
        <v>138</v>
      </c>
      <c r="I1146" s="13">
        <v>2</v>
      </c>
      <c r="J1146" s="13">
        <v>8</v>
      </c>
      <c r="K1146" s="46" t="s">
        <v>1339</v>
      </c>
      <c r="L1146" s="38">
        <v>0.5</v>
      </c>
      <c r="M1146" s="38">
        <v>11.5</v>
      </c>
      <c r="N1146" s="38">
        <v>14</v>
      </c>
      <c r="O1146" s="13" t="s">
        <v>15</v>
      </c>
      <c r="Q1146" s="13" t="s">
        <v>4</v>
      </c>
      <c r="R1146" s="38">
        <v>12.96</v>
      </c>
      <c r="S1146" s="13">
        <v>4</v>
      </c>
      <c r="T1146" s="39" t="str">
        <f t="shared" si="1664"/>
        <v>0.00</v>
      </c>
      <c r="U1146" s="39">
        <f t="shared" si="1665"/>
        <v>-0.5</v>
      </c>
      <c r="V1146" s="39">
        <f t="shared" si="1666"/>
        <v>121.23440000000002</v>
      </c>
      <c r="W1146" s="39">
        <f t="shared" si="1667"/>
        <v>850</v>
      </c>
      <c r="X1146" s="40">
        <f t="shared" si="1668"/>
        <v>0.14262870588235296</v>
      </c>
      <c r="Y1146" s="41">
        <f t="shared" si="1669"/>
        <v>1.2123440000000003</v>
      </c>
      <c r="Z1146" s="42">
        <f t="shared" si="1670"/>
        <v>12123.440000000002</v>
      </c>
      <c r="AA1146" s="103" t="s">
        <v>58</v>
      </c>
      <c r="AT1146" s="47">
        <v>10.6</v>
      </c>
      <c r="AU1146" s="47">
        <v>9.5</v>
      </c>
      <c r="AV1146" s="10">
        <f t="shared" si="1671"/>
        <v>6.5</v>
      </c>
      <c r="AW1146" s="10">
        <f t="shared" si="1672"/>
        <v>12.96</v>
      </c>
      <c r="AZ1146" t="str">
        <f t="shared" si="1673"/>
        <v>Yes</v>
      </c>
      <c r="BB1146" s="38">
        <f t="shared" si="1674"/>
        <v>-0.5</v>
      </c>
      <c r="BC1146" s="38">
        <f t="shared" si="1565"/>
        <v>-2.5</v>
      </c>
      <c r="BD1146" s="38">
        <f t="shared" si="1675"/>
        <v>-2.5</v>
      </c>
      <c r="BE1146" s="38">
        <f t="shared" si="1676"/>
        <v>-0.5</v>
      </c>
      <c r="BF1146" s="13" cm="1">
        <f t="array" ref="BF1146">SUMPRODUCT((1/COUNTIFS($A$3:$A1146,$A$3:$A1146,$H$3:$H1146,$H$3:$H1146,$I$3:$I1146,$I$3:$I1146)))</f>
        <v>338.99999999999773</v>
      </c>
      <c r="BG1146" s="13"/>
      <c r="BH1146" s="12"/>
    </row>
    <row r="1147" spans="1:60" x14ac:dyDescent="0.2">
      <c r="A1147" s="37">
        <v>46305</v>
      </c>
      <c r="C1147" s="38">
        <v>11.45</v>
      </c>
      <c r="D1147" s="13" t="s">
        <v>55</v>
      </c>
      <c r="E1147" s="13" t="s">
        <v>1156</v>
      </c>
      <c r="F1147" s="13"/>
      <c r="H1147" t="s">
        <v>138</v>
      </c>
      <c r="I1147" s="13">
        <v>2</v>
      </c>
      <c r="J1147" s="13">
        <v>10</v>
      </c>
      <c r="K1147" t="s">
        <v>1340</v>
      </c>
      <c r="L1147" s="38">
        <v>0.5</v>
      </c>
      <c r="M1147" s="38">
        <v>11</v>
      </c>
      <c r="N1147" s="38">
        <v>11.5</v>
      </c>
      <c r="O1147" s="13" t="s">
        <v>15</v>
      </c>
      <c r="Q1147" s="13" t="s">
        <v>4</v>
      </c>
      <c r="R1147" s="38">
        <v>10.66</v>
      </c>
      <c r="S1147" s="13" t="s">
        <v>60</v>
      </c>
      <c r="T1147" s="39" t="str">
        <f t="shared" si="1664"/>
        <v>0.00</v>
      </c>
      <c r="U1147" s="39">
        <f t="shared" si="1665"/>
        <v>-0.5</v>
      </c>
      <c r="V1147" s="39">
        <f t="shared" si="1666"/>
        <v>120.73440000000002</v>
      </c>
      <c r="W1147" s="39">
        <f t="shared" si="1667"/>
        <v>850.5</v>
      </c>
      <c r="X1147" s="40">
        <f t="shared" si="1668"/>
        <v>0.14195696649029985</v>
      </c>
      <c r="Y1147" s="41">
        <f t="shared" si="1669"/>
        <v>1.2073440000000002</v>
      </c>
      <c r="Z1147" s="42">
        <f t="shared" si="1670"/>
        <v>12073.440000000002</v>
      </c>
      <c r="AA1147" s="103" t="s">
        <v>58</v>
      </c>
      <c r="AT1147" s="47">
        <v>10.5</v>
      </c>
      <c r="AU1147" s="47">
        <v>10</v>
      </c>
      <c r="AV1147" s="10">
        <f t="shared" si="1671"/>
        <v>5.25</v>
      </c>
      <c r="AW1147" s="10">
        <f t="shared" si="1672"/>
        <v>10.66</v>
      </c>
      <c r="AZ1147" t="str">
        <f t="shared" si="1673"/>
        <v>Yes</v>
      </c>
      <c r="BB1147" s="38">
        <f t="shared" si="1674"/>
        <v>-0.5</v>
      </c>
      <c r="BC1147" s="38">
        <f t="shared" si="1565"/>
        <v>-2.5</v>
      </c>
      <c r="BD1147" s="38">
        <f t="shared" si="1675"/>
        <v>-2.5</v>
      </c>
      <c r="BE1147" s="38">
        <f t="shared" si="1676"/>
        <v>-0.5</v>
      </c>
      <c r="BF1147" s="13" cm="1">
        <f t="array" ref="BF1147">SUMPRODUCT((1/COUNTIFS($A$3:$A1147,$A$3:$A1147,$H$3:$H1147,$H$3:$H1147,$I$3:$I1147,$I$3:$I1147)))</f>
        <v>338.99999999999767</v>
      </c>
      <c r="BG1147" s="13"/>
      <c r="BH1147" s="12"/>
    </row>
    <row r="1148" spans="1:60" x14ac:dyDescent="0.2">
      <c r="A1148" s="37">
        <v>46305</v>
      </c>
      <c r="C1148" s="38">
        <v>11.45</v>
      </c>
      <c r="D1148" s="13" t="s">
        <v>55</v>
      </c>
      <c r="E1148" s="13" t="s">
        <v>1156</v>
      </c>
      <c r="F1148" s="13"/>
      <c r="H1148" t="s">
        <v>138</v>
      </c>
      <c r="I1148" s="13">
        <v>3</v>
      </c>
      <c r="J1148" s="13">
        <v>8</v>
      </c>
      <c r="K1148" s="45" t="s">
        <v>925</v>
      </c>
      <c r="L1148" s="38">
        <v>0.5</v>
      </c>
      <c r="M1148" s="38">
        <v>12</v>
      </c>
      <c r="N1148" s="38">
        <v>12</v>
      </c>
      <c r="O1148" s="13" t="s">
        <v>15</v>
      </c>
      <c r="Q1148" s="13" t="s">
        <v>4</v>
      </c>
      <c r="R1148" s="38">
        <v>11.120000000000001</v>
      </c>
      <c r="S1148" s="13">
        <v>3</v>
      </c>
      <c r="T1148" s="39" t="str">
        <f t="shared" si="1664"/>
        <v>0.00</v>
      </c>
      <c r="U1148" s="39">
        <f t="shared" si="1665"/>
        <v>-0.5</v>
      </c>
      <c r="V1148" s="39">
        <f t="shared" si="1666"/>
        <v>120.23440000000002</v>
      </c>
      <c r="W1148" s="39">
        <f t="shared" si="1667"/>
        <v>851</v>
      </c>
      <c r="X1148" s="40">
        <f t="shared" si="1668"/>
        <v>0.14128601645123387</v>
      </c>
      <c r="Y1148" s="41">
        <f t="shared" si="1669"/>
        <v>1.2023440000000003</v>
      </c>
      <c r="Z1148" s="42">
        <f t="shared" si="1670"/>
        <v>12023.440000000002</v>
      </c>
      <c r="AA1148" s="103" t="s">
        <v>58</v>
      </c>
      <c r="AT1148" s="47">
        <v>10.1</v>
      </c>
      <c r="AU1148" s="47">
        <v>9.5</v>
      </c>
      <c r="AV1148" s="10">
        <f t="shared" si="1671"/>
        <v>5.5</v>
      </c>
      <c r="AW1148" s="10">
        <f t="shared" si="1672"/>
        <v>11.120000000000001</v>
      </c>
      <c r="AZ1148" t="str">
        <f t="shared" si="1673"/>
        <v>Yes</v>
      </c>
      <c r="BB1148" s="38">
        <f t="shared" si="1674"/>
        <v>-0.5</v>
      </c>
      <c r="BC1148" s="38">
        <f t="shared" si="1565"/>
        <v>-1.5</v>
      </c>
      <c r="BD1148" s="38">
        <f t="shared" si="1675"/>
        <v>-1.5</v>
      </c>
      <c r="BE1148" s="38">
        <f t="shared" si="1676"/>
        <v>-0.5</v>
      </c>
      <c r="BF1148" s="13" cm="1">
        <f t="array" ref="BF1148">SUMPRODUCT((1/COUNTIFS($A$3:$A1148,$A$3:$A1148,$H$3:$H1148,$H$3:$H1148,$I$3:$I1148,$I$3:$I1148)))</f>
        <v>339.99999999999767</v>
      </c>
      <c r="BG1148" s="13"/>
      <c r="BH1148" s="12"/>
    </row>
    <row r="1149" spans="1:60" x14ac:dyDescent="0.2">
      <c r="A1149" s="37">
        <v>46305</v>
      </c>
      <c r="C1149" s="38">
        <v>11.45</v>
      </c>
      <c r="D1149" s="13" t="s">
        <v>55</v>
      </c>
      <c r="E1149" s="13" t="s">
        <v>1156</v>
      </c>
      <c r="F1149" s="13"/>
      <c r="H1149" t="s">
        <v>138</v>
      </c>
      <c r="I1149" s="13">
        <v>3</v>
      </c>
      <c r="J1149" s="13">
        <v>12</v>
      </c>
      <c r="K1149" t="s">
        <v>1342</v>
      </c>
      <c r="L1149" s="38">
        <v>0.5</v>
      </c>
      <c r="M1149" s="38">
        <v>14.5</v>
      </c>
      <c r="N1149" s="38">
        <v>28.88</v>
      </c>
      <c r="O1149" s="13" t="s">
        <v>15</v>
      </c>
      <c r="Q1149" s="13" t="s">
        <v>4</v>
      </c>
      <c r="R1149" s="38">
        <v>26.6496</v>
      </c>
      <c r="S1149" s="13" t="s">
        <v>60</v>
      </c>
      <c r="T1149" s="39" t="str">
        <f t="shared" si="1664"/>
        <v>0.00</v>
      </c>
      <c r="U1149" s="39">
        <f t="shared" si="1665"/>
        <v>-0.5</v>
      </c>
      <c r="V1149" s="39">
        <f t="shared" si="1666"/>
        <v>119.73440000000002</v>
      </c>
      <c r="W1149" s="39">
        <f t="shared" si="1667"/>
        <v>851.5</v>
      </c>
      <c r="X1149" s="40">
        <f t="shared" si="1668"/>
        <v>0.14061585437463303</v>
      </c>
      <c r="Y1149" s="41">
        <f t="shared" si="1669"/>
        <v>1.1973440000000002</v>
      </c>
      <c r="Z1149" s="42">
        <f t="shared" si="1670"/>
        <v>11973.440000000002</v>
      </c>
      <c r="AA1149" s="103" t="s">
        <v>58</v>
      </c>
      <c r="AT1149" s="47">
        <v>21.1</v>
      </c>
      <c r="AU1149" s="47">
        <v>10</v>
      </c>
      <c r="AV1149" s="10">
        <f t="shared" si="1671"/>
        <v>13.94</v>
      </c>
      <c r="AW1149" s="10">
        <f t="shared" si="1672"/>
        <v>26.6496</v>
      </c>
      <c r="AZ1149" t="str">
        <f t="shared" si="1673"/>
        <v>Yes</v>
      </c>
      <c r="BB1149" s="38">
        <f t="shared" si="1674"/>
        <v>-0.5</v>
      </c>
      <c r="BC1149" s="38">
        <f t="shared" si="1565"/>
        <v>-1.5</v>
      </c>
      <c r="BD1149" s="38">
        <f t="shared" si="1675"/>
        <v>-1.5</v>
      </c>
      <c r="BE1149" s="38">
        <f t="shared" si="1676"/>
        <v>-0.5</v>
      </c>
      <c r="BF1149" s="13" cm="1">
        <f t="array" ref="BF1149">SUMPRODUCT((1/COUNTIFS($A$3:$A1149,$A$3:$A1149,$H$3:$H1149,$H$3:$H1149,$I$3:$I1149,$I$3:$I1149)))</f>
        <v>339.99999999999767</v>
      </c>
      <c r="BG1149" s="13"/>
      <c r="BH1149" s="12"/>
    </row>
    <row r="1150" spans="1:60" x14ac:dyDescent="0.2">
      <c r="A1150" s="37">
        <v>46305</v>
      </c>
      <c r="C1150" s="38">
        <v>11.45</v>
      </c>
      <c r="D1150" s="13" t="s">
        <v>55</v>
      </c>
      <c r="E1150" s="13" t="s">
        <v>1156</v>
      </c>
      <c r="F1150" s="13"/>
      <c r="H1150" t="s">
        <v>138</v>
      </c>
      <c r="I1150" s="13">
        <v>3</v>
      </c>
      <c r="J1150" s="13">
        <v>12</v>
      </c>
      <c r="K1150" t="s">
        <v>1342</v>
      </c>
      <c r="L1150" s="38">
        <v>0.5</v>
      </c>
      <c r="M1150" s="38">
        <v>4.0999999999999996</v>
      </c>
      <c r="N1150" s="38">
        <v>4.68</v>
      </c>
      <c r="O1150" s="13" t="s">
        <v>15</v>
      </c>
      <c r="Q1150" s="13" t="s">
        <v>1101</v>
      </c>
      <c r="R1150" s="38">
        <v>4.3856000000000002</v>
      </c>
      <c r="S1150" s="13" t="s">
        <v>60</v>
      </c>
      <c r="T1150" s="39" t="str">
        <f t="shared" si="1664"/>
        <v>0.00</v>
      </c>
      <c r="U1150" s="39">
        <f t="shared" si="1665"/>
        <v>-0.5</v>
      </c>
      <c r="V1150" s="39">
        <f t="shared" si="1666"/>
        <v>119.23440000000002</v>
      </c>
      <c r="W1150" s="39">
        <f t="shared" si="1667"/>
        <v>852</v>
      </c>
      <c r="X1150" s="40">
        <f t="shared" si="1668"/>
        <v>0.13994647887323947</v>
      </c>
      <c r="Y1150" s="41">
        <f t="shared" si="1669"/>
        <v>1.1923440000000003</v>
      </c>
      <c r="Z1150" s="42">
        <f t="shared" si="1670"/>
        <v>11923.440000000002</v>
      </c>
      <c r="AA1150" s="103" t="s">
        <v>58</v>
      </c>
      <c r="AT1150" s="47">
        <v>4.5999999999999996</v>
      </c>
      <c r="AU1150" s="47">
        <v>4.5999999999999996</v>
      </c>
      <c r="AV1150" s="10">
        <f t="shared" si="1671"/>
        <v>1.8399999999999999</v>
      </c>
      <c r="AW1150" s="10">
        <f t="shared" si="1672"/>
        <v>4.3856000000000002</v>
      </c>
      <c r="AZ1150" t="str">
        <f t="shared" si="1673"/>
        <v>Yes</v>
      </c>
      <c r="BB1150" s="38">
        <f t="shared" si="1674"/>
        <v>-0.5</v>
      </c>
      <c r="BC1150" s="38">
        <f t="shared" si="1565"/>
        <v>-1.5</v>
      </c>
      <c r="BD1150" s="38">
        <f t="shared" si="1675"/>
        <v>-1.5</v>
      </c>
      <c r="BE1150" s="38">
        <f t="shared" si="1676"/>
        <v>-0.5</v>
      </c>
      <c r="BF1150" s="13" cm="1">
        <f t="array" ref="BF1150">SUMPRODUCT((1/COUNTIFS($A$3:$A1150,$A$3:$A1150,$H$3:$H1150,$H$3:$H1150,$I$3:$I1150,$I$3:$I1150)))</f>
        <v>339.99999999999761</v>
      </c>
      <c r="BG1150" s="13"/>
      <c r="BH1150" s="12"/>
    </row>
    <row r="1151" spans="1:60" x14ac:dyDescent="0.2">
      <c r="A1151" s="37">
        <v>46305</v>
      </c>
      <c r="C1151" s="38">
        <v>11.45</v>
      </c>
      <c r="D1151" s="13" t="s">
        <v>55</v>
      </c>
      <c r="E1151" s="13" t="s">
        <v>1156</v>
      </c>
      <c r="F1151" s="13"/>
      <c r="H1151" t="s">
        <v>138</v>
      </c>
      <c r="I1151" s="13">
        <v>4</v>
      </c>
      <c r="J1151" s="13">
        <v>7</v>
      </c>
      <c r="K1151" t="s">
        <v>1345</v>
      </c>
      <c r="L1151" s="38">
        <v>0.5</v>
      </c>
      <c r="M1151" s="38">
        <v>14.5</v>
      </c>
      <c r="N1151" s="38">
        <v>14.5</v>
      </c>
      <c r="O1151" s="13" t="s">
        <v>15</v>
      </c>
      <c r="Q1151" s="13" t="s">
        <v>4</v>
      </c>
      <c r="R1151" s="38">
        <v>13.42</v>
      </c>
      <c r="S1151" s="13" t="s">
        <v>60</v>
      </c>
      <c r="T1151" s="39" t="str">
        <f t="shared" si="1664"/>
        <v>0.00</v>
      </c>
      <c r="U1151" s="39">
        <f t="shared" si="1665"/>
        <v>-0.5</v>
      </c>
      <c r="V1151" s="39">
        <f t="shared" si="1666"/>
        <v>118.73440000000002</v>
      </c>
      <c r="W1151" s="39">
        <f t="shared" si="1667"/>
        <v>852.5</v>
      </c>
      <c r="X1151" s="40">
        <f t="shared" si="1668"/>
        <v>0.13927788856304987</v>
      </c>
      <c r="Y1151" s="41">
        <f t="shared" si="1669"/>
        <v>1.1873440000000002</v>
      </c>
      <c r="Z1151" s="42">
        <f t="shared" si="1670"/>
        <v>11873.440000000002</v>
      </c>
      <c r="AA1151" s="103" t="s">
        <v>58</v>
      </c>
      <c r="AT1151" s="47">
        <v>13.2</v>
      </c>
      <c r="AU1151" s="47">
        <v>14</v>
      </c>
      <c r="AV1151" s="10">
        <f t="shared" si="1671"/>
        <v>6.75</v>
      </c>
      <c r="AW1151" s="10">
        <f t="shared" si="1672"/>
        <v>13.42</v>
      </c>
      <c r="AZ1151" t="str">
        <f t="shared" si="1673"/>
        <v>Yes</v>
      </c>
      <c r="BB1151" s="38">
        <f t="shared" si="1674"/>
        <v>-0.5</v>
      </c>
      <c r="BC1151" s="38">
        <f t="shared" si="1565"/>
        <v>-1</v>
      </c>
      <c r="BD1151" s="38">
        <f t="shared" si="1675"/>
        <v>-1</v>
      </c>
      <c r="BE1151" s="38">
        <f t="shared" si="1676"/>
        <v>-0.5</v>
      </c>
      <c r="BF1151" s="13" cm="1">
        <f t="array" ref="BF1151">SUMPRODUCT((1/COUNTIFS($A$3:$A1151,$A$3:$A1151,$H$3:$H1151,$H$3:$H1151,$I$3:$I1151,$I$3:$I1151)))</f>
        <v>340.99999999999761</v>
      </c>
      <c r="BG1151" s="13"/>
      <c r="BH1151" s="12"/>
    </row>
    <row r="1152" spans="1:60" x14ac:dyDescent="0.2">
      <c r="A1152" s="37">
        <v>46305</v>
      </c>
      <c r="C1152" s="38">
        <v>11.45</v>
      </c>
      <c r="D1152" s="13" t="s">
        <v>55</v>
      </c>
      <c r="E1152" s="13" t="s">
        <v>1156</v>
      </c>
      <c r="F1152" s="13"/>
      <c r="H1152" t="s">
        <v>138</v>
      </c>
      <c r="I1152" s="13">
        <v>4</v>
      </c>
      <c r="J1152" s="13">
        <v>15</v>
      </c>
      <c r="K1152" s="44" t="s">
        <v>146</v>
      </c>
      <c r="L1152" s="38">
        <v>0.5</v>
      </c>
      <c r="M1152" s="38">
        <v>36</v>
      </c>
      <c r="N1152" s="38">
        <v>36.71</v>
      </c>
      <c r="O1152" s="13" t="s">
        <v>15</v>
      </c>
      <c r="Q1152" s="13" t="s">
        <v>4</v>
      </c>
      <c r="R1152" s="38">
        <v>33.853200000000001</v>
      </c>
      <c r="S1152" s="13">
        <v>2</v>
      </c>
      <c r="T1152" s="39" t="str">
        <f t="shared" si="1664"/>
        <v>0.00</v>
      </c>
      <c r="U1152" s="39">
        <f t="shared" si="1665"/>
        <v>-0.5</v>
      </c>
      <c r="V1152" s="39">
        <f t="shared" si="1666"/>
        <v>118.23440000000002</v>
      </c>
      <c r="W1152" s="39">
        <f t="shared" si="1667"/>
        <v>853</v>
      </c>
      <c r="X1152" s="40">
        <f t="shared" si="1668"/>
        <v>0.13861008206330599</v>
      </c>
      <c r="Y1152" s="41">
        <f t="shared" si="1669"/>
        <v>1.1823440000000003</v>
      </c>
      <c r="Z1152" s="42">
        <f t="shared" si="1670"/>
        <v>11823.440000000002</v>
      </c>
      <c r="AA1152" s="103" t="s">
        <v>58</v>
      </c>
      <c r="AT1152" s="47">
        <v>35.5</v>
      </c>
      <c r="AU1152" s="47">
        <v>26</v>
      </c>
      <c r="AV1152" s="10">
        <f t="shared" si="1671"/>
        <v>17.855</v>
      </c>
      <c r="AW1152" s="10">
        <f t="shared" si="1672"/>
        <v>33.853200000000001</v>
      </c>
      <c r="AZ1152" t="str">
        <f t="shared" si="1673"/>
        <v>Yes</v>
      </c>
      <c r="BB1152" s="38">
        <f t="shared" si="1674"/>
        <v>-0.5</v>
      </c>
      <c r="BC1152" s="38">
        <f t="shared" si="1565"/>
        <v>-1</v>
      </c>
      <c r="BD1152" s="38">
        <f t="shared" si="1675"/>
        <v>-1</v>
      </c>
      <c r="BE1152" s="38">
        <f t="shared" si="1676"/>
        <v>-0.5</v>
      </c>
      <c r="BF1152" s="13" cm="1">
        <f t="array" ref="BF1152">SUMPRODUCT((1/COUNTIFS($A$3:$A1152,$A$3:$A1152,$H$3:$H1152,$H$3:$H1152,$I$3:$I1152,$I$3:$I1152)))</f>
        <v>340.99999999999761</v>
      </c>
      <c r="BG1152" s="13"/>
      <c r="BH1152" s="12"/>
    </row>
    <row r="1153" spans="1:60" x14ac:dyDescent="0.2">
      <c r="A1153" s="37">
        <v>46305</v>
      </c>
      <c r="C1153" s="38">
        <v>11.45</v>
      </c>
      <c r="D1153" s="13" t="s">
        <v>55</v>
      </c>
      <c r="E1153" s="13" t="s">
        <v>1172</v>
      </c>
      <c r="F1153" s="13"/>
      <c r="H1153" t="s">
        <v>1173</v>
      </c>
      <c r="I1153" s="13">
        <v>3</v>
      </c>
      <c r="J1153" s="13">
        <v>4</v>
      </c>
      <c r="K1153" t="s">
        <v>1346</v>
      </c>
      <c r="L1153" s="38">
        <v>0.5</v>
      </c>
      <c r="M1153" s="38">
        <v>16.5</v>
      </c>
      <c r="N1153" s="38">
        <v>17.420000000000002</v>
      </c>
      <c r="O1153" s="13" t="s">
        <v>15</v>
      </c>
      <c r="Q1153" s="13" t="s">
        <v>4</v>
      </c>
      <c r="R1153" s="38">
        <v>16.106400000000001</v>
      </c>
      <c r="S1153" s="13" t="s">
        <v>60</v>
      </c>
      <c r="T1153" s="39" t="str">
        <f t="shared" si="1664"/>
        <v>0.00</v>
      </c>
      <c r="U1153" s="39">
        <f t="shared" si="1665"/>
        <v>-0.5</v>
      </c>
      <c r="V1153" s="39">
        <f t="shared" si="1666"/>
        <v>117.73440000000002</v>
      </c>
      <c r="W1153" s="39">
        <f t="shared" si="1667"/>
        <v>853.5</v>
      </c>
      <c r="X1153" s="40">
        <f t="shared" si="1668"/>
        <v>0.1379430579964851</v>
      </c>
      <c r="Y1153" s="41">
        <f t="shared" si="1669"/>
        <v>1.1773440000000002</v>
      </c>
      <c r="Z1153" s="42">
        <f t="shared" si="1670"/>
        <v>11773.440000000002</v>
      </c>
      <c r="AA1153" s="103" t="s">
        <v>58</v>
      </c>
      <c r="AT1153" s="47">
        <v>14.6</v>
      </c>
      <c r="AU1153" s="47">
        <v>14</v>
      </c>
      <c r="AV1153" s="10">
        <f t="shared" si="1671"/>
        <v>8.2100000000000009</v>
      </c>
      <c r="AW1153" s="10">
        <f t="shared" si="1672"/>
        <v>16.106400000000001</v>
      </c>
      <c r="AZ1153" t="str">
        <f t="shared" si="1673"/>
        <v>Yes</v>
      </c>
      <c r="BB1153" s="38">
        <f t="shared" si="1674"/>
        <v>-0.5</v>
      </c>
      <c r="BC1153" s="38">
        <f t="shared" si="1565"/>
        <v>-1</v>
      </c>
      <c r="BD1153" s="38">
        <f t="shared" si="1675"/>
        <v>-1</v>
      </c>
      <c r="BE1153" s="38">
        <f t="shared" si="1676"/>
        <v>-0.5</v>
      </c>
      <c r="BF1153" s="13" cm="1">
        <f t="array" ref="BF1153">SUMPRODUCT((1/COUNTIFS($A$3:$A1153,$A$3:$A1153,$H$3:$H1153,$H$3:$H1153,$I$3:$I1153,$I$3:$I1153)))</f>
        <v>341.99999999999761</v>
      </c>
      <c r="BG1153" s="13"/>
      <c r="BH1153" s="12"/>
    </row>
    <row r="1154" spans="1:60" x14ac:dyDescent="0.2">
      <c r="A1154" s="37">
        <v>46305</v>
      </c>
      <c r="C1154" s="38">
        <v>11.45</v>
      </c>
      <c r="D1154" s="13" t="s">
        <v>55</v>
      </c>
      <c r="E1154" s="13" t="s">
        <v>1172</v>
      </c>
      <c r="F1154" s="13"/>
      <c r="H1154" t="s">
        <v>1173</v>
      </c>
      <c r="I1154" s="13">
        <v>3</v>
      </c>
      <c r="J1154" s="13">
        <v>8</v>
      </c>
      <c r="K1154" t="s">
        <v>1347</v>
      </c>
      <c r="L1154" s="38">
        <v>0.5</v>
      </c>
      <c r="M1154" s="38">
        <v>21</v>
      </c>
      <c r="N1154" s="38">
        <v>26.43</v>
      </c>
      <c r="O1154" s="13" t="s">
        <v>15</v>
      </c>
      <c r="Q1154" s="13" t="s">
        <v>4</v>
      </c>
      <c r="R1154" s="38">
        <v>24.395600000000002</v>
      </c>
      <c r="S1154" s="13" t="s">
        <v>60</v>
      </c>
      <c r="T1154" s="39" t="str">
        <f t="shared" si="1664"/>
        <v>0.00</v>
      </c>
      <c r="U1154" s="39">
        <f t="shared" si="1665"/>
        <v>-0.5</v>
      </c>
      <c r="V1154" s="39">
        <f t="shared" si="1666"/>
        <v>117.23440000000002</v>
      </c>
      <c r="W1154" s="39">
        <f t="shared" si="1667"/>
        <v>854</v>
      </c>
      <c r="X1154" s="40">
        <f t="shared" si="1668"/>
        <v>0.13727681498829042</v>
      </c>
      <c r="Y1154" s="41">
        <f t="shared" si="1669"/>
        <v>1.1723440000000003</v>
      </c>
      <c r="Z1154" s="42">
        <f t="shared" si="1670"/>
        <v>11723.440000000002</v>
      </c>
      <c r="AA1154" s="103" t="s">
        <v>58</v>
      </c>
      <c r="AT1154" s="47">
        <v>26.9</v>
      </c>
      <c r="AU1154" s="47">
        <v>21</v>
      </c>
      <c r="AV1154" s="10">
        <f t="shared" si="1671"/>
        <v>12.715</v>
      </c>
      <c r="AW1154" s="10">
        <f t="shared" si="1672"/>
        <v>24.395600000000002</v>
      </c>
      <c r="AZ1154" t="str">
        <f t="shared" si="1673"/>
        <v>Yes</v>
      </c>
      <c r="BB1154" s="38">
        <f t="shared" si="1674"/>
        <v>-0.5</v>
      </c>
      <c r="BC1154" s="38">
        <f t="shared" si="1565"/>
        <v>-1</v>
      </c>
      <c r="BD1154" s="38">
        <f t="shared" si="1675"/>
        <v>-1</v>
      </c>
      <c r="BE1154" s="38">
        <f t="shared" si="1676"/>
        <v>-0.5</v>
      </c>
      <c r="BF1154" s="13" cm="1">
        <f t="array" ref="BF1154">SUMPRODUCT((1/COUNTIFS($A$3:$A1154,$A$3:$A1154,$H$3:$H1154,$H$3:$H1154,$I$3:$I1154,$I$3:$I1154)))</f>
        <v>341.99999999999761</v>
      </c>
      <c r="BG1154" s="13"/>
      <c r="BH1154" s="12"/>
    </row>
    <row r="1155" spans="1:60" x14ac:dyDescent="0.2">
      <c r="A1155" s="37">
        <v>46305</v>
      </c>
      <c r="C1155" s="38">
        <v>11.45</v>
      </c>
      <c r="D1155" s="13" t="s">
        <v>55</v>
      </c>
      <c r="E1155" s="13" t="s">
        <v>1156</v>
      </c>
      <c r="F1155" s="13"/>
      <c r="H1155" t="s">
        <v>138</v>
      </c>
      <c r="I1155" s="13">
        <v>5</v>
      </c>
      <c r="J1155" s="13">
        <v>3</v>
      </c>
      <c r="K1155" t="s">
        <v>472</v>
      </c>
      <c r="L1155" s="38">
        <v>0.5</v>
      </c>
      <c r="M1155" s="38">
        <v>34</v>
      </c>
      <c r="N1155" s="38">
        <v>34</v>
      </c>
      <c r="O1155" s="13" t="s">
        <v>15</v>
      </c>
      <c r="Q1155" s="13" t="s">
        <v>4</v>
      </c>
      <c r="R1155" s="38">
        <v>31.360000000000003</v>
      </c>
      <c r="S1155" s="13" t="s">
        <v>60</v>
      </c>
      <c r="T1155" s="39" t="str">
        <f t="shared" si="1664"/>
        <v>0.00</v>
      </c>
      <c r="U1155" s="39">
        <f t="shared" si="1665"/>
        <v>-0.5</v>
      </c>
      <c r="V1155" s="39">
        <f t="shared" si="1666"/>
        <v>116.73440000000002</v>
      </c>
      <c r="W1155" s="39">
        <f t="shared" si="1667"/>
        <v>854.5</v>
      </c>
      <c r="X1155" s="40">
        <f t="shared" si="1668"/>
        <v>0.13661135166764193</v>
      </c>
      <c r="Y1155" s="41">
        <f t="shared" si="1669"/>
        <v>1.1673440000000002</v>
      </c>
      <c r="Z1155" s="42">
        <f t="shared" si="1670"/>
        <v>11673.440000000002</v>
      </c>
      <c r="AA1155" s="103" t="s">
        <v>58</v>
      </c>
      <c r="AT1155" s="47">
        <v>34</v>
      </c>
      <c r="AU1155" s="47">
        <v>26</v>
      </c>
      <c r="AV1155" s="10">
        <f t="shared" si="1671"/>
        <v>16.5</v>
      </c>
      <c r="AW1155" s="10">
        <f t="shared" si="1672"/>
        <v>31.360000000000003</v>
      </c>
      <c r="AZ1155" t="str">
        <f t="shared" si="1673"/>
        <v>Yes</v>
      </c>
      <c r="BB1155" s="38">
        <f t="shared" si="1674"/>
        <v>-0.5</v>
      </c>
      <c r="BC1155" s="38">
        <f t="shared" ref="BC1155:BC1218" si="1677">SUMIFS(
  $BB:$BB,
  $A:$A,$A1155,
  $H:$H,$H1155,
  $I:$I,$I1155
)</f>
        <v>-1.5</v>
      </c>
      <c r="BD1155" s="38">
        <f t="shared" si="1675"/>
        <v>-1.5</v>
      </c>
      <c r="BE1155" s="38">
        <f t="shared" si="1676"/>
        <v>-0.5</v>
      </c>
      <c r="BF1155" s="13" cm="1">
        <f t="array" ref="BF1155">SUMPRODUCT((1/COUNTIFS($A$3:$A1155,$A$3:$A1155,$H$3:$H1155,$H$3:$H1155,$I$3:$I1155,$I$3:$I1155)))</f>
        <v>342.99999999999761</v>
      </c>
      <c r="BG1155" s="13"/>
      <c r="BH1155" s="12"/>
    </row>
    <row r="1156" spans="1:60" x14ac:dyDescent="0.2">
      <c r="A1156" s="37">
        <v>46305</v>
      </c>
      <c r="C1156" s="38">
        <v>11.45</v>
      </c>
      <c r="D1156" s="13" t="s">
        <v>55</v>
      </c>
      <c r="E1156" s="13" t="s">
        <v>1156</v>
      </c>
      <c r="F1156" s="13"/>
      <c r="H1156" t="s">
        <v>138</v>
      </c>
      <c r="I1156" s="13">
        <v>5</v>
      </c>
      <c r="J1156" s="13">
        <v>6</v>
      </c>
      <c r="K1156" t="s">
        <v>177</v>
      </c>
      <c r="L1156" s="38">
        <v>0.5</v>
      </c>
      <c r="M1156" s="38">
        <v>32</v>
      </c>
      <c r="N1156" s="38">
        <v>34.71</v>
      </c>
      <c r="O1156" s="13" t="s">
        <v>15</v>
      </c>
      <c r="Q1156" s="13" t="s">
        <v>4</v>
      </c>
      <c r="R1156" s="38">
        <v>32.013199999999998</v>
      </c>
      <c r="S1156" s="13" t="s">
        <v>60</v>
      </c>
      <c r="T1156" s="39" t="str">
        <f t="shared" si="1664"/>
        <v>0.00</v>
      </c>
      <c r="U1156" s="39">
        <f t="shared" si="1665"/>
        <v>-0.5</v>
      </c>
      <c r="V1156" s="39">
        <f t="shared" si="1666"/>
        <v>116.23440000000002</v>
      </c>
      <c r="W1156" s="39">
        <f t="shared" si="1667"/>
        <v>855</v>
      </c>
      <c r="X1156" s="40">
        <f t="shared" si="1668"/>
        <v>0.13594666666666669</v>
      </c>
      <c r="Y1156" s="41">
        <f t="shared" si="1669"/>
        <v>1.1623440000000003</v>
      </c>
      <c r="Z1156" s="42">
        <f t="shared" si="1670"/>
        <v>11623.440000000002</v>
      </c>
      <c r="AA1156" s="103" t="s">
        <v>58</v>
      </c>
      <c r="AT1156" s="47">
        <v>25.9</v>
      </c>
      <c r="AU1156" s="47">
        <v>26</v>
      </c>
      <c r="AV1156" s="10">
        <f t="shared" si="1671"/>
        <v>16.855</v>
      </c>
      <c r="AW1156" s="10">
        <f t="shared" si="1672"/>
        <v>32.013199999999998</v>
      </c>
      <c r="AZ1156" t="str">
        <f t="shared" si="1673"/>
        <v>Yes</v>
      </c>
      <c r="BB1156" s="38">
        <f t="shared" si="1674"/>
        <v>-0.5</v>
      </c>
      <c r="BC1156" s="38">
        <f t="shared" si="1677"/>
        <v>-1.5</v>
      </c>
      <c r="BD1156" s="38">
        <f t="shared" si="1675"/>
        <v>-1.5</v>
      </c>
      <c r="BE1156" s="38">
        <f t="shared" si="1676"/>
        <v>-0.5</v>
      </c>
      <c r="BF1156" s="13" cm="1">
        <f t="array" ref="BF1156">SUMPRODUCT((1/COUNTIFS($A$3:$A1156,$A$3:$A1156,$H$3:$H1156,$H$3:$H1156,$I$3:$I1156,$I$3:$I1156)))</f>
        <v>342.99999999999761</v>
      </c>
      <c r="BG1156" s="13"/>
      <c r="BH1156" s="12"/>
    </row>
    <row r="1157" spans="1:60" x14ac:dyDescent="0.2">
      <c r="A1157" s="37">
        <v>46305</v>
      </c>
      <c r="C1157" s="38">
        <v>11.45</v>
      </c>
      <c r="D1157" s="13" t="s">
        <v>55</v>
      </c>
      <c r="E1157" s="13" t="s">
        <v>1156</v>
      </c>
      <c r="F1157" s="13"/>
      <c r="H1157" t="s">
        <v>138</v>
      </c>
      <c r="I1157" s="13">
        <v>5</v>
      </c>
      <c r="J1157" s="13">
        <v>8</v>
      </c>
      <c r="K1157" t="s">
        <v>120</v>
      </c>
      <c r="L1157" s="38">
        <v>0.5</v>
      </c>
      <c r="M1157" s="38">
        <v>38</v>
      </c>
      <c r="N1157" s="38">
        <v>38</v>
      </c>
      <c r="O1157" s="13" t="s">
        <v>15</v>
      </c>
      <c r="Q1157" s="13" t="s">
        <v>4</v>
      </c>
      <c r="R1157" s="38">
        <v>35.04</v>
      </c>
      <c r="S1157" s="13" t="s">
        <v>60</v>
      </c>
      <c r="T1157" s="39" t="str">
        <f t="shared" si="1664"/>
        <v>0.00</v>
      </c>
      <c r="U1157" s="39">
        <f t="shared" si="1665"/>
        <v>-0.5</v>
      </c>
      <c r="V1157" s="39">
        <f t="shared" si="1666"/>
        <v>115.73440000000002</v>
      </c>
      <c r="W1157" s="39">
        <f t="shared" si="1667"/>
        <v>855.5</v>
      </c>
      <c r="X1157" s="40">
        <f t="shared" si="1668"/>
        <v>0.13528275862068967</v>
      </c>
      <c r="Y1157" s="41">
        <f t="shared" si="1669"/>
        <v>1.1573440000000002</v>
      </c>
      <c r="Z1157" s="42">
        <f t="shared" si="1670"/>
        <v>11573.440000000002</v>
      </c>
      <c r="AA1157" s="103" t="s">
        <v>58</v>
      </c>
      <c r="AT1157" s="47">
        <v>36.549999999999997</v>
      </c>
      <c r="AU1157" s="47">
        <v>31</v>
      </c>
      <c r="AV1157" s="10">
        <f t="shared" si="1671"/>
        <v>18.5</v>
      </c>
      <c r="AW1157" s="10">
        <f t="shared" si="1672"/>
        <v>35.04</v>
      </c>
      <c r="AZ1157" t="str">
        <f t="shared" si="1673"/>
        <v>Yes</v>
      </c>
      <c r="BB1157" s="38">
        <f t="shared" si="1674"/>
        <v>-0.5</v>
      </c>
      <c r="BC1157" s="38">
        <f t="shared" si="1677"/>
        <v>-1.5</v>
      </c>
      <c r="BD1157" s="38">
        <f t="shared" si="1675"/>
        <v>-1.5</v>
      </c>
      <c r="BE1157" s="38">
        <f t="shared" si="1676"/>
        <v>-0.5</v>
      </c>
      <c r="BF1157" s="13" cm="1">
        <f t="array" ref="BF1157">SUMPRODUCT((1/COUNTIFS($A$3:$A1157,$A$3:$A1157,$H$3:$H1157,$H$3:$H1157,$I$3:$I1157,$I$3:$I1157)))</f>
        <v>342.99999999999756</v>
      </c>
      <c r="BG1157" s="13"/>
      <c r="BH1157" s="12"/>
    </row>
    <row r="1158" spans="1:60" x14ac:dyDescent="0.2">
      <c r="A1158" s="37">
        <v>46305</v>
      </c>
      <c r="C1158" s="38">
        <v>11.45</v>
      </c>
      <c r="D1158" s="13" t="s">
        <v>55</v>
      </c>
      <c r="E1158" s="13" t="s">
        <v>1172</v>
      </c>
      <c r="F1158" s="13"/>
      <c r="H1158" t="s">
        <v>1173</v>
      </c>
      <c r="I1158" s="13">
        <v>4</v>
      </c>
      <c r="J1158" s="13">
        <v>3</v>
      </c>
      <c r="K1158" t="s">
        <v>1349</v>
      </c>
      <c r="L1158" s="38">
        <v>0.5</v>
      </c>
      <c r="M1158" s="38">
        <v>12.5</v>
      </c>
      <c r="N1158" s="38">
        <v>15.76</v>
      </c>
      <c r="O1158" s="13" t="s">
        <v>15</v>
      </c>
      <c r="Q1158" s="13" t="s">
        <v>4</v>
      </c>
      <c r="R1158" s="38">
        <v>14.5792</v>
      </c>
      <c r="S1158" s="13" t="s">
        <v>60</v>
      </c>
      <c r="T1158" s="39" t="str">
        <f t="shared" si="1664"/>
        <v>0.00</v>
      </c>
      <c r="U1158" s="39">
        <f t="shared" si="1665"/>
        <v>-0.5</v>
      </c>
      <c r="V1158" s="39">
        <f t="shared" si="1666"/>
        <v>115.23440000000002</v>
      </c>
      <c r="W1158" s="39">
        <f t="shared" si="1667"/>
        <v>856</v>
      </c>
      <c r="X1158" s="40">
        <f t="shared" si="1668"/>
        <v>0.13461962616822432</v>
      </c>
      <c r="Y1158" s="41">
        <f t="shared" si="1669"/>
        <v>1.1523440000000003</v>
      </c>
      <c r="Z1158" s="42">
        <f t="shared" si="1670"/>
        <v>11523.440000000002</v>
      </c>
      <c r="AA1158" s="103" t="s">
        <v>58</v>
      </c>
      <c r="AT1158" s="47">
        <v>15.1</v>
      </c>
      <c r="AU1158" s="47">
        <v>13</v>
      </c>
      <c r="AV1158" s="10">
        <f t="shared" si="1671"/>
        <v>7.38</v>
      </c>
      <c r="AW1158" s="10">
        <f t="shared" si="1672"/>
        <v>14.5792</v>
      </c>
      <c r="AZ1158" t="str">
        <f t="shared" si="1673"/>
        <v>Yes</v>
      </c>
      <c r="BB1158" s="38">
        <f t="shared" si="1674"/>
        <v>-0.5</v>
      </c>
      <c r="BC1158" s="38">
        <f t="shared" si="1677"/>
        <v>-0.5</v>
      </c>
      <c r="BD1158" s="38">
        <f t="shared" si="1675"/>
        <v>-0.5</v>
      </c>
      <c r="BE1158" s="38">
        <f t="shared" si="1676"/>
        <v>-0.5</v>
      </c>
      <c r="BF1158" s="13" cm="1">
        <f t="array" ref="BF1158">SUMPRODUCT((1/COUNTIFS($A$3:$A1158,$A$3:$A1158,$H$3:$H1158,$H$3:$H1158,$I$3:$I1158,$I$3:$I1158)))</f>
        <v>343.99999999999756</v>
      </c>
      <c r="BG1158" s="13"/>
      <c r="BH1158" s="12"/>
    </row>
    <row r="1159" spans="1:60" x14ac:dyDescent="0.2">
      <c r="A1159" s="37">
        <v>46305</v>
      </c>
      <c r="C1159" s="38">
        <v>11.45</v>
      </c>
      <c r="D1159" s="13" t="s">
        <v>55</v>
      </c>
      <c r="E1159" s="13" t="s">
        <v>1156</v>
      </c>
      <c r="F1159" s="13"/>
      <c r="H1159" t="s">
        <v>138</v>
      </c>
      <c r="I1159" s="13">
        <v>6</v>
      </c>
      <c r="J1159" s="13">
        <v>3</v>
      </c>
      <c r="K1159" t="s">
        <v>1352</v>
      </c>
      <c r="L1159" s="38">
        <v>0.5</v>
      </c>
      <c r="M1159" s="38">
        <v>21</v>
      </c>
      <c r="N1159" s="38">
        <v>34</v>
      </c>
      <c r="O1159" s="13" t="s">
        <v>15</v>
      </c>
      <c r="Q1159" s="13" t="s">
        <v>4</v>
      </c>
      <c r="R1159" s="38">
        <v>31.360000000000003</v>
      </c>
      <c r="S1159" s="13" t="s">
        <v>60</v>
      </c>
      <c r="T1159" s="39" t="str">
        <f t="shared" si="1664"/>
        <v>0.00</v>
      </c>
      <c r="U1159" s="39">
        <f t="shared" si="1665"/>
        <v>-0.5</v>
      </c>
      <c r="V1159" s="39">
        <f t="shared" si="1666"/>
        <v>114.73440000000002</v>
      </c>
      <c r="W1159" s="39">
        <f t="shared" si="1667"/>
        <v>856.5</v>
      </c>
      <c r="X1159" s="40">
        <f t="shared" si="1668"/>
        <v>0.13395726795096324</v>
      </c>
      <c r="Y1159" s="41">
        <f t="shared" si="1669"/>
        <v>1.1473440000000001</v>
      </c>
      <c r="Z1159" s="42">
        <f t="shared" si="1670"/>
        <v>11473.440000000002</v>
      </c>
      <c r="AA1159" s="103" t="s">
        <v>58</v>
      </c>
      <c r="AT1159" s="47">
        <v>33.1</v>
      </c>
      <c r="AU1159" s="47">
        <v>26</v>
      </c>
      <c r="AV1159" s="10">
        <f t="shared" si="1671"/>
        <v>16.5</v>
      </c>
      <c r="AW1159" s="10">
        <f t="shared" si="1672"/>
        <v>31.360000000000003</v>
      </c>
      <c r="AZ1159" t="str">
        <f t="shared" si="1673"/>
        <v>Yes</v>
      </c>
      <c r="BB1159" s="38">
        <f t="shared" si="1674"/>
        <v>-0.5</v>
      </c>
      <c r="BC1159" s="38">
        <f t="shared" si="1677"/>
        <v>-1.5</v>
      </c>
      <c r="BD1159" s="38">
        <f t="shared" si="1675"/>
        <v>-1.5</v>
      </c>
      <c r="BE1159" s="38">
        <f t="shared" si="1676"/>
        <v>-0.5</v>
      </c>
      <c r="BF1159" s="13" cm="1">
        <f t="array" ref="BF1159">SUMPRODUCT((1/COUNTIFS($A$3:$A1159,$A$3:$A1159,$H$3:$H1159,$H$3:$H1159,$I$3:$I1159,$I$3:$I1159)))</f>
        <v>344.99999999999756</v>
      </c>
      <c r="BG1159" s="13"/>
      <c r="BH1159" s="12"/>
    </row>
    <row r="1160" spans="1:60" x14ac:dyDescent="0.2">
      <c r="A1160" s="37">
        <v>46305</v>
      </c>
      <c r="C1160" s="38">
        <v>11.45</v>
      </c>
      <c r="D1160" s="13" t="s">
        <v>55</v>
      </c>
      <c r="E1160" s="13" t="s">
        <v>1156</v>
      </c>
      <c r="F1160" s="13"/>
      <c r="H1160" t="s">
        <v>138</v>
      </c>
      <c r="I1160" s="13">
        <v>6</v>
      </c>
      <c r="J1160" s="13">
        <v>3</v>
      </c>
      <c r="K1160" t="s">
        <v>1352</v>
      </c>
      <c r="L1160" s="38">
        <v>0.5</v>
      </c>
      <c r="M1160" s="38">
        <v>5</v>
      </c>
      <c r="N1160" s="38">
        <v>5.49</v>
      </c>
      <c r="O1160" s="13" t="s">
        <v>15</v>
      </c>
      <c r="Q1160" s="13" t="s">
        <v>1101</v>
      </c>
      <c r="R1160" s="38">
        <v>5.1308000000000007</v>
      </c>
      <c r="S1160" s="13" t="s">
        <v>60</v>
      </c>
      <c r="T1160" s="39" t="str">
        <f t="shared" si="1664"/>
        <v>0.00</v>
      </c>
      <c r="U1160" s="39">
        <f t="shared" si="1665"/>
        <v>-0.5</v>
      </c>
      <c r="V1160" s="39">
        <f t="shared" si="1666"/>
        <v>114.23440000000002</v>
      </c>
      <c r="W1160" s="39">
        <f t="shared" si="1667"/>
        <v>857</v>
      </c>
      <c r="X1160" s="40">
        <f t="shared" si="1668"/>
        <v>0.13329568261376898</v>
      </c>
      <c r="Y1160" s="41">
        <f t="shared" si="1669"/>
        <v>1.1423440000000002</v>
      </c>
      <c r="Z1160" s="42">
        <f t="shared" si="1670"/>
        <v>11423.440000000002</v>
      </c>
      <c r="AA1160" s="103" t="s">
        <v>58</v>
      </c>
      <c r="AT1160" s="47">
        <v>6</v>
      </c>
      <c r="AU1160" s="47">
        <v>6</v>
      </c>
      <c r="AV1160" s="10">
        <f t="shared" si="1671"/>
        <v>2.2450000000000001</v>
      </c>
      <c r="AW1160" s="10">
        <f t="shared" si="1672"/>
        <v>5.1308000000000007</v>
      </c>
      <c r="AZ1160" t="str">
        <f t="shared" si="1673"/>
        <v>Yes</v>
      </c>
      <c r="BB1160" s="38">
        <f t="shared" si="1674"/>
        <v>-0.5</v>
      </c>
      <c r="BC1160" s="38">
        <f t="shared" si="1677"/>
        <v>-1.5</v>
      </c>
      <c r="BD1160" s="38">
        <f t="shared" si="1675"/>
        <v>-1.5</v>
      </c>
      <c r="BE1160" s="38">
        <f t="shared" si="1676"/>
        <v>-0.5</v>
      </c>
      <c r="BF1160" s="13" cm="1">
        <f t="array" ref="BF1160">SUMPRODUCT((1/COUNTIFS($A$3:$A1160,$A$3:$A1160,$H$3:$H1160,$H$3:$H1160,$I$3:$I1160,$I$3:$I1160)))</f>
        <v>344.99999999999756</v>
      </c>
      <c r="BG1160" s="13"/>
      <c r="BH1160" s="12"/>
    </row>
    <row r="1161" spans="1:60" x14ac:dyDescent="0.2">
      <c r="A1161" s="37">
        <v>46305</v>
      </c>
      <c r="C1161" s="38">
        <v>11.45</v>
      </c>
      <c r="D1161" s="13" t="s">
        <v>55</v>
      </c>
      <c r="E1161" s="13" t="s">
        <v>1156</v>
      </c>
      <c r="F1161" s="13"/>
      <c r="H1161" t="s">
        <v>138</v>
      </c>
      <c r="I1161" s="13">
        <v>6</v>
      </c>
      <c r="J1161" s="13">
        <v>9</v>
      </c>
      <c r="K1161" t="s">
        <v>237</v>
      </c>
      <c r="L1161" s="38">
        <v>0.5</v>
      </c>
      <c r="M1161" s="38">
        <v>16</v>
      </c>
      <c r="N1161" s="38">
        <v>16</v>
      </c>
      <c r="O1161" s="13" t="s">
        <v>15</v>
      </c>
      <c r="Q1161" s="13" t="s">
        <v>4</v>
      </c>
      <c r="R1161" s="38">
        <v>14.8</v>
      </c>
      <c r="S1161" s="13" t="s">
        <v>60</v>
      </c>
      <c r="T1161" s="39" t="str">
        <f t="shared" si="1664"/>
        <v>0.00</v>
      </c>
      <c r="U1161" s="39">
        <f t="shared" si="1665"/>
        <v>-0.5</v>
      </c>
      <c r="V1161" s="39">
        <f t="shared" si="1666"/>
        <v>113.73440000000002</v>
      </c>
      <c r="W1161" s="39">
        <f t="shared" si="1667"/>
        <v>857.5</v>
      </c>
      <c r="X1161" s="40">
        <f t="shared" si="1668"/>
        <v>0.13263486880466474</v>
      </c>
      <c r="Y1161" s="41">
        <f t="shared" si="1669"/>
        <v>1.1373440000000001</v>
      </c>
      <c r="Z1161" s="42">
        <f t="shared" si="1670"/>
        <v>11373.440000000002</v>
      </c>
      <c r="AA1161" s="103" t="s">
        <v>58</v>
      </c>
      <c r="AT1161" s="47">
        <v>15.45</v>
      </c>
      <c r="AU1161" s="47">
        <v>15</v>
      </c>
      <c r="AV1161" s="10">
        <f t="shared" si="1671"/>
        <v>7.5</v>
      </c>
      <c r="AW1161" s="10">
        <f t="shared" si="1672"/>
        <v>14.8</v>
      </c>
      <c r="AZ1161" t="str">
        <f t="shared" si="1673"/>
        <v>Yes</v>
      </c>
      <c r="BB1161" s="38">
        <f t="shared" si="1674"/>
        <v>-0.5</v>
      </c>
      <c r="BC1161" s="38">
        <f t="shared" si="1677"/>
        <v>-1.5</v>
      </c>
      <c r="BD1161" s="38">
        <f t="shared" si="1675"/>
        <v>-1.5</v>
      </c>
      <c r="BE1161" s="38">
        <f t="shared" si="1676"/>
        <v>-0.5</v>
      </c>
      <c r="BF1161" s="13" cm="1">
        <f t="array" ref="BF1161">SUMPRODUCT((1/COUNTIFS($A$3:$A1161,$A$3:$A1161,$H$3:$H1161,$H$3:$H1161,$I$3:$I1161,$I$3:$I1161)))</f>
        <v>344.9999999999975</v>
      </c>
      <c r="BG1161" s="13"/>
      <c r="BH1161" s="12"/>
    </row>
    <row r="1162" spans="1:60" x14ac:dyDescent="0.2">
      <c r="A1162" s="37">
        <v>46305</v>
      </c>
      <c r="C1162" s="38">
        <v>11.45</v>
      </c>
      <c r="D1162" s="13" t="s">
        <v>55</v>
      </c>
      <c r="E1162" s="13" t="s">
        <v>1172</v>
      </c>
      <c r="F1162" s="13"/>
      <c r="H1162" t="s">
        <v>1173</v>
      </c>
      <c r="I1162" s="13">
        <v>5</v>
      </c>
      <c r="J1162" s="13">
        <v>13</v>
      </c>
      <c r="K1162" t="s">
        <v>1356</v>
      </c>
      <c r="L1162" s="38">
        <v>0.5</v>
      </c>
      <c r="M1162" s="38">
        <v>11</v>
      </c>
      <c r="N1162" s="38">
        <v>11.5</v>
      </c>
      <c r="O1162" s="13" t="s">
        <v>15</v>
      </c>
      <c r="Q1162" s="13" t="s">
        <v>4</v>
      </c>
      <c r="R1162" s="38">
        <v>10.66</v>
      </c>
      <c r="S1162" s="13" t="s">
        <v>60</v>
      </c>
      <c r="T1162" s="39" t="str">
        <f t="shared" si="1664"/>
        <v>0.00</v>
      </c>
      <c r="U1162" s="39">
        <f t="shared" si="1665"/>
        <v>-0.5</v>
      </c>
      <c r="V1162" s="39">
        <f t="shared" si="1666"/>
        <v>113.23440000000002</v>
      </c>
      <c r="W1162" s="39">
        <f t="shared" si="1667"/>
        <v>858</v>
      </c>
      <c r="X1162" s="40">
        <f t="shared" si="1668"/>
        <v>0.1319748251748252</v>
      </c>
      <c r="Y1162" s="41">
        <f t="shared" si="1669"/>
        <v>1.1323440000000002</v>
      </c>
      <c r="Z1162" s="42">
        <f t="shared" si="1670"/>
        <v>11323.440000000002</v>
      </c>
      <c r="AA1162" s="103" t="s">
        <v>58</v>
      </c>
      <c r="AT1162" s="47">
        <v>11.3</v>
      </c>
      <c r="AU1162" s="47">
        <v>11</v>
      </c>
      <c r="AV1162" s="10">
        <f t="shared" si="1671"/>
        <v>5.25</v>
      </c>
      <c r="AW1162" s="10">
        <f t="shared" si="1672"/>
        <v>10.66</v>
      </c>
      <c r="AZ1162" t="str">
        <f t="shared" si="1673"/>
        <v>Yes</v>
      </c>
      <c r="BB1162" s="38">
        <f t="shared" si="1674"/>
        <v>-0.5</v>
      </c>
      <c r="BC1162" s="38">
        <f t="shared" si="1677"/>
        <v>-0.5</v>
      </c>
      <c r="BD1162" s="38">
        <f t="shared" si="1675"/>
        <v>-0.5</v>
      </c>
      <c r="BE1162" s="38">
        <f t="shared" si="1676"/>
        <v>-0.5</v>
      </c>
      <c r="BF1162" s="13" cm="1">
        <f t="array" ref="BF1162">SUMPRODUCT((1/COUNTIFS($A$3:$A1162,$A$3:$A1162,$H$3:$H1162,$H$3:$H1162,$I$3:$I1162,$I$3:$I1162)))</f>
        <v>345.9999999999975</v>
      </c>
      <c r="BG1162" s="13"/>
      <c r="BH1162" s="12"/>
    </row>
    <row r="1163" spans="1:60" x14ac:dyDescent="0.2">
      <c r="A1163" s="37">
        <v>46305</v>
      </c>
      <c r="C1163" s="38">
        <v>11.45</v>
      </c>
      <c r="D1163" s="13" t="s">
        <v>55</v>
      </c>
      <c r="E1163" s="13" t="s">
        <v>1156</v>
      </c>
      <c r="F1163" s="13"/>
      <c r="H1163" t="s">
        <v>138</v>
      </c>
      <c r="I1163" s="13">
        <v>7</v>
      </c>
      <c r="J1163" s="13">
        <v>4</v>
      </c>
      <c r="K1163" s="46" t="s">
        <v>1150</v>
      </c>
      <c r="L1163" s="38">
        <v>0.5</v>
      </c>
      <c r="M1163" s="38">
        <v>13</v>
      </c>
      <c r="N1163" s="38">
        <v>15.47</v>
      </c>
      <c r="O1163" s="13" t="s">
        <v>15</v>
      </c>
      <c r="Q1163" s="13" t="s">
        <v>4</v>
      </c>
      <c r="R1163" s="38">
        <v>14.312400000000002</v>
      </c>
      <c r="S1163" s="13">
        <v>4</v>
      </c>
      <c r="T1163" s="39" t="str">
        <f t="shared" si="1664"/>
        <v>0.00</v>
      </c>
      <c r="U1163" s="39">
        <f t="shared" si="1665"/>
        <v>-0.5</v>
      </c>
      <c r="V1163" s="39">
        <f t="shared" si="1666"/>
        <v>112.73440000000002</v>
      </c>
      <c r="W1163" s="39">
        <f t="shared" si="1667"/>
        <v>858.5</v>
      </c>
      <c r="X1163" s="40">
        <f t="shared" si="1668"/>
        <v>0.13131555037856729</v>
      </c>
      <c r="Y1163" s="41">
        <f t="shared" si="1669"/>
        <v>1.1273440000000001</v>
      </c>
      <c r="Z1163" s="42">
        <f t="shared" si="1670"/>
        <v>11273.440000000002</v>
      </c>
      <c r="AA1163" s="103" t="s">
        <v>58</v>
      </c>
      <c r="AT1163" s="47">
        <v>16.899999999999999</v>
      </c>
      <c r="AU1163" s="47">
        <v>16</v>
      </c>
      <c r="AV1163" s="10">
        <f t="shared" si="1671"/>
        <v>7.2350000000000003</v>
      </c>
      <c r="AW1163" s="10">
        <f t="shared" si="1672"/>
        <v>14.312400000000002</v>
      </c>
      <c r="AZ1163" t="str">
        <f t="shared" si="1673"/>
        <v>Yes</v>
      </c>
      <c r="BB1163" s="38">
        <f t="shared" si="1674"/>
        <v>-0.5</v>
      </c>
      <c r="BC1163" s="38">
        <f t="shared" si="1677"/>
        <v>-1</v>
      </c>
      <c r="BD1163" s="38">
        <f t="shared" si="1675"/>
        <v>-1</v>
      </c>
      <c r="BE1163" s="38">
        <f t="shared" si="1676"/>
        <v>-0.5</v>
      </c>
      <c r="BF1163" s="13" cm="1">
        <f t="array" ref="BF1163">SUMPRODUCT((1/COUNTIFS($A$3:$A1163,$A$3:$A1163,$H$3:$H1163,$H$3:$H1163,$I$3:$I1163,$I$3:$I1163)))</f>
        <v>346.9999999999975</v>
      </c>
      <c r="BG1163" s="13"/>
      <c r="BH1163" s="12"/>
    </row>
    <row r="1164" spans="1:60" x14ac:dyDescent="0.2">
      <c r="A1164" s="37">
        <v>46305</v>
      </c>
      <c r="C1164" s="38">
        <v>11.45</v>
      </c>
      <c r="D1164" s="13" t="s">
        <v>55</v>
      </c>
      <c r="E1164" s="13" t="s">
        <v>1156</v>
      </c>
      <c r="F1164" s="13"/>
      <c r="H1164" t="s">
        <v>138</v>
      </c>
      <c r="I1164" s="13">
        <v>7</v>
      </c>
      <c r="J1164" s="13">
        <v>5</v>
      </c>
      <c r="K1164" t="s">
        <v>534</v>
      </c>
      <c r="L1164" s="38">
        <v>0.5</v>
      </c>
      <c r="M1164" s="38">
        <v>14.5</v>
      </c>
      <c r="N1164" s="38">
        <v>17.079999999999998</v>
      </c>
      <c r="O1164" s="13" t="s">
        <v>15</v>
      </c>
      <c r="Q1164" s="13" t="s">
        <v>4</v>
      </c>
      <c r="R1164" s="38">
        <v>15.7936</v>
      </c>
      <c r="S1164" s="13" t="s">
        <v>60</v>
      </c>
      <c r="T1164" s="39" t="str">
        <f t="shared" si="1664"/>
        <v>0.00</v>
      </c>
      <c r="U1164" s="39">
        <f t="shared" si="1665"/>
        <v>-0.5</v>
      </c>
      <c r="V1164" s="39">
        <f t="shared" si="1666"/>
        <v>112.23440000000002</v>
      </c>
      <c r="W1164" s="39">
        <f t="shared" si="1667"/>
        <v>859</v>
      </c>
      <c r="X1164" s="40">
        <f t="shared" si="1668"/>
        <v>0.13065704307334111</v>
      </c>
      <c r="Y1164" s="41">
        <f t="shared" si="1669"/>
        <v>1.1223440000000002</v>
      </c>
      <c r="Z1164" s="42">
        <f t="shared" si="1670"/>
        <v>11223.440000000002</v>
      </c>
      <c r="AA1164" s="103" t="s">
        <v>58</v>
      </c>
      <c r="AT1164" s="47">
        <v>12.25</v>
      </c>
      <c r="AU1164" s="47">
        <v>12</v>
      </c>
      <c r="AV1164" s="10">
        <f t="shared" si="1671"/>
        <v>8.0399999999999991</v>
      </c>
      <c r="AW1164" s="10">
        <f t="shared" si="1672"/>
        <v>15.7936</v>
      </c>
      <c r="AZ1164" t="str">
        <f t="shared" si="1673"/>
        <v>Yes</v>
      </c>
      <c r="BB1164" s="38">
        <f t="shared" si="1674"/>
        <v>-0.5</v>
      </c>
      <c r="BC1164" s="38">
        <f t="shared" si="1677"/>
        <v>-1</v>
      </c>
      <c r="BD1164" s="38">
        <f t="shared" si="1675"/>
        <v>-1</v>
      </c>
      <c r="BE1164" s="38">
        <f t="shared" si="1676"/>
        <v>-0.5</v>
      </c>
      <c r="BF1164" s="13" cm="1">
        <f t="array" ref="BF1164">SUMPRODUCT((1/COUNTIFS($A$3:$A1164,$A$3:$A1164,$H$3:$H1164,$H$3:$H1164,$I$3:$I1164,$I$3:$I1164)))</f>
        <v>346.9999999999975</v>
      </c>
      <c r="BG1164" s="13"/>
      <c r="BH1164" s="12"/>
    </row>
    <row r="1165" spans="1:60" x14ac:dyDescent="0.2">
      <c r="A1165" s="37">
        <v>46305</v>
      </c>
      <c r="C1165" s="38">
        <v>11.45</v>
      </c>
      <c r="D1165" s="13" t="s">
        <v>55</v>
      </c>
      <c r="E1165" s="13" t="s">
        <v>1172</v>
      </c>
      <c r="F1165" s="13"/>
      <c r="H1165" t="s">
        <v>1173</v>
      </c>
      <c r="I1165" s="13">
        <v>6</v>
      </c>
      <c r="J1165" s="13">
        <v>2</v>
      </c>
      <c r="K1165" t="s">
        <v>1357</v>
      </c>
      <c r="L1165" s="38">
        <v>0.5</v>
      </c>
      <c r="M1165" s="38">
        <v>11.5</v>
      </c>
      <c r="N1165" s="38">
        <v>11.5</v>
      </c>
      <c r="O1165" s="13" t="s">
        <v>15</v>
      </c>
      <c r="Q1165" s="13" t="s">
        <v>4</v>
      </c>
      <c r="R1165" s="38">
        <v>10.66</v>
      </c>
      <c r="S1165" s="13" t="s">
        <v>60</v>
      </c>
      <c r="T1165" s="39" t="str">
        <f t="shared" si="1664"/>
        <v>0.00</v>
      </c>
      <c r="U1165" s="39">
        <f t="shared" si="1665"/>
        <v>-0.5</v>
      </c>
      <c r="V1165" s="39">
        <f t="shared" si="1666"/>
        <v>111.73440000000002</v>
      </c>
      <c r="W1165" s="39">
        <f t="shared" si="1667"/>
        <v>859.5</v>
      </c>
      <c r="X1165" s="40">
        <f t="shared" si="1668"/>
        <v>0.12999930191972078</v>
      </c>
      <c r="Y1165" s="41">
        <f t="shared" si="1669"/>
        <v>1.1173440000000001</v>
      </c>
      <c r="Z1165" s="42">
        <f t="shared" si="1670"/>
        <v>11173.440000000002</v>
      </c>
      <c r="AA1165" s="103" t="s">
        <v>58</v>
      </c>
      <c r="AT1165" s="47">
        <v>10</v>
      </c>
      <c r="AU1165" s="47">
        <v>10</v>
      </c>
      <c r="AV1165" s="10">
        <f t="shared" si="1671"/>
        <v>5.25</v>
      </c>
      <c r="AW1165" s="10">
        <f t="shared" si="1672"/>
        <v>10.66</v>
      </c>
      <c r="AZ1165" t="str">
        <f t="shared" si="1673"/>
        <v>Yes</v>
      </c>
      <c r="BB1165" s="38">
        <f t="shared" si="1674"/>
        <v>-0.5</v>
      </c>
      <c r="BC1165" s="38">
        <f t="shared" si="1677"/>
        <v>-1.5</v>
      </c>
      <c r="BD1165" s="38">
        <f t="shared" si="1675"/>
        <v>-1.5</v>
      </c>
      <c r="BE1165" s="38">
        <f t="shared" si="1676"/>
        <v>-0.5</v>
      </c>
      <c r="BF1165" s="13" cm="1">
        <f t="array" ref="BF1165">SUMPRODUCT((1/COUNTIFS($A$3:$A1165,$A$3:$A1165,$H$3:$H1165,$H$3:$H1165,$I$3:$I1165,$I$3:$I1165)))</f>
        <v>347.9999999999975</v>
      </c>
      <c r="BG1165" s="13"/>
      <c r="BH1165" s="12"/>
    </row>
    <row r="1166" spans="1:60" x14ac:dyDescent="0.2">
      <c r="A1166" s="37">
        <v>46305</v>
      </c>
      <c r="C1166" s="38">
        <v>11.45</v>
      </c>
      <c r="D1166" s="13" t="s">
        <v>55</v>
      </c>
      <c r="E1166" s="13" t="s">
        <v>1172</v>
      </c>
      <c r="F1166" s="13"/>
      <c r="H1166" t="s">
        <v>1173</v>
      </c>
      <c r="I1166" s="13">
        <v>6</v>
      </c>
      <c r="J1166" s="13">
        <v>4</v>
      </c>
      <c r="K1166" t="s">
        <v>1358</v>
      </c>
      <c r="L1166" s="38">
        <v>0.5</v>
      </c>
      <c r="M1166" s="38">
        <v>12.5</v>
      </c>
      <c r="N1166" s="38">
        <v>19.190000000000001</v>
      </c>
      <c r="O1166" s="13" t="s">
        <v>15</v>
      </c>
      <c r="Q1166" s="13" t="s">
        <v>4</v>
      </c>
      <c r="R1166" s="38">
        <v>17.734800000000003</v>
      </c>
      <c r="S1166" s="13" t="s">
        <v>60</v>
      </c>
      <c r="T1166" s="39" t="str">
        <f t="shared" si="1664"/>
        <v>0.00</v>
      </c>
      <c r="U1166" s="39">
        <f t="shared" si="1665"/>
        <v>-0.5</v>
      </c>
      <c r="V1166" s="39">
        <f t="shared" si="1666"/>
        <v>111.23440000000002</v>
      </c>
      <c r="W1166" s="39">
        <f t="shared" si="1667"/>
        <v>860</v>
      </c>
      <c r="X1166" s="40">
        <f t="shared" si="1668"/>
        <v>0.12934232558139538</v>
      </c>
      <c r="Y1166" s="41">
        <f t="shared" si="1669"/>
        <v>1.1123440000000002</v>
      </c>
      <c r="Z1166" s="42">
        <f t="shared" si="1670"/>
        <v>11123.440000000002</v>
      </c>
      <c r="AA1166" s="103" t="s">
        <v>58</v>
      </c>
      <c r="AT1166" s="47">
        <v>18</v>
      </c>
      <c r="AU1166" s="47">
        <v>17</v>
      </c>
      <c r="AV1166" s="10">
        <f t="shared" si="1671"/>
        <v>9.0950000000000006</v>
      </c>
      <c r="AW1166" s="10">
        <f t="shared" si="1672"/>
        <v>17.734800000000003</v>
      </c>
      <c r="AZ1166" t="str">
        <f t="shared" si="1673"/>
        <v>Yes</v>
      </c>
      <c r="BB1166" s="38">
        <f t="shared" si="1674"/>
        <v>-0.5</v>
      </c>
      <c r="BC1166" s="38">
        <f t="shared" si="1677"/>
        <v>-1.5</v>
      </c>
      <c r="BD1166" s="38">
        <f t="shared" si="1675"/>
        <v>-1.5</v>
      </c>
      <c r="BE1166" s="38">
        <f t="shared" si="1676"/>
        <v>-0.5</v>
      </c>
      <c r="BF1166" s="13" cm="1">
        <f t="array" ref="BF1166">SUMPRODUCT((1/COUNTIFS($A$3:$A1166,$A$3:$A1166,$H$3:$H1166,$H$3:$H1166,$I$3:$I1166,$I$3:$I1166)))</f>
        <v>347.9999999999975</v>
      </c>
      <c r="BG1166" s="13"/>
      <c r="BH1166" s="12"/>
    </row>
    <row r="1167" spans="1:60" x14ac:dyDescent="0.2">
      <c r="A1167" s="37">
        <v>46305</v>
      </c>
      <c r="C1167" s="38">
        <v>11.45</v>
      </c>
      <c r="D1167" s="13" t="s">
        <v>55</v>
      </c>
      <c r="E1167" s="13" t="s">
        <v>1172</v>
      </c>
      <c r="F1167" s="13"/>
      <c r="H1167" t="s">
        <v>1173</v>
      </c>
      <c r="I1167" s="13">
        <v>6</v>
      </c>
      <c r="J1167" s="13">
        <v>7</v>
      </c>
      <c r="K1167" s="45" t="s">
        <v>1265</v>
      </c>
      <c r="L1167" s="38">
        <v>0.5</v>
      </c>
      <c r="M1167" s="38">
        <v>27</v>
      </c>
      <c r="N1167" s="38">
        <v>27</v>
      </c>
      <c r="O1167" s="13" t="s">
        <v>15</v>
      </c>
      <c r="Q1167" s="13" t="s">
        <v>4</v>
      </c>
      <c r="R1167" s="38">
        <v>24.92</v>
      </c>
      <c r="S1167" s="13">
        <v>3</v>
      </c>
      <c r="T1167" s="39" t="str">
        <f t="shared" si="1664"/>
        <v>0.00</v>
      </c>
      <c r="U1167" s="39">
        <f t="shared" si="1665"/>
        <v>-0.5</v>
      </c>
      <c r="V1167" s="39">
        <f t="shared" si="1666"/>
        <v>110.73440000000002</v>
      </c>
      <c r="W1167" s="39">
        <f t="shared" si="1667"/>
        <v>860.5</v>
      </c>
      <c r="X1167" s="40">
        <f t="shared" si="1668"/>
        <v>0.12868611272515981</v>
      </c>
      <c r="Y1167" s="41">
        <f t="shared" si="1669"/>
        <v>1.1073440000000003</v>
      </c>
      <c r="Z1167" s="42">
        <f t="shared" si="1670"/>
        <v>11073.440000000002</v>
      </c>
      <c r="AA1167" s="103" t="s">
        <v>58</v>
      </c>
      <c r="AT1167" s="47">
        <v>26.9</v>
      </c>
      <c r="AU1167" s="47">
        <v>26</v>
      </c>
      <c r="AV1167" s="10">
        <f t="shared" si="1671"/>
        <v>13</v>
      </c>
      <c r="AW1167" s="10">
        <f t="shared" si="1672"/>
        <v>24.92</v>
      </c>
      <c r="AZ1167" t="str">
        <f t="shared" si="1673"/>
        <v>Yes</v>
      </c>
      <c r="BB1167" s="38">
        <f t="shared" si="1674"/>
        <v>-0.5</v>
      </c>
      <c r="BC1167" s="38">
        <f t="shared" si="1677"/>
        <v>-1.5</v>
      </c>
      <c r="BD1167" s="38">
        <f t="shared" si="1675"/>
        <v>-1.5</v>
      </c>
      <c r="BE1167" s="38">
        <f t="shared" si="1676"/>
        <v>-0.5</v>
      </c>
      <c r="BF1167" s="13" cm="1">
        <f t="array" ref="BF1167">SUMPRODUCT((1/COUNTIFS($A$3:$A1167,$A$3:$A1167,$H$3:$H1167,$H$3:$H1167,$I$3:$I1167,$I$3:$I1167)))</f>
        <v>347.99999999999744</v>
      </c>
      <c r="BG1167" s="13"/>
      <c r="BH1167" s="12"/>
    </row>
    <row r="1168" spans="1:60" x14ac:dyDescent="0.2">
      <c r="A1168" s="37">
        <v>46305</v>
      </c>
      <c r="C1168" s="38">
        <v>11.45</v>
      </c>
      <c r="D1168" s="13" t="s">
        <v>55</v>
      </c>
      <c r="E1168" s="13" t="s">
        <v>1156</v>
      </c>
      <c r="F1168" s="13"/>
      <c r="H1168" t="s">
        <v>138</v>
      </c>
      <c r="I1168" s="13">
        <v>8</v>
      </c>
      <c r="J1168" s="13">
        <v>1</v>
      </c>
      <c r="K1168" t="s">
        <v>474</v>
      </c>
      <c r="L1168" s="38">
        <v>0.5</v>
      </c>
      <c r="M1168" s="38">
        <v>29</v>
      </c>
      <c r="N1168" s="38">
        <v>37.840000000000003</v>
      </c>
      <c r="O1168" s="13" t="s">
        <v>15</v>
      </c>
      <c r="Q1168" s="13" t="s">
        <v>4</v>
      </c>
      <c r="R1168" s="38">
        <v>34.892800000000001</v>
      </c>
      <c r="S1168" s="13" t="s">
        <v>60</v>
      </c>
      <c r="T1168" s="39" t="str">
        <f t="shared" si="1664"/>
        <v>0.00</v>
      </c>
      <c r="U1168" s="39">
        <f t="shared" si="1665"/>
        <v>-0.5</v>
      </c>
      <c r="V1168" s="39">
        <f t="shared" si="1666"/>
        <v>110.23440000000002</v>
      </c>
      <c r="W1168" s="39">
        <f t="shared" si="1667"/>
        <v>861</v>
      </c>
      <c r="X1168" s="40">
        <f t="shared" si="1668"/>
        <v>0.12803066202090596</v>
      </c>
      <c r="Y1168" s="41">
        <f t="shared" si="1669"/>
        <v>1.1023440000000002</v>
      </c>
      <c r="Z1168" s="42">
        <f t="shared" si="1670"/>
        <v>11023.440000000002</v>
      </c>
      <c r="AA1168" s="103" t="s">
        <v>58</v>
      </c>
      <c r="AT1168" s="47">
        <v>32.299999999999997</v>
      </c>
      <c r="AU1168" s="47">
        <v>26</v>
      </c>
      <c r="AV1168" s="10">
        <f t="shared" si="1671"/>
        <v>18.420000000000002</v>
      </c>
      <c r="AW1168" s="10">
        <f t="shared" si="1672"/>
        <v>34.892800000000001</v>
      </c>
      <c r="AZ1168" t="str">
        <f t="shared" si="1673"/>
        <v>Yes</v>
      </c>
      <c r="BB1168" s="38">
        <f t="shared" si="1674"/>
        <v>-0.5</v>
      </c>
      <c r="BC1168" s="38">
        <f t="shared" si="1677"/>
        <v>-3.5</v>
      </c>
      <c r="BD1168" s="38">
        <f t="shared" si="1675"/>
        <v>-3.5</v>
      </c>
      <c r="BE1168" s="38">
        <f t="shared" si="1676"/>
        <v>-0.5</v>
      </c>
      <c r="BF1168" s="13" cm="1">
        <f t="array" ref="BF1168">SUMPRODUCT((1/COUNTIFS($A$3:$A1168,$A$3:$A1168,$H$3:$H1168,$H$3:$H1168,$I$3:$I1168,$I$3:$I1168)))</f>
        <v>348.99999999999744</v>
      </c>
      <c r="BG1168" s="13"/>
      <c r="BH1168" s="12"/>
    </row>
    <row r="1169" spans="1:60" x14ac:dyDescent="0.2">
      <c r="A1169" s="37">
        <v>46305</v>
      </c>
      <c r="C1169" s="38">
        <v>11.45</v>
      </c>
      <c r="D1169" s="13" t="s">
        <v>55</v>
      </c>
      <c r="E1169" s="13" t="s">
        <v>1156</v>
      </c>
      <c r="F1169" s="13"/>
      <c r="H1169" t="s">
        <v>138</v>
      </c>
      <c r="I1169" s="13">
        <v>8</v>
      </c>
      <c r="J1169" s="13">
        <v>4</v>
      </c>
      <c r="K1169" t="s">
        <v>1362</v>
      </c>
      <c r="L1169" s="38">
        <v>0.5</v>
      </c>
      <c r="M1169" s="38">
        <v>11</v>
      </c>
      <c r="N1169" s="38">
        <v>12</v>
      </c>
      <c r="O1169" s="13" t="s">
        <v>15</v>
      </c>
      <c r="Q1169" s="13" t="s">
        <v>4</v>
      </c>
      <c r="R1169" s="38">
        <v>11.120000000000001</v>
      </c>
      <c r="S1169" s="13" t="s">
        <v>60</v>
      </c>
      <c r="T1169" s="39" t="str">
        <f t="shared" si="1664"/>
        <v>0.00</v>
      </c>
      <c r="U1169" s="39">
        <f t="shared" si="1665"/>
        <v>-0.5</v>
      </c>
      <c r="V1169" s="39">
        <f t="shared" si="1666"/>
        <v>109.73440000000002</v>
      </c>
      <c r="W1169" s="39">
        <f t="shared" si="1667"/>
        <v>861.5</v>
      </c>
      <c r="X1169" s="40">
        <f t="shared" si="1668"/>
        <v>0.1273759721416135</v>
      </c>
      <c r="Y1169" s="41">
        <f t="shared" si="1669"/>
        <v>1.0973440000000003</v>
      </c>
      <c r="Z1169" s="42">
        <f t="shared" si="1670"/>
        <v>10973.440000000002</v>
      </c>
      <c r="AA1169" s="103" t="s">
        <v>58</v>
      </c>
      <c r="AT1169" s="47">
        <v>11.25</v>
      </c>
      <c r="AU1169" s="47">
        <v>9.5</v>
      </c>
      <c r="AV1169" s="10">
        <f t="shared" si="1671"/>
        <v>5.5</v>
      </c>
      <c r="AW1169" s="10">
        <f t="shared" si="1672"/>
        <v>11.120000000000001</v>
      </c>
      <c r="AZ1169" t="str">
        <f t="shared" si="1673"/>
        <v>Yes</v>
      </c>
      <c r="BB1169" s="38">
        <f t="shared" si="1674"/>
        <v>-0.5</v>
      </c>
      <c r="BC1169" s="38">
        <f t="shared" si="1677"/>
        <v>-3.5</v>
      </c>
      <c r="BD1169" s="38">
        <f t="shared" si="1675"/>
        <v>-3.5</v>
      </c>
      <c r="BE1169" s="38">
        <f t="shared" si="1676"/>
        <v>-0.5</v>
      </c>
      <c r="BF1169" s="13" cm="1">
        <f t="array" ref="BF1169">SUMPRODUCT((1/COUNTIFS($A$3:$A1169,$A$3:$A1169,$H$3:$H1169,$H$3:$H1169,$I$3:$I1169,$I$3:$I1169)))</f>
        <v>348.99999999999744</v>
      </c>
      <c r="BG1169" s="13"/>
      <c r="BH1169" s="12"/>
    </row>
    <row r="1170" spans="1:60" x14ac:dyDescent="0.2">
      <c r="A1170" s="37">
        <v>46305</v>
      </c>
      <c r="C1170" s="38">
        <v>11.45</v>
      </c>
      <c r="D1170" s="13" t="s">
        <v>55</v>
      </c>
      <c r="E1170" s="13" t="s">
        <v>1156</v>
      </c>
      <c r="F1170" s="13"/>
      <c r="H1170" t="s">
        <v>138</v>
      </c>
      <c r="I1170" s="13">
        <v>8</v>
      </c>
      <c r="J1170" s="13">
        <v>6</v>
      </c>
      <c r="K1170" t="s">
        <v>277</v>
      </c>
      <c r="L1170" s="38">
        <v>0.5</v>
      </c>
      <c r="M1170" s="38">
        <v>28</v>
      </c>
      <c r="N1170" s="38">
        <v>40.78</v>
      </c>
      <c r="O1170" s="13" t="s">
        <v>15</v>
      </c>
      <c r="Q1170" s="13" t="s">
        <v>4</v>
      </c>
      <c r="R1170" s="38">
        <v>37.5976</v>
      </c>
      <c r="S1170" s="13" t="s">
        <v>60</v>
      </c>
      <c r="T1170" s="39" t="str">
        <f t="shared" si="1664"/>
        <v>0.00</v>
      </c>
      <c r="U1170" s="39">
        <f t="shared" si="1665"/>
        <v>-0.5</v>
      </c>
      <c r="V1170" s="39">
        <f t="shared" si="1666"/>
        <v>109.23440000000002</v>
      </c>
      <c r="W1170" s="39">
        <f t="shared" si="1667"/>
        <v>862</v>
      </c>
      <c r="X1170" s="40">
        <f t="shared" si="1668"/>
        <v>0.12672204176334109</v>
      </c>
      <c r="Y1170" s="41">
        <f t="shared" si="1669"/>
        <v>1.0923440000000002</v>
      </c>
      <c r="Z1170" s="42">
        <f t="shared" si="1670"/>
        <v>10923.440000000002</v>
      </c>
      <c r="AA1170" s="103" t="s">
        <v>58</v>
      </c>
      <c r="AT1170" s="47">
        <v>31</v>
      </c>
      <c r="AU1170" s="47">
        <v>31</v>
      </c>
      <c r="AV1170" s="10">
        <f t="shared" si="1671"/>
        <v>19.89</v>
      </c>
      <c r="AW1170" s="10">
        <f t="shared" si="1672"/>
        <v>37.5976</v>
      </c>
      <c r="AZ1170" t="str">
        <f t="shared" si="1673"/>
        <v>Yes</v>
      </c>
      <c r="BB1170" s="38">
        <f t="shared" si="1674"/>
        <v>-0.5</v>
      </c>
      <c r="BC1170" s="38">
        <f t="shared" si="1677"/>
        <v>-3.5</v>
      </c>
      <c r="BD1170" s="38">
        <f t="shared" si="1675"/>
        <v>-3.5</v>
      </c>
      <c r="BE1170" s="38">
        <f t="shared" si="1676"/>
        <v>-0.5</v>
      </c>
      <c r="BF1170" s="13" cm="1">
        <f t="array" ref="BF1170">SUMPRODUCT((1/COUNTIFS($A$3:$A1170,$A$3:$A1170,$H$3:$H1170,$H$3:$H1170,$I$3:$I1170,$I$3:$I1170)))</f>
        <v>348.99999999999739</v>
      </c>
      <c r="BG1170" s="13"/>
      <c r="BH1170" s="12"/>
    </row>
    <row r="1171" spans="1:60" x14ac:dyDescent="0.2">
      <c r="A1171" s="37">
        <v>46305</v>
      </c>
      <c r="C1171" s="38">
        <v>11.45</v>
      </c>
      <c r="D1171" s="13" t="s">
        <v>55</v>
      </c>
      <c r="E1171" s="13" t="s">
        <v>1156</v>
      </c>
      <c r="F1171" s="13"/>
      <c r="H1171" t="s">
        <v>138</v>
      </c>
      <c r="I1171" s="13">
        <v>8</v>
      </c>
      <c r="J1171" s="13">
        <v>6</v>
      </c>
      <c r="K1171" t="s">
        <v>277</v>
      </c>
      <c r="L1171" s="38">
        <v>0.5</v>
      </c>
      <c r="M1171" s="38">
        <v>6.8</v>
      </c>
      <c r="N1171" s="38">
        <v>7</v>
      </c>
      <c r="O1171" s="13" t="s">
        <v>15</v>
      </c>
      <c r="Q1171" s="13" t="s">
        <v>1101</v>
      </c>
      <c r="R1171" s="38">
        <v>6.5200000000000005</v>
      </c>
      <c r="S1171" s="13" t="s">
        <v>60</v>
      </c>
      <c r="T1171" s="39" t="str">
        <f t="shared" si="1664"/>
        <v>0.00</v>
      </c>
      <c r="U1171" s="39">
        <f t="shared" si="1665"/>
        <v>-0.5</v>
      </c>
      <c r="V1171" s="39">
        <f t="shared" si="1666"/>
        <v>108.73440000000002</v>
      </c>
      <c r="W1171" s="39">
        <f t="shared" si="1667"/>
        <v>862.5</v>
      </c>
      <c r="X1171" s="40">
        <f t="shared" si="1668"/>
        <v>0.12606886956521743</v>
      </c>
      <c r="Y1171" s="41">
        <f t="shared" si="1669"/>
        <v>1.0873440000000003</v>
      </c>
      <c r="Z1171" s="42">
        <f t="shared" si="1670"/>
        <v>10873.440000000002</v>
      </c>
      <c r="AA1171" s="103" t="s">
        <v>58</v>
      </c>
      <c r="AT1171" s="47">
        <v>4.8</v>
      </c>
      <c r="AU1171" s="47">
        <v>4.8</v>
      </c>
      <c r="AV1171" s="10">
        <f t="shared" si="1671"/>
        <v>3</v>
      </c>
      <c r="AW1171" s="10">
        <f t="shared" si="1672"/>
        <v>6.5200000000000005</v>
      </c>
      <c r="AZ1171" t="str">
        <f t="shared" si="1673"/>
        <v>Yes</v>
      </c>
      <c r="BB1171" s="38">
        <f t="shared" si="1674"/>
        <v>-0.5</v>
      </c>
      <c r="BC1171" s="38">
        <f t="shared" si="1677"/>
        <v>-3.5</v>
      </c>
      <c r="BD1171" s="38">
        <f t="shared" si="1675"/>
        <v>-3.5</v>
      </c>
      <c r="BE1171" s="38">
        <f t="shared" si="1676"/>
        <v>-0.5</v>
      </c>
      <c r="BF1171" s="13" cm="1">
        <f t="array" ref="BF1171">SUMPRODUCT((1/COUNTIFS($A$3:$A1171,$A$3:$A1171,$H$3:$H1171,$H$3:$H1171,$I$3:$I1171,$I$3:$I1171)))</f>
        <v>348.99999999999744</v>
      </c>
      <c r="BG1171" s="13"/>
      <c r="BH1171" s="12"/>
    </row>
    <row r="1172" spans="1:60" x14ac:dyDescent="0.2">
      <c r="A1172" s="37">
        <v>46305</v>
      </c>
      <c r="C1172" s="38">
        <v>11.45</v>
      </c>
      <c r="D1172" s="13" t="s">
        <v>55</v>
      </c>
      <c r="E1172" s="13" t="s">
        <v>1156</v>
      </c>
      <c r="F1172" s="13"/>
      <c r="H1172" t="s">
        <v>138</v>
      </c>
      <c r="I1172" s="13">
        <v>8</v>
      </c>
      <c r="J1172" s="13">
        <v>7</v>
      </c>
      <c r="K1172" s="46" t="s">
        <v>1363</v>
      </c>
      <c r="L1172" s="38">
        <v>0.5</v>
      </c>
      <c r="M1172" s="38">
        <v>17.5</v>
      </c>
      <c r="N1172" s="38">
        <v>17.5</v>
      </c>
      <c r="O1172" s="13" t="s">
        <v>15</v>
      </c>
      <c r="Q1172" s="13" t="s">
        <v>4</v>
      </c>
      <c r="R1172" s="38">
        <v>16.18</v>
      </c>
      <c r="S1172" s="13">
        <v>4</v>
      </c>
      <c r="T1172" s="39" t="str">
        <f t="shared" si="1664"/>
        <v>0.00</v>
      </c>
      <c r="U1172" s="39">
        <f t="shared" si="1665"/>
        <v>-0.5</v>
      </c>
      <c r="V1172" s="39">
        <f t="shared" si="1666"/>
        <v>108.23440000000002</v>
      </c>
      <c r="W1172" s="39">
        <f t="shared" si="1667"/>
        <v>863</v>
      </c>
      <c r="X1172" s="40">
        <f t="shared" si="1668"/>
        <v>0.12541645422943223</v>
      </c>
      <c r="Y1172" s="41">
        <f t="shared" si="1669"/>
        <v>1.0823440000000002</v>
      </c>
      <c r="Z1172" s="42">
        <f t="shared" si="1670"/>
        <v>10823.440000000002</v>
      </c>
      <c r="AA1172" s="103" t="s">
        <v>58</v>
      </c>
      <c r="AT1172" s="47">
        <v>17.399999999999999</v>
      </c>
      <c r="AU1172" s="47">
        <v>14</v>
      </c>
      <c r="AV1172" s="10">
        <f t="shared" si="1671"/>
        <v>8.25</v>
      </c>
      <c r="AW1172" s="10">
        <f t="shared" si="1672"/>
        <v>16.18</v>
      </c>
      <c r="AZ1172" t="str">
        <f t="shared" si="1673"/>
        <v>Yes</v>
      </c>
      <c r="BB1172" s="38">
        <f t="shared" si="1674"/>
        <v>-0.5</v>
      </c>
      <c r="BC1172" s="38">
        <f t="shared" si="1677"/>
        <v>-3.5</v>
      </c>
      <c r="BD1172" s="38">
        <f t="shared" si="1675"/>
        <v>-3.5</v>
      </c>
      <c r="BE1172" s="38">
        <f t="shared" si="1676"/>
        <v>-0.5</v>
      </c>
      <c r="BF1172" s="13" cm="1">
        <f t="array" ref="BF1172">SUMPRODUCT((1/COUNTIFS($A$3:$A1172,$A$3:$A1172,$H$3:$H1172,$H$3:$H1172,$I$3:$I1172,$I$3:$I1172)))</f>
        <v>348.99999999999739</v>
      </c>
      <c r="BG1172" s="13"/>
      <c r="BH1172" s="12"/>
    </row>
    <row r="1173" spans="1:60" x14ac:dyDescent="0.2">
      <c r="A1173" s="37">
        <v>46305</v>
      </c>
      <c r="C1173" s="38">
        <v>11.45</v>
      </c>
      <c r="D1173" s="13" t="s">
        <v>55</v>
      </c>
      <c r="E1173" s="13" t="s">
        <v>1156</v>
      </c>
      <c r="F1173" s="13"/>
      <c r="H1173" t="s">
        <v>138</v>
      </c>
      <c r="I1173" s="13">
        <v>8</v>
      </c>
      <c r="J1173" s="13">
        <v>9</v>
      </c>
      <c r="K1173" t="s">
        <v>1364</v>
      </c>
      <c r="L1173" s="38">
        <v>0.5</v>
      </c>
      <c r="M1173" s="38">
        <v>22</v>
      </c>
      <c r="N1173" s="38">
        <v>35.630000000000003</v>
      </c>
      <c r="O1173" s="13" t="s">
        <v>15</v>
      </c>
      <c r="Q1173" s="13" t="s">
        <v>4</v>
      </c>
      <c r="R1173" s="38">
        <v>32.8596</v>
      </c>
      <c r="S1173" s="13" t="s">
        <v>60</v>
      </c>
      <c r="T1173" s="39" t="str">
        <f t="shared" si="1664"/>
        <v>0.00</v>
      </c>
      <c r="U1173" s="39">
        <f t="shared" si="1665"/>
        <v>-0.5</v>
      </c>
      <c r="V1173" s="39">
        <f t="shared" si="1666"/>
        <v>107.73440000000002</v>
      </c>
      <c r="W1173" s="39">
        <f t="shared" si="1667"/>
        <v>863.5</v>
      </c>
      <c r="X1173" s="40">
        <f t="shared" si="1668"/>
        <v>0.12476479444122759</v>
      </c>
      <c r="Y1173" s="41">
        <f t="shared" si="1669"/>
        <v>1.0773440000000003</v>
      </c>
      <c r="Z1173" s="42">
        <f t="shared" si="1670"/>
        <v>10773.440000000002</v>
      </c>
      <c r="AA1173" s="103" t="s">
        <v>58</v>
      </c>
      <c r="AT1173" s="47">
        <v>23.75</v>
      </c>
      <c r="AU1173" s="47">
        <v>21</v>
      </c>
      <c r="AV1173" s="10">
        <f t="shared" si="1671"/>
        <v>17.315000000000001</v>
      </c>
      <c r="AW1173" s="10">
        <f t="shared" si="1672"/>
        <v>32.8596</v>
      </c>
      <c r="AZ1173" t="str">
        <f t="shared" si="1673"/>
        <v>Yes</v>
      </c>
      <c r="BB1173" s="38">
        <f t="shared" si="1674"/>
        <v>-0.5</v>
      </c>
      <c r="BC1173" s="38">
        <f t="shared" si="1677"/>
        <v>-3.5</v>
      </c>
      <c r="BD1173" s="38">
        <f t="shared" si="1675"/>
        <v>-3.5</v>
      </c>
      <c r="BE1173" s="38">
        <f t="shared" si="1676"/>
        <v>-0.5</v>
      </c>
      <c r="BF1173" s="13" cm="1">
        <f t="array" ref="BF1173">SUMPRODUCT((1/COUNTIFS($A$3:$A1173,$A$3:$A1173,$H$3:$H1173,$H$3:$H1173,$I$3:$I1173,$I$3:$I1173)))</f>
        <v>348.99999999999756</v>
      </c>
      <c r="BG1173" s="13"/>
      <c r="BH1173" s="12"/>
    </row>
    <row r="1174" spans="1:60" x14ac:dyDescent="0.2">
      <c r="A1174" s="37">
        <v>46305</v>
      </c>
      <c r="C1174" s="38">
        <v>11.45</v>
      </c>
      <c r="D1174" s="13" t="s">
        <v>55</v>
      </c>
      <c r="E1174" s="13" t="s">
        <v>1156</v>
      </c>
      <c r="F1174" s="13"/>
      <c r="H1174" t="s">
        <v>138</v>
      </c>
      <c r="I1174" s="13">
        <v>8</v>
      </c>
      <c r="J1174" s="13">
        <v>9</v>
      </c>
      <c r="K1174" t="s">
        <v>1364</v>
      </c>
      <c r="L1174" s="38">
        <v>0.5</v>
      </c>
      <c r="M1174" s="38">
        <v>5.6</v>
      </c>
      <c r="N1174" s="38">
        <v>5.6</v>
      </c>
      <c r="O1174" s="13" t="s">
        <v>15</v>
      </c>
      <c r="Q1174" s="13" t="s">
        <v>1101</v>
      </c>
      <c r="R1174" s="38">
        <v>5.2320000000000002</v>
      </c>
      <c r="S1174" s="13" t="s">
        <v>60</v>
      </c>
      <c r="T1174" s="39" t="str">
        <f t="shared" si="1664"/>
        <v>0.00</v>
      </c>
      <c r="U1174" s="39">
        <f t="shared" si="1665"/>
        <v>-0.5</v>
      </c>
      <c r="V1174" s="39">
        <f t="shared" si="1666"/>
        <v>107.23440000000002</v>
      </c>
      <c r="W1174" s="39">
        <f t="shared" si="1667"/>
        <v>864</v>
      </c>
      <c r="X1174" s="40">
        <f t="shared" si="1668"/>
        <v>0.12411388888888891</v>
      </c>
      <c r="Y1174" s="41">
        <f t="shared" si="1669"/>
        <v>1.0723440000000002</v>
      </c>
      <c r="Z1174" s="42">
        <f t="shared" si="1670"/>
        <v>10723.440000000002</v>
      </c>
      <c r="AA1174" s="103" t="s">
        <v>58</v>
      </c>
      <c r="AT1174" s="47">
        <v>5.6</v>
      </c>
      <c r="AU1174" s="47">
        <v>5.6</v>
      </c>
      <c r="AV1174" s="10">
        <f t="shared" si="1671"/>
        <v>2.2999999999999998</v>
      </c>
      <c r="AW1174" s="10">
        <f t="shared" si="1672"/>
        <v>5.2320000000000002</v>
      </c>
      <c r="AZ1174" t="str">
        <f t="shared" si="1673"/>
        <v>Yes</v>
      </c>
      <c r="BB1174" s="38">
        <f t="shared" si="1674"/>
        <v>-0.5</v>
      </c>
      <c r="BC1174" s="38">
        <f t="shared" si="1677"/>
        <v>-3.5</v>
      </c>
      <c r="BD1174" s="38">
        <f t="shared" si="1675"/>
        <v>-3.5</v>
      </c>
      <c r="BE1174" s="38">
        <f t="shared" si="1676"/>
        <v>-0.5</v>
      </c>
      <c r="BF1174" s="13" cm="1">
        <f t="array" ref="BF1174">SUMPRODUCT((1/COUNTIFS($A$3:$A1174,$A$3:$A1174,$H$3:$H1174,$H$3:$H1174,$I$3:$I1174,$I$3:$I1174)))</f>
        <v>348.99999999999761</v>
      </c>
      <c r="BG1174" s="13"/>
      <c r="BH1174" s="12"/>
    </row>
    <row r="1175" spans="1:60" x14ac:dyDescent="0.2">
      <c r="A1175" s="37">
        <v>46305</v>
      </c>
      <c r="C1175" s="38">
        <v>11.45</v>
      </c>
      <c r="D1175" s="13" t="s">
        <v>55</v>
      </c>
      <c r="E1175" s="13" t="s">
        <v>1172</v>
      </c>
      <c r="F1175" s="13"/>
      <c r="H1175" t="s">
        <v>1173</v>
      </c>
      <c r="I1175" s="13">
        <v>7</v>
      </c>
      <c r="J1175" s="13">
        <v>5</v>
      </c>
      <c r="K1175" t="s">
        <v>1366</v>
      </c>
      <c r="L1175" s="38">
        <v>0.5</v>
      </c>
      <c r="M1175" s="38">
        <v>5.8</v>
      </c>
      <c r="N1175" s="38">
        <v>5.8</v>
      </c>
      <c r="O1175" s="13" t="s">
        <v>15</v>
      </c>
      <c r="Q1175" s="13" t="s">
        <v>1101</v>
      </c>
      <c r="R1175" s="38">
        <v>5.4160000000000004</v>
      </c>
      <c r="S1175" s="13" t="s">
        <v>60</v>
      </c>
      <c r="T1175" s="39" t="str">
        <f t="shared" si="1664"/>
        <v>0.00</v>
      </c>
      <c r="U1175" s="39">
        <f t="shared" si="1665"/>
        <v>-0.5</v>
      </c>
      <c r="V1175" s="39">
        <f t="shared" si="1666"/>
        <v>106.73440000000002</v>
      </c>
      <c r="W1175" s="39">
        <f t="shared" si="1667"/>
        <v>864.5</v>
      </c>
      <c r="X1175" s="40">
        <f t="shared" si="1668"/>
        <v>0.12346373626373629</v>
      </c>
      <c r="Y1175" s="41">
        <f t="shared" si="1669"/>
        <v>1.0673440000000003</v>
      </c>
      <c r="Z1175" s="42">
        <f t="shared" si="1670"/>
        <v>10673.440000000002</v>
      </c>
      <c r="AA1175" s="103" t="s">
        <v>58</v>
      </c>
      <c r="AT1175" s="47">
        <v>19</v>
      </c>
      <c r="AU1175" s="47">
        <v>26</v>
      </c>
      <c r="AV1175" s="10">
        <f t="shared" si="1671"/>
        <v>2.4</v>
      </c>
      <c r="AW1175" s="10">
        <f t="shared" si="1672"/>
        <v>5.4160000000000004</v>
      </c>
      <c r="AZ1175" t="str">
        <f t="shared" si="1673"/>
        <v>Yes</v>
      </c>
      <c r="BB1175" s="38">
        <f t="shared" si="1674"/>
        <v>-0.5</v>
      </c>
      <c r="BC1175" s="38">
        <f t="shared" si="1677"/>
        <v>-2.5</v>
      </c>
      <c r="BD1175" s="38">
        <f t="shared" si="1675"/>
        <v>-2.5</v>
      </c>
      <c r="BE1175" s="38">
        <f t="shared" si="1676"/>
        <v>-0.5</v>
      </c>
      <c r="BF1175" s="13" cm="1">
        <f t="array" ref="BF1175">SUMPRODUCT((1/COUNTIFS($A$3:$A1175,$A$3:$A1175,$H$3:$H1175,$H$3:$H1175,$I$3:$I1175,$I$3:$I1175)))</f>
        <v>349.99999999999761</v>
      </c>
      <c r="BG1175" s="13"/>
      <c r="BH1175" s="12"/>
    </row>
    <row r="1176" spans="1:60" x14ac:dyDescent="0.2">
      <c r="A1176" s="37">
        <v>46305</v>
      </c>
      <c r="C1176" s="38">
        <v>11.45</v>
      </c>
      <c r="D1176" s="13" t="s">
        <v>55</v>
      </c>
      <c r="E1176" s="13" t="s">
        <v>1172</v>
      </c>
      <c r="F1176" s="13"/>
      <c r="H1176" t="s">
        <v>1173</v>
      </c>
      <c r="I1176" s="13">
        <v>7</v>
      </c>
      <c r="J1176" s="13">
        <v>6</v>
      </c>
      <c r="K1176" t="s">
        <v>1367</v>
      </c>
      <c r="L1176" s="38">
        <v>0.5</v>
      </c>
      <c r="M1176" s="38">
        <v>26</v>
      </c>
      <c r="N1176" s="38">
        <v>30.75</v>
      </c>
      <c r="O1176" s="13" t="s">
        <v>15</v>
      </c>
      <c r="Q1176" s="13" t="s">
        <v>4</v>
      </c>
      <c r="R1176" s="38">
        <v>28.37</v>
      </c>
      <c r="S1176" s="13" t="s">
        <v>60</v>
      </c>
      <c r="T1176" s="39" t="str">
        <f t="shared" si="1664"/>
        <v>0.00</v>
      </c>
      <c r="U1176" s="39">
        <f t="shared" si="1665"/>
        <v>-0.5</v>
      </c>
      <c r="V1176" s="39">
        <f t="shared" si="1666"/>
        <v>106.23440000000002</v>
      </c>
      <c r="W1176" s="39">
        <f t="shared" si="1667"/>
        <v>865</v>
      </c>
      <c r="X1176" s="40">
        <f t="shared" si="1668"/>
        <v>0.12281433526011563</v>
      </c>
      <c r="Y1176" s="41">
        <f t="shared" si="1669"/>
        <v>1.0623440000000002</v>
      </c>
      <c r="Z1176" s="42">
        <f t="shared" si="1670"/>
        <v>10623.440000000002</v>
      </c>
      <c r="AA1176" s="103" t="s">
        <v>58</v>
      </c>
      <c r="AT1176" s="47">
        <v>29.7</v>
      </c>
      <c r="AU1176" s="47">
        <v>26</v>
      </c>
      <c r="AV1176" s="10">
        <f t="shared" si="1671"/>
        <v>14.875</v>
      </c>
      <c r="AW1176" s="10">
        <f t="shared" si="1672"/>
        <v>28.37</v>
      </c>
      <c r="AZ1176" t="str">
        <f t="shared" si="1673"/>
        <v>Yes</v>
      </c>
      <c r="BB1176" s="38">
        <f t="shared" si="1674"/>
        <v>-0.5</v>
      </c>
      <c r="BC1176" s="38">
        <f t="shared" si="1677"/>
        <v>-2.5</v>
      </c>
      <c r="BD1176" s="38">
        <f t="shared" si="1675"/>
        <v>-2.5</v>
      </c>
      <c r="BE1176" s="38">
        <f t="shared" si="1676"/>
        <v>-0.5</v>
      </c>
      <c r="BF1176" s="13" cm="1">
        <f t="array" ref="BF1176">SUMPRODUCT((1/COUNTIFS($A$3:$A1176,$A$3:$A1176,$H$3:$H1176,$H$3:$H1176,$I$3:$I1176,$I$3:$I1176)))</f>
        <v>349.99999999999761</v>
      </c>
      <c r="BG1176" s="13"/>
      <c r="BH1176" s="12"/>
    </row>
    <row r="1177" spans="1:60" x14ac:dyDescent="0.2">
      <c r="A1177" s="37">
        <v>46305</v>
      </c>
      <c r="C1177" s="38">
        <v>11.45</v>
      </c>
      <c r="D1177" s="13" t="s">
        <v>55</v>
      </c>
      <c r="E1177" s="13" t="s">
        <v>1172</v>
      </c>
      <c r="F1177" s="13"/>
      <c r="H1177" t="s">
        <v>1173</v>
      </c>
      <c r="I1177" s="13">
        <v>7</v>
      </c>
      <c r="J1177" s="13">
        <v>6</v>
      </c>
      <c r="K1177" t="s">
        <v>1367</v>
      </c>
      <c r="L1177" s="38">
        <v>0.5</v>
      </c>
      <c r="M1177" s="38">
        <v>8</v>
      </c>
      <c r="N1177" s="38">
        <v>8</v>
      </c>
      <c r="O1177" s="13" t="s">
        <v>15</v>
      </c>
      <c r="Q1177" s="13" t="s">
        <v>1101</v>
      </c>
      <c r="R1177" s="38">
        <v>7.44</v>
      </c>
      <c r="S1177" s="13" t="s">
        <v>60</v>
      </c>
      <c r="T1177" s="39" t="str">
        <f t="shared" si="1664"/>
        <v>0.00</v>
      </c>
      <c r="U1177" s="39">
        <f t="shared" si="1665"/>
        <v>-0.5</v>
      </c>
      <c r="V1177" s="39">
        <f t="shared" si="1666"/>
        <v>105.73440000000002</v>
      </c>
      <c r="W1177" s="39">
        <f t="shared" si="1667"/>
        <v>865.5</v>
      </c>
      <c r="X1177" s="40">
        <f t="shared" si="1668"/>
        <v>0.12216568457538997</v>
      </c>
      <c r="Y1177" s="41">
        <f t="shared" si="1669"/>
        <v>1.0573440000000003</v>
      </c>
      <c r="Z1177" s="42">
        <f t="shared" si="1670"/>
        <v>10573.440000000002</v>
      </c>
      <c r="AA1177" s="103" t="s">
        <v>58</v>
      </c>
      <c r="AT1177" s="47">
        <v>7.3</v>
      </c>
      <c r="AU1177" s="47">
        <v>7.3</v>
      </c>
      <c r="AV1177" s="10">
        <f t="shared" si="1671"/>
        <v>3.5</v>
      </c>
      <c r="AW1177" s="10">
        <f t="shared" si="1672"/>
        <v>7.44</v>
      </c>
      <c r="AZ1177" t="str">
        <f t="shared" si="1673"/>
        <v>Yes</v>
      </c>
      <c r="BB1177" s="38">
        <f t="shared" si="1674"/>
        <v>-0.5</v>
      </c>
      <c r="BC1177" s="38">
        <f t="shared" si="1677"/>
        <v>-2.5</v>
      </c>
      <c r="BD1177" s="38">
        <f t="shared" si="1675"/>
        <v>-2.5</v>
      </c>
      <c r="BE1177" s="38">
        <f t="shared" si="1676"/>
        <v>-0.5</v>
      </c>
      <c r="BF1177" s="13" cm="1">
        <f t="array" ref="BF1177">SUMPRODUCT((1/COUNTIFS($A$3:$A1177,$A$3:$A1177,$H$3:$H1177,$H$3:$H1177,$I$3:$I1177,$I$3:$I1177)))</f>
        <v>349.99999999999756</v>
      </c>
      <c r="BG1177" s="13"/>
      <c r="BH1177" s="12"/>
    </row>
    <row r="1178" spans="1:60" x14ac:dyDescent="0.2">
      <c r="A1178" s="37">
        <v>46305</v>
      </c>
      <c r="C1178" s="38">
        <v>11.45</v>
      </c>
      <c r="D1178" s="13" t="s">
        <v>55</v>
      </c>
      <c r="E1178" s="13" t="s">
        <v>1172</v>
      </c>
      <c r="F1178" s="13"/>
      <c r="H1178" t="s">
        <v>1173</v>
      </c>
      <c r="I1178" s="13">
        <v>7</v>
      </c>
      <c r="J1178" s="13">
        <v>13</v>
      </c>
      <c r="K1178" t="s">
        <v>1368</v>
      </c>
      <c r="L1178" s="38">
        <v>0.5</v>
      </c>
      <c r="M1178" s="38">
        <v>19.5</v>
      </c>
      <c r="N1178" s="38">
        <v>49.04</v>
      </c>
      <c r="O1178" s="13" t="s">
        <v>15</v>
      </c>
      <c r="Q1178" s="13" t="s">
        <v>4</v>
      </c>
      <c r="R1178" s="38">
        <v>45.196800000000003</v>
      </c>
      <c r="S1178" s="13" t="s">
        <v>60</v>
      </c>
      <c r="T1178" s="39" t="str">
        <f t="shared" si="1664"/>
        <v>0.00</v>
      </c>
      <c r="U1178" s="39">
        <f t="shared" si="1665"/>
        <v>-0.5</v>
      </c>
      <c r="V1178" s="39">
        <f t="shared" si="1666"/>
        <v>105.23440000000002</v>
      </c>
      <c r="W1178" s="39">
        <f t="shared" si="1667"/>
        <v>866</v>
      </c>
      <c r="X1178" s="40">
        <f t="shared" si="1668"/>
        <v>0.12151778290993075</v>
      </c>
      <c r="Y1178" s="41">
        <f t="shared" si="1669"/>
        <v>1.0523440000000002</v>
      </c>
      <c r="Z1178" s="42">
        <f t="shared" si="1670"/>
        <v>10523.440000000002</v>
      </c>
      <c r="AA1178" s="103" t="s">
        <v>58</v>
      </c>
      <c r="AT1178" s="47">
        <v>40.1</v>
      </c>
      <c r="AU1178" s="47">
        <v>31</v>
      </c>
      <c r="AV1178" s="10">
        <f t="shared" si="1671"/>
        <v>24.02</v>
      </c>
      <c r="AW1178" s="10">
        <f t="shared" si="1672"/>
        <v>45.196800000000003</v>
      </c>
      <c r="AZ1178" t="str">
        <f t="shared" si="1673"/>
        <v>Yes</v>
      </c>
      <c r="BB1178" s="38">
        <f t="shared" si="1674"/>
        <v>-0.5</v>
      </c>
      <c r="BC1178" s="38">
        <f t="shared" si="1677"/>
        <v>-2.5</v>
      </c>
      <c r="BD1178" s="38">
        <f t="shared" si="1675"/>
        <v>-2.5</v>
      </c>
      <c r="BE1178" s="38">
        <f t="shared" si="1676"/>
        <v>-0.5</v>
      </c>
      <c r="BF1178" s="13" cm="1">
        <f t="array" ref="BF1178">SUMPRODUCT((1/COUNTIFS($A$3:$A1178,$A$3:$A1178,$H$3:$H1178,$H$3:$H1178,$I$3:$I1178,$I$3:$I1178)))</f>
        <v>349.99999999999761</v>
      </c>
      <c r="BG1178" s="13"/>
      <c r="BH1178" s="12"/>
    </row>
    <row r="1179" spans="1:60" x14ac:dyDescent="0.2">
      <c r="A1179" s="37">
        <v>46305</v>
      </c>
      <c r="C1179" s="38">
        <v>11.45</v>
      </c>
      <c r="D1179" s="13" t="s">
        <v>55</v>
      </c>
      <c r="E1179" s="13" t="s">
        <v>1172</v>
      </c>
      <c r="F1179" s="13"/>
      <c r="H1179" t="s">
        <v>1173</v>
      </c>
      <c r="I1179" s="13">
        <v>7</v>
      </c>
      <c r="J1179" s="13">
        <v>13</v>
      </c>
      <c r="K1179" t="s">
        <v>1368</v>
      </c>
      <c r="L1179" s="38">
        <v>0.5</v>
      </c>
      <c r="M1179" s="38">
        <v>5.7</v>
      </c>
      <c r="N1179" s="38">
        <v>9.81</v>
      </c>
      <c r="O1179" s="13" t="s">
        <v>15</v>
      </c>
      <c r="Q1179" s="13" t="s">
        <v>1101</v>
      </c>
      <c r="R1179" s="38">
        <v>9.1052</v>
      </c>
      <c r="S1179" s="13" t="s">
        <v>60</v>
      </c>
      <c r="T1179" s="39" t="str">
        <f t="shared" si="1664"/>
        <v>0.00</v>
      </c>
      <c r="U1179" s="39">
        <f t="shared" si="1665"/>
        <v>-0.5</v>
      </c>
      <c r="V1179" s="39">
        <f t="shared" si="1666"/>
        <v>104.73440000000002</v>
      </c>
      <c r="W1179" s="39">
        <f t="shared" si="1667"/>
        <v>866.5</v>
      </c>
      <c r="X1179" s="40">
        <f t="shared" si="1668"/>
        <v>0.12087062896710908</v>
      </c>
      <c r="Y1179" s="41">
        <f t="shared" si="1669"/>
        <v>1.0473440000000003</v>
      </c>
      <c r="Z1179" s="42">
        <f t="shared" si="1670"/>
        <v>10473.440000000002</v>
      </c>
      <c r="AA1179" s="103" t="s">
        <v>58</v>
      </c>
      <c r="AT1179" s="47">
        <v>8.8000000000000007</v>
      </c>
      <c r="AU1179" s="47">
        <v>8.8000000000000007</v>
      </c>
      <c r="AV1179" s="10">
        <f t="shared" si="1671"/>
        <v>4.4050000000000002</v>
      </c>
      <c r="AW1179" s="10">
        <f t="shared" si="1672"/>
        <v>9.1052</v>
      </c>
      <c r="AZ1179" t="str">
        <f t="shared" si="1673"/>
        <v>Yes</v>
      </c>
      <c r="BB1179" s="38">
        <f t="shared" si="1674"/>
        <v>-0.5</v>
      </c>
      <c r="BC1179" s="38">
        <f t="shared" si="1677"/>
        <v>-2.5</v>
      </c>
      <c r="BD1179" s="38">
        <f t="shared" si="1675"/>
        <v>-2.5</v>
      </c>
      <c r="BE1179" s="38">
        <f t="shared" si="1676"/>
        <v>-0.5</v>
      </c>
      <c r="BF1179" s="13" cm="1">
        <f t="array" ref="BF1179">SUMPRODUCT((1/COUNTIFS($A$3:$A1179,$A$3:$A1179,$H$3:$H1179,$H$3:$H1179,$I$3:$I1179,$I$3:$I1179)))</f>
        <v>349.99999999999756</v>
      </c>
      <c r="BG1179" s="13"/>
      <c r="BH1179" s="12"/>
    </row>
    <row r="1180" spans="1:60" x14ac:dyDescent="0.2">
      <c r="A1180" s="37">
        <v>46305</v>
      </c>
      <c r="C1180" s="38">
        <v>11.45</v>
      </c>
      <c r="D1180" s="13" t="s">
        <v>55</v>
      </c>
      <c r="E1180" s="13" t="s">
        <v>1156</v>
      </c>
      <c r="F1180" s="13"/>
      <c r="H1180" t="s">
        <v>138</v>
      </c>
      <c r="I1180" s="13">
        <v>9</v>
      </c>
      <c r="J1180" s="13">
        <v>3</v>
      </c>
      <c r="K1180" s="46" t="s">
        <v>1303</v>
      </c>
      <c r="L1180" s="38">
        <v>0.5</v>
      </c>
      <c r="M1180" s="38">
        <v>12.5</v>
      </c>
      <c r="N1180" s="38">
        <v>18.5</v>
      </c>
      <c r="O1180" s="13" t="s">
        <v>15</v>
      </c>
      <c r="Q1180" s="13" t="s">
        <v>4</v>
      </c>
      <c r="R1180" s="38">
        <v>17.100000000000001</v>
      </c>
      <c r="S1180" s="13">
        <v>4</v>
      </c>
      <c r="T1180" s="39" t="str">
        <f t="shared" si="1664"/>
        <v>0.00</v>
      </c>
      <c r="U1180" s="39">
        <f t="shared" si="1665"/>
        <v>-0.5</v>
      </c>
      <c r="V1180" s="39">
        <f t="shared" si="1666"/>
        <v>104.23440000000002</v>
      </c>
      <c r="W1180" s="39">
        <f t="shared" si="1667"/>
        <v>867</v>
      </c>
      <c r="X1180" s="40">
        <f t="shared" si="1668"/>
        <v>0.12022422145328722</v>
      </c>
      <c r="Y1180" s="41">
        <f t="shared" si="1669"/>
        <v>1.0423440000000002</v>
      </c>
      <c r="Z1180" s="42">
        <f t="shared" si="1670"/>
        <v>10423.440000000002</v>
      </c>
      <c r="AA1180" s="103" t="s">
        <v>58</v>
      </c>
      <c r="AT1180" s="47">
        <v>15</v>
      </c>
      <c r="AU1180" s="47">
        <v>15</v>
      </c>
      <c r="AV1180" s="10">
        <f t="shared" si="1671"/>
        <v>8.75</v>
      </c>
      <c r="AW1180" s="10">
        <f t="shared" si="1672"/>
        <v>17.100000000000001</v>
      </c>
      <c r="AZ1180" t="str">
        <f t="shared" si="1673"/>
        <v>Yes</v>
      </c>
      <c r="BB1180" s="38">
        <f t="shared" si="1674"/>
        <v>-0.5</v>
      </c>
      <c r="BC1180" s="38">
        <f t="shared" si="1677"/>
        <v>-4</v>
      </c>
      <c r="BD1180" s="38">
        <f t="shared" si="1675"/>
        <v>-4</v>
      </c>
      <c r="BE1180" s="38">
        <f t="shared" si="1676"/>
        <v>-0.5</v>
      </c>
      <c r="BF1180" s="13" cm="1">
        <f t="array" ref="BF1180">SUMPRODUCT((1/COUNTIFS($A$3:$A1180,$A$3:$A1180,$H$3:$H1180,$H$3:$H1180,$I$3:$I1180,$I$3:$I1180)))</f>
        <v>350.99999999999756</v>
      </c>
      <c r="BG1180" s="13"/>
      <c r="BH1180" s="12"/>
    </row>
    <row r="1181" spans="1:60" x14ac:dyDescent="0.2">
      <c r="A1181" s="37">
        <v>46305</v>
      </c>
      <c r="C1181" s="38">
        <v>11.45</v>
      </c>
      <c r="D1181" s="13" t="s">
        <v>55</v>
      </c>
      <c r="E1181" s="13" t="s">
        <v>1156</v>
      </c>
      <c r="F1181" s="13"/>
      <c r="H1181" t="s">
        <v>138</v>
      </c>
      <c r="I1181" s="13">
        <v>9</v>
      </c>
      <c r="J1181" s="13">
        <v>3</v>
      </c>
      <c r="K1181" s="46" t="s">
        <v>1303</v>
      </c>
      <c r="L1181" s="38">
        <v>0.5</v>
      </c>
      <c r="M1181" s="38">
        <v>4</v>
      </c>
      <c r="N1181" s="38">
        <v>4.5199999999999996</v>
      </c>
      <c r="O1181" s="13" t="s">
        <v>15</v>
      </c>
      <c r="Q1181" s="13" t="s">
        <v>1101</v>
      </c>
      <c r="R1181" s="38">
        <v>4.2384000000000004</v>
      </c>
      <c r="S1181" s="13">
        <v>4</v>
      </c>
      <c r="T1181" s="39" t="str">
        <f t="shared" si="1664"/>
        <v>0.00</v>
      </c>
      <c r="U1181" s="39">
        <f t="shared" si="1665"/>
        <v>-0.5</v>
      </c>
      <c r="V1181" s="39">
        <f t="shared" si="1666"/>
        <v>103.73440000000002</v>
      </c>
      <c r="W1181" s="39">
        <f t="shared" si="1667"/>
        <v>867.5</v>
      </c>
      <c r="X1181" s="40">
        <f t="shared" si="1668"/>
        <v>0.11957855907780983</v>
      </c>
      <c r="Y1181" s="41">
        <f t="shared" si="1669"/>
        <v>1.0373440000000003</v>
      </c>
      <c r="Z1181" s="42">
        <f t="shared" si="1670"/>
        <v>10373.440000000002</v>
      </c>
      <c r="AA1181" s="103" t="s">
        <v>58</v>
      </c>
      <c r="AT1181" s="47">
        <v>4.4000000000000004</v>
      </c>
      <c r="AU1181" s="47">
        <v>4.4000000000000004</v>
      </c>
      <c r="AV1181" s="10">
        <f t="shared" si="1671"/>
        <v>1.7599999999999998</v>
      </c>
      <c r="AW1181" s="10">
        <f t="shared" si="1672"/>
        <v>4.2384000000000004</v>
      </c>
      <c r="AZ1181" t="str">
        <f t="shared" si="1673"/>
        <v>Yes</v>
      </c>
      <c r="BB1181" s="38">
        <f t="shared" si="1674"/>
        <v>-0.5</v>
      </c>
      <c r="BC1181" s="38">
        <f t="shared" si="1677"/>
        <v>-4</v>
      </c>
      <c r="BD1181" s="38">
        <f t="shared" si="1675"/>
        <v>-4</v>
      </c>
      <c r="BE1181" s="38">
        <f t="shared" si="1676"/>
        <v>-0.5</v>
      </c>
      <c r="BF1181" s="13" cm="1">
        <f t="array" ref="BF1181">SUMPRODUCT((1/COUNTIFS($A$3:$A1181,$A$3:$A1181,$H$3:$H1181,$H$3:$H1181,$I$3:$I1181,$I$3:$I1181)))</f>
        <v>350.99999999999756</v>
      </c>
      <c r="BG1181" s="13"/>
      <c r="BH1181" s="12"/>
    </row>
    <row r="1182" spans="1:60" x14ac:dyDescent="0.2">
      <c r="A1182" s="37">
        <v>46305</v>
      </c>
      <c r="C1182" s="38">
        <v>11.45</v>
      </c>
      <c r="D1182" s="13" t="s">
        <v>55</v>
      </c>
      <c r="E1182" s="13" t="s">
        <v>1156</v>
      </c>
      <c r="F1182" s="13"/>
      <c r="H1182" t="s">
        <v>138</v>
      </c>
      <c r="I1182" s="13">
        <v>9</v>
      </c>
      <c r="J1182" s="13">
        <v>5</v>
      </c>
      <c r="K1182" t="s">
        <v>747</v>
      </c>
      <c r="L1182" s="38">
        <v>0.5</v>
      </c>
      <c r="M1182" s="38">
        <v>32</v>
      </c>
      <c r="N1182" s="38">
        <v>34.479999999999997</v>
      </c>
      <c r="O1182" s="13" t="s">
        <v>15</v>
      </c>
      <c r="Q1182" s="13" t="s">
        <v>4</v>
      </c>
      <c r="R1182" s="38">
        <v>31.801599999999997</v>
      </c>
      <c r="S1182" s="13" t="s">
        <v>60</v>
      </c>
      <c r="T1182" s="39" t="str">
        <f t="shared" si="1664"/>
        <v>0.00</v>
      </c>
      <c r="U1182" s="39">
        <f t="shared" si="1665"/>
        <v>-0.5</v>
      </c>
      <c r="V1182" s="39">
        <f t="shared" si="1666"/>
        <v>103.23440000000002</v>
      </c>
      <c r="W1182" s="39">
        <f t="shared" si="1667"/>
        <v>868</v>
      </c>
      <c r="X1182" s="40">
        <f t="shared" si="1668"/>
        <v>0.11893364055299542</v>
      </c>
      <c r="Y1182" s="41">
        <f t="shared" si="1669"/>
        <v>1.0323440000000002</v>
      </c>
      <c r="Z1182" s="42">
        <f t="shared" si="1670"/>
        <v>10323.440000000002</v>
      </c>
      <c r="AA1182" s="103" t="s">
        <v>58</v>
      </c>
      <c r="AT1182" s="47">
        <v>36.950000000000003</v>
      </c>
      <c r="AU1182" s="47">
        <v>31</v>
      </c>
      <c r="AV1182" s="10">
        <f t="shared" si="1671"/>
        <v>16.739999999999998</v>
      </c>
      <c r="AW1182" s="10">
        <f t="shared" si="1672"/>
        <v>31.801599999999997</v>
      </c>
      <c r="AZ1182" t="str">
        <f t="shared" si="1673"/>
        <v>Yes</v>
      </c>
      <c r="BB1182" s="38">
        <f t="shared" si="1674"/>
        <v>-0.5</v>
      </c>
      <c r="BC1182" s="38">
        <f t="shared" si="1677"/>
        <v>-4</v>
      </c>
      <c r="BD1182" s="38">
        <f t="shared" si="1675"/>
        <v>-4</v>
      </c>
      <c r="BE1182" s="38">
        <f t="shared" si="1676"/>
        <v>-0.5</v>
      </c>
      <c r="BF1182" s="13" cm="1">
        <f t="array" ref="BF1182">SUMPRODUCT((1/COUNTIFS($A$3:$A1182,$A$3:$A1182,$H$3:$H1182,$H$3:$H1182,$I$3:$I1182,$I$3:$I1182)))</f>
        <v>350.9999999999975</v>
      </c>
      <c r="BG1182" s="13"/>
      <c r="BH1182" s="12"/>
    </row>
    <row r="1183" spans="1:60" x14ac:dyDescent="0.2">
      <c r="A1183" s="37">
        <v>46305</v>
      </c>
      <c r="C1183" s="38">
        <v>11.45</v>
      </c>
      <c r="D1183" s="13" t="s">
        <v>55</v>
      </c>
      <c r="E1183" s="13" t="s">
        <v>1156</v>
      </c>
      <c r="F1183" s="13"/>
      <c r="H1183" t="s">
        <v>138</v>
      </c>
      <c r="I1183" s="13">
        <v>9</v>
      </c>
      <c r="J1183" s="13">
        <v>5</v>
      </c>
      <c r="K1183" t="s">
        <v>747</v>
      </c>
      <c r="L1183" s="38">
        <v>0.5</v>
      </c>
      <c r="M1183" s="38">
        <v>10</v>
      </c>
      <c r="N1183" s="38">
        <v>10</v>
      </c>
      <c r="O1183" s="13" t="s">
        <v>15</v>
      </c>
      <c r="Q1183" s="13" t="s">
        <v>1101</v>
      </c>
      <c r="R1183" s="38">
        <v>9.2800000000000011</v>
      </c>
      <c r="S1183" s="13" t="s">
        <v>60</v>
      </c>
      <c r="T1183" s="39" t="str">
        <f t="shared" si="1664"/>
        <v>0.00</v>
      </c>
      <c r="U1183" s="39">
        <f t="shared" si="1665"/>
        <v>-0.5</v>
      </c>
      <c r="V1183" s="39">
        <f t="shared" si="1666"/>
        <v>102.73440000000002</v>
      </c>
      <c r="W1183" s="39">
        <f t="shared" si="1667"/>
        <v>868.5</v>
      </c>
      <c r="X1183" s="40">
        <f t="shared" si="1668"/>
        <v>0.11828946459412783</v>
      </c>
      <c r="Y1183" s="41">
        <f t="shared" si="1669"/>
        <v>1.0273440000000003</v>
      </c>
      <c r="Z1183" s="42">
        <f t="shared" si="1670"/>
        <v>10273.440000000002</v>
      </c>
      <c r="AA1183" s="103" t="s">
        <v>58</v>
      </c>
      <c r="AT1183" s="47">
        <v>10.7</v>
      </c>
      <c r="AU1183" s="47">
        <v>10.7</v>
      </c>
      <c r="AV1183" s="10">
        <f t="shared" si="1671"/>
        <v>4.5</v>
      </c>
      <c r="AW1183" s="10">
        <f t="shared" si="1672"/>
        <v>9.2800000000000011</v>
      </c>
      <c r="AZ1183" t="str">
        <f t="shared" si="1673"/>
        <v>Yes</v>
      </c>
      <c r="BB1183" s="38">
        <f t="shared" si="1674"/>
        <v>-0.5</v>
      </c>
      <c r="BC1183" s="38">
        <f t="shared" si="1677"/>
        <v>-4</v>
      </c>
      <c r="BD1183" s="38">
        <f t="shared" si="1675"/>
        <v>-4</v>
      </c>
      <c r="BE1183" s="38">
        <f t="shared" si="1676"/>
        <v>-0.5</v>
      </c>
      <c r="BF1183" s="13" cm="1">
        <f t="array" ref="BF1183">SUMPRODUCT((1/COUNTIFS($A$3:$A1183,$A$3:$A1183,$H$3:$H1183,$H$3:$H1183,$I$3:$I1183,$I$3:$I1183)))</f>
        <v>350.99999999999756</v>
      </c>
      <c r="BG1183" s="13"/>
      <c r="BH1183" s="12"/>
    </row>
    <row r="1184" spans="1:60" x14ac:dyDescent="0.2">
      <c r="A1184" s="37">
        <v>46305</v>
      </c>
      <c r="C1184" s="38">
        <v>11.45</v>
      </c>
      <c r="D1184" s="13" t="s">
        <v>55</v>
      </c>
      <c r="E1184" s="13" t="s">
        <v>1156</v>
      </c>
      <c r="F1184" s="13"/>
      <c r="H1184" t="s">
        <v>138</v>
      </c>
      <c r="I1184" s="13">
        <v>9</v>
      </c>
      <c r="J1184" s="13">
        <v>10</v>
      </c>
      <c r="K1184" t="s">
        <v>1369</v>
      </c>
      <c r="L1184" s="38">
        <v>0.5</v>
      </c>
      <c r="M1184" s="38">
        <v>21</v>
      </c>
      <c r="N1184" s="38">
        <v>38.29</v>
      </c>
      <c r="O1184" s="13" t="s">
        <v>15</v>
      </c>
      <c r="Q1184" s="13" t="s">
        <v>4</v>
      </c>
      <c r="R1184" s="38">
        <v>35.306800000000003</v>
      </c>
      <c r="S1184" s="13" t="s">
        <v>60</v>
      </c>
      <c r="T1184" s="39" t="str">
        <f t="shared" si="1664"/>
        <v>0.00</v>
      </c>
      <c r="U1184" s="39">
        <f t="shared" si="1665"/>
        <v>-0.5</v>
      </c>
      <c r="V1184" s="39">
        <f t="shared" si="1666"/>
        <v>102.23440000000002</v>
      </c>
      <c r="W1184" s="39">
        <f t="shared" si="1667"/>
        <v>869</v>
      </c>
      <c r="X1184" s="40">
        <f t="shared" si="1668"/>
        <v>0.11764602991944767</v>
      </c>
      <c r="Y1184" s="41">
        <f t="shared" si="1669"/>
        <v>1.0223440000000001</v>
      </c>
      <c r="Z1184" s="42">
        <f t="shared" si="1670"/>
        <v>10223.440000000002</v>
      </c>
      <c r="AA1184" s="103" t="s">
        <v>58</v>
      </c>
      <c r="AT1184" s="47">
        <v>26.55</v>
      </c>
      <c r="AU1184" s="47">
        <v>26</v>
      </c>
      <c r="AV1184" s="10">
        <f t="shared" si="1671"/>
        <v>18.645</v>
      </c>
      <c r="AW1184" s="10">
        <f t="shared" si="1672"/>
        <v>35.306800000000003</v>
      </c>
      <c r="AZ1184" t="str">
        <f t="shared" si="1673"/>
        <v>Yes</v>
      </c>
      <c r="BB1184" s="38">
        <f t="shared" si="1674"/>
        <v>-0.5</v>
      </c>
      <c r="BC1184" s="38">
        <f t="shared" si="1677"/>
        <v>-4</v>
      </c>
      <c r="BD1184" s="38">
        <f t="shared" si="1675"/>
        <v>-4</v>
      </c>
      <c r="BE1184" s="38">
        <f t="shared" si="1676"/>
        <v>-0.5</v>
      </c>
      <c r="BF1184" s="13" cm="1">
        <f t="array" ref="BF1184">SUMPRODUCT((1/COUNTIFS($A$3:$A1184,$A$3:$A1184,$H$3:$H1184,$H$3:$H1184,$I$3:$I1184,$I$3:$I1184)))</f>
        <v>350.9999999999975</v>
      </c>
      <c r="BG1184" s="13"/>
      <c r="BH1184" s="12"/>
    </row>
    <row r="1185" spans="1:60" x14ac:dyDescent="0.2">
      <c r="A1185" s="37">
        <v>46305</v>
      </c>
      <c r="C1185" s="38">
        <v>11.45</v>
      </c>
      <c r="D1185" s="13" t="s">
        <v>55</v>
      </c>
      <c r="E1185" s="13" t="s">
        <v>1156</v>
      </c>
      <c r="F1185" s="13"/>
      <c r="H1185" t="s">
        <v>138</v>
      </c>
      <c r="I1185" s="13">
        <v>9</v>
      </c>
      <c r="J1185" s="13">
        <v>10</v>
      </c>
      <c r="K1185" t="s">
        <v>1369</v>
      </c>
      <c r="L1185" s="38">
        <v>0.5</v>
      </c>
      <c r="M1185" s="38">
        <v>6.2</v>
      </c>
      <c r="N1185" s="38">
        <v>8.0399999999999991</v>
      </c>
      <c r="O1185" s="13" t="s">
        <v>15</v>
      </c>
      <c r="Q1185" s="13" t="s">
        <v>1101</v>
      </c>
      <c r="R1185" s="38">
        <v>7.4767999999999999</v>
      </c>
      <c r="S1185" s="13" t="s">
        <v>60</v>
      </c>
      <c r="T1185" s="39" t="str">
        <f t="shared" si="1664"/>
        <v>0.00</v>
      </c>
      <c r="U1185" s="39">
        <f t="shared" si="1665"/>
        <v>-0.5</v>
      </c>
      <c r="V1185" s="39">
        <f t="shared" si="1666"/>
        <v>101.73440000000002</v>
      </c>
      <c r="W1185" s="39">
        <f t="shared" si="1667"/>
        <v>869.5</v>
      </c>
      <c r="X1185" s="40">
        <f t="shared" si="1668"/>
        <v>0.11700333525014378</v>
      </c>
      <c r="Y1185" s="41">
        <f t="shared" si="1669"/>
        <v>1.0173440000000002</v>
      </c>
      <c r="Z1185" s="42">
        <f t="shared" si="1670"/>
        <v>10173.440000000002</v>
      </c>
      <c r="AA1185" s="103" t="s">
        <v>58</v>
      </c>
      <c r="AT1185" s="47">
        <v>6.9</v>
      </c>
      <c r="AU1185" s="47">
        <v>6.9</v>
      </c>
      <c r="AV1185" s="10">
        <f t="shared" si="1671"/>
        <v>3.5199999999999996</v>
      </c>
      <c r="AW1185" s="10">
        <f t="shared" si="1672"/>
        <v>7.4767999999999999</v>
      </c>
      <c r="AZ1185" t="str">
        <f t="shared" si="1673"/>
        <v>Yes</v>
      </c>
      <c r="BB1185" s="38">
        <f t="shared" si="1674"/>
        <v>-0.5</v>
      </c>
      <c r="BC1185" s="38">
        <f t="shared" si="1677"/>
        <v>-4</v>
      </c>
      <c r="BD1185" s="38">
        <f t="shared" si="1675"/>
        <v>-4</v>
      </c>
      <c r="BE1185" s="38">
        <f t="shared" si="1676"/>
        <v>-0.5</v>
      </c>
      <c r="BF1185" s="13" cm="1">
        <f t="array" ref="BF1185">SUMPRODUCT((1/COUNTIFS($A$3:$A1185,$A$3:$A1185,$H$3:$H1185,$H$3:$H1185,$I$3:$I1185,$I$3:$I1185)))</f>
        <v>350.99999999999767</v>
      </c>
      <c r="BG1185" s="13"/>
      <c r="BH1185" s="12"/>
    </row>
    <row r="1186" spans="1:60" x14ac:dyDescent="0.2">
      <c r="A1186" s="37">
        <v>46305</v>
      </c>
      <c r="C1186" s="38">
        <v>11.45</v>
      </c>
      <c r="D1186" s="13" t="s">
        <v>55</v>
      </c>
      <c r="E1186" s="13" t="s">
        <v>1156</v>
      </c>
      <c r="F1186" s="13"/>
      <c r="H1186" t="s">
        <v>138</v>
      </c>
      <c r="I1186" s="13">
        <v>9</v>
      </c>
      <c r="J1186" s="13">
        <v>12</v>
      </c>
      <c r="K1186" s="45" t="s">
        <v>272</v>
      </c>
      <c r="L1186" s="38">
        <v>0.5</v>
      </c>
      <c r="M1186" s="38">
        <v>20</v>
      </c>
      <c r="N1186" s="38">
        <v>20.440000000000001</v>
      </c>
      <c r="O1186" s="13" t="s">
        <v>15</v>
      </c>
      <c r="Q1186" s="13" t="s">
        <v>4</v>
      </c>
      <c r="R1186" s="38">
        <v>18.884800000000002</v>
      </c>
      <c r="S1186" s="13">
        <v>3</v>
      </c>
      <c r="T1186" s="39" t="str">
        <f t="shared" si="1664"/>
        <v>0.00</v>
      </c>
      <c r="U1186" s="39">
        <f t="shared" si="1665"/>
        <v>-0.5</v>
      </c>
      <c r="V1186" s="39">
        <f t="shared" si="1666"/>
        <v>101.23440000000002</v>
      </c>
      <c r="W1186" s="39">
        <f t="shared" si="1667"/>
        <v>870</v>
      </c>
      <c r="X1186" s="40">
        <f t="shared" si="1668"/>
        <v>0.11636137931034485</v>
      </c>
      <c r="Y1186" s="41">
        <f t="shared" si="1669"/>
        <v>1.0123440000000001</v>
      </c>
      <c r="Z1186" s="42">
        <f t="shared" si="1670"/>
        <v>10123.440000000002</v>
      </c>
      <c r="AA1186" s="103" t="s">
        <v>58</v>
      </c>
      <c r="AT1186" s="47">
        <v>22.6</v>
      </c>
      <c r="AU1186" s="47">
        <v>18</v>
      </c>
      <c r="AV1186" s="10">
        <f t="shared" si="1671"/>
        <v>9.7200000000000006</v>
      </c>
      <c r="AW1186" s="10">
        <f t="shared" si="1672"/>
        <v>18.884800000000002</v>
      </c>
      <c r="AZ1186" t="str">
        <f t="shared" si="1673"/>
        <v>Yes</v>
      </c>
      <c r="BB1186" s="38">
        <f t="shared" si="1674"/>
        <v>-0.5</v>
      </c>
      <c r="BC1186" s="38">
        <f t="shared" si="1677"/>
        <v>-4</v>
      </c>
      <c r="BD1186" s="38">
        <f t="shared" si="1675"/>
        <v>-4</v>
      </c>
      <c r="BE1186" s="38">
        <f t="shared" si="1676"/>
        <v>-0.5</v>
      </c>
      <c r="BF1186" s="13" cm="1">
        <f t="array" ref="BF1186">SUMPRODUCT((1/COUNTIFS($A$3:$A1186,$A$3:$A1186,$H$3:$H1186,$H$3:$H1186,$I$3:$I1186,$I$3:$I1186)))</f>
        <v>350.99999999999773</v>
      </c>
      <c r="BG1186" s="13"/>
      <c r="BH1186" s="12"/>
    </row>
    <row r="1187" spans="1:60" x14ac:dyDescent="0.2">
      <c r="A1187" s="37">
        <v>46305</v>
      </c>
      <c r="C1187" s="38">
        <v>11.45</v>
      </c>
      <c r="D1187" s="13" t="s">
        <v>55</v>
      </c>
      <c r="E1187" s="13" t="s">
        <v>1156</v>
      </c>
      <c r="F1187" s="13"/>
      <c r="H1187" t="s">
        <v>138</v>
      </c>
      <c r="I1187" s="13">
        <v>9</v>
      </c>
      <c r="J1187" s="13">
        <v>13</v>
      </c>
      <c r="K1187" s="44" t="s">
        <v>1370</v>
      </c>
      <c r="L1187" s="38">
        <v>0.5</v>
      </c>
      <c r="M1187" s="38">
        <v>10</v>
      </c>
      <c r="N1187" s="38">
        <v>10</v>
      </c>
      <c r="O1187" s="13" t="s">
        <v>15</v>
      </c>
      <c r="Q1187" s="13" t="s">
        <v>4</v>
      </c>
      <c r="R1187" s="38">
        <v>9.2800000000000011</v>
      </c>
      <c r="S1187" s="13">
        <v>2</v>
      </c>
      <c r="T1187" s="39" t="str">
        <f t="shared" si="1664"/>
        <v>0.00</v>
      </c>
      <c r="U1187" s="39">
        <f t="shared" si="1665"/>
        <v>-0.5</v>
      </c>
      <c r="V1187" s="39">
        <f t="shared" si="1666"/>
        <v>100.73440000000002</v>
      </c>
      <c r="W1187" s="39">
        <f t="shared" si="1667"/>
        <v>870.5</v>
      </c>
      <c r="X1187" s="40">
        <f t="shared" si="1668"/>
        <v>0.11572016082711088</v>
      </c>
      <c r="Y1187" s="41">
        <f t="shared" si="1669"/>
        <v>1.0073440000000002</v>
      </c>
      <c r="Z1187" s="42">
        <f t="shared" si="1670"/>
        <v>10073.440000000002</v>
      </c>
      <c r="AA1187" s="103" t="s">
        <v>58</v>
      </c>
      <c r="AT1187" s="47">
        <v>8</v>
      </c>
      <c r="AU1187" s="47">
        <v>8.5</v>
      </c>
      <c r="AV1187" s="10">
        <f t="shared" si="1671"/>
        <v>4.5</v>
      </c>
      <c r="AW1187" s="10">
        <f t="shared" si="1672"/>
        <v>9.2800000000000011</v>
      </c>
      <c r="AZ1187" t="str">
        <f t="shared" si="1673"/>
        <v>Yes</v>
      </c>
      <c r="BB1187" s="38">
        <f t="shared" si="1674"/>
        <v>-0.5</v>
      </c>
      <c r="BC1187" s="38">
        <f t="shared" si="1677"/>
        <v>-4</v>
      </c>
      <c r="BD1187" s="38">
        <f t="shared" si="1675"/>
        <v>-4</v>
      </c>
      <c r="BE1187" s="38">
        <f t="shared" si="1676"/>
        <v>-0.5</v>
      </c>
      <c r="BF1187" s="13" cm="1">
        <f t="array" ref="BF1187">SUMPRODUCT((1/COUNTIFS($A$3:$A1187,$A$3:$A1187,$H$3:$H1187,$H$3:$H1187,$I$3:$I1187,$I$3:$I1187)))</f>
        <v>350.99999999999756</v>
      </c>
      <c r="BG1187" s="13"/>
      <c r="BH1187" s="12"/>
    </row>
    <row r="1188" spans="1:60" x14ac:dyDescent="0.2">
      <c r="A1188" s="37">
        <v>46305</v>
      </c>
      <c r="C1188" s="38">
        <v>11.45</v>
      </c>
      <c r="D1188" s="13" t="s">
        <v>55</v>
      </c>
      <c r="E1188" s="13" t="s">
        <v>1172</v>
      </c>
      <c r="F1188" s="13"/>
      <c r="H1188" t="s">
        <v>1173</v>
      </c>
      <c r="I1188" s="13">
        <v>8</v>
      </c>
      <c r="J1188" s="13">
        <v>5</v>
      </c>
      <c r="K1188" t="s">
        <v>1372</v>
      </c>
      <c r="L1188" s="38">
        <v>0.5</v>
      </c>
      <c r="M1188" s="38">
        <v>23</v>
      </c>
      <c r="N1188" s="38">
        <v>23</v>
      </c>
      <c r="O1188" s="13" t="s">
        <v>15</v>
      </c>
      <c r="Q1188" s="13" t="s">
        <v>4</v>
      </c>
      <c r="R1188" s="38">
        <v>21.240000000000002</v>
      </c>
      <c r="S1188" s="13" t="s">
        <v>60</v>
      </c>
      <c r="T1188" s="39" t="str">
        <f t="shared" ref="T1188:T1261" si="1678">IF(($AA1188="W"),ROUND(($L1188*$R1188),2),"0.00")</f>
        <v>0.00</v>
      </c>
      <c r="U1188" s="39">
        <f t="shared" si="1665"/>
        <v>-0.5</v>
      </c>
      <c r="V1188" s="39">
        <f t="shared" si="1666"/>
        <v>100.23440000000002</v>
      </c>
      <c r="W1188" s="39">
        <f t="shared" si="1667"/>
        <v>871</v>
      </c>
      <c r="X1188" s="40">
        <f t="shared" si="1668"/>
        <v>0.11507967853042482</v>
      </c>
      <c r="Y1188" s="41">
        <f t="shared" si="1669"/>
        <v>1.0023440000000001</v>
      </c>
      <c r="Z1188" s="42">
        <f t="shared" si="1670"/>
        <v>10023.440000000002</v>
      </c>
      <c r="AA1188" s="103" t="s">
        <v>58</v>
      </c>
      <c r="AT1188" s="47">
        <v>26.6</v>
      </c>
      <c r="AU1188" s="47">
        <v>26</v>
      </c>
      <c r="AV1188" s="10">
        <f t="shared" si="1671"/>
        <v>11</v>
      </c>
      <c r="AW1188" s="10">
        <f t="shared" si="1672"/>
        <v>21.240000000000002</v>
      </c>
      <c r="AZ1188" t="str">
        <f t="shared" si="1673"/>
        <v>Yes</v>
      </c>
      <c r="BB1188" s="38">
        <f t="shared" si="1674"/>
        <v>-0.5</v>
      </c>
      <c r="BC1188" s="38">
        <f t="shared" si="1677"/>
        <v>-0.5</v>
      </c>
      <c r="BD1188" s="38">
        <f t="shared" si="1675"/>
        <v>-0.5</v>
      </c>
      <c r="BE1188" s="38">
        <f t="shared" si="1676"/>
        <v>-0.5</v>
      </c>
      <c r="BF1188" s="13" cm="1">
        <f t="array" ref="BF1188">SUMPRODUCT((1/COUNTIFS($A$3:$A1188,$A$3:$A1188,$H$3:$H1188,$H$3:$H1188,$I$3:$I1188,$I$3:$I1188)))</f>
        <v>351.99999999999756</v>
      </c>
      <c r="BG1188" s="13"/>
      <c r="BH1188" s="12"/>
    </row>
    <row r="1189" spans="1:60" x14ac:dyDescent="0.2">
      <c r="A1189" s="37">
        <v>46305</v>
      </c>
      <c r="C1189" s="38">
        <v>11.45</v>
      </c>
      <c r="D1189" s="13" t="s">
        <v>55</v>
      </c>
      <c r="E1189" s="13" t="s">
        <v>1156</v>
      </c>
      <c r="F1189" s="13"/>
      <c r="H1189" t="s">
        <v>138</v>
      </c>
      <c r="I1189" s="13">
        <v>10</v>
      </c>
      <c r="J1189" s="13">
        <v>7</v>
      </c>
      <c r="K1189" t="s">
        <v>201</v>
      </c>
      <c r="L1189" s="38">
        <v>0.5</v>
      </c>
      <c r="M1189" s="38">
        <v>23</v>
      </c>
      <c r="N1189" s="38">
        <v>36.5</v>
      </c>
      <c r="O1189" s="13" t="s">
        <v>15</v>
      </c>
      <c r="Q1189" s="13" t="s">
        <v>4</v>
      </c>
      <c r="R1189" s="38">
        <v>33.660000000000004</v>
      </c>
      <c r="S1189" s="13" t="s">
        <v>60</v>
      </c>
      <c r="T1189" s="39" t="str">
        <f t="shared" si="1678"/>
        <v>0.00</v>
      </c>
      <c r="U1189" s="39">
        <f t="shared" si="1665"/>
        <v>-0.5</v>
      </c>
      <c r="V1189" s="39">
        <f t="shared" si="1666"/>
        <v>99.734400000000022</v>
      </c>
      <c r="W1189" s="39">
        <f t="shared" si="1667"/>
        <v>871.5</v>
      </c>
      <c r="X1189" s="40">
        <f t="shared" si="1668"/>
        <v>0.1144399311531842</v>
      </c>
      <c r="Y1189" s="41">
        <f t="shared" si="1669"/>
        <v>0.99734400000000023</v>
      </c>
      <c r="Z1189" s="42">
        <f t="shared" si="1670"/>
        <v>9973.4400000000023</v>
      </c>
      <c r="AA1189" s="103" t="s">
        <v>58</v>
      </c>
      <c r="AT1189" s="47">
        <v>21</v>
      </c>
      <c r="AU1189" s="47">
        <v>26</v>
      </c>
      <c r="AV1189" s="10">
        <f t="shared" si="1671"/>
        <v>17.75</v>
      </c>
      <c r="AW1189" s="10">
        <f t="shared" si="1672"/>
        <v>33.660000000000004</v>
      </c>
      <c r="AZ1189" t="str">
        <f t="shared" si="1673"/>
        <v>Yes</v>
      </c>
      <c r="BB1189" s="38">
        <f t="shared" si="1674"/>
        <v>-0.5</v>
      </c>
      <c r="BC1189" s="38">
        <f t="shared" si="1677"/>
        <v>-3.5</v>
      </c>
      <c r="BD1189" s="38">
        <f t="shared" si="1675"/>
        <v>-3.5</v>
      </c>
      <c r="BE1189" s="38">
        <f t="shared" si="1676"/>
        <v>-0.5</v>
      </c>
      <c r="BF1189" s="13" cm="1">
        <f t="array" ref="BF1189">SUMPRODUCT((1/COUNTIFS($A$3:$A1189,$A$3:$A1189,$H$3:$H1189,$H$3:$H1189,$I$3:$I1189,$I$3:$I1189)))</f>
        <v>352.99999999999756</v>
      </c>
      <c r="BG1189" s="13"/>
      <c r="BH1189" s="12"/>
    </row>
    <row r="1190" spans="1:60" x14ac:dyDescent="0.2">
      <c r="A1190" s="37">
        <v>46305</v>
      </c>
      <c r="C1190" s="38">
        <v>11.45</v>
      </c>
      <c r="D1190" s="13" t="s">
        <v>55</v>
      </c>
      <c r="E1190" s="13" t="s">
        <v>1156</v>
      </c>
      <c r="F1190" s="13"/>
      <c r="H1190" t="s">
        <v>138</v>
      </c>
      <c r="I1190" s="13">
        <v>10</v>
      </c>
      <c r="J1190" s="13">
        <v>7</v>
      </c>
      <c r="K1190" t="s">
        <v>201</v>
      </c>
      <c r="L1190" s="38">
        <v>0.5</v>
      </c>
      <c r="M1190" s="38">
        <v>6.6</v>
      </c>
      <c r="N1190" s="38">
        <v>7.16</v>
      </c>
      <c r="O1190" s="13" t="s">
        <v>15</v>
      </c>
      <c r="Q1190" s="13" t="s">
        <v>1101</v>
      </c>
      <c r="R1190" s="38">
        <v>6.6672000000000002</v>
      </c>
      <c r="S1190" s="13" t="s">
        <v>60</v>
      </c>
      <c r="T1190" s="39" t="str">
        <f t="shared" si="1678"/>
        <v>0.00</v>
      </c>
      <c r="U1190" s="39">
        <f t="shared" si="1665"/>
        <v>-0.5</v>
      </c>
      <c r="V1190" s="39">
        <f t="shared" si="1666"/>
        <v>99.234400000000022</v>
      </c>
      <c r="W1190" s="39">
        <f t="shared" si="1667"/>
        <v>872</v>
      </c>
      <c r="X1190" s="40">
        <f t="shared" si="1668"/>
        <v>0.11380091743119268</v>
      </c>
      <c r="Y1190" s="41">
        <f t="shared" si="1669"/>
        <v>0.99234400000000023</v>
      </c>
      <c r="Z1190" s="42">
        <f t="shared" si="1670"/>
        <v>9923.4400000000023</v>
      </c>
      <c r="AA1190" s="103" t="s">
        <v>58</v>
      </c>
      <c r="AT1190" s="47">
        <v>5</v>
      </c>
      <c r="AU1190" s="47">
        <v>5</v>
      </c>
      <c r="AV1190" s="10">
        <f t="shared" si="1671"/>
        <v>3.08</v>
      </c>
      <c r="AW1190" s="10">
        <f t="shared" si="1672"/>
        <v>6.6672000000000002</v>
      </c>
      <c r="AZ1190" t="str">
        <f t="shared" si="1673"/>
        <v>Yes</v>
      </c>
      <c r="BB1190" s="38">
        <f t="shared" si="1674"/>
        <v>-0.5</v>
      </c>
      <c r="BC1190" s="38">
        <f t="shared" si="1677"/>
        <v>-3.5</v>
      </c>
      <c r="BD1190" s="38">
        <f t="shared" si="1675"/>
        <v>-3.5</v>
      </c>
      <c r="BE1190" s="38">
        <f t="shared" si="1676"/>
        <v>-0.5</v>
      </c>
      <c r="BF1190" s="13" cm="1">
        <f t="array" ref="BF1190">SUMPRODUCT((1/COUNTIFS($A$3:$A1190,$A$3:$A1190,$H$3:$H1190,$H$3:$H1190,$I$3:$I1190,$I$3:$I1190)))</f>
        <v>352.99999999999756</v>
      </c>
      <c r="BG1190" s="13"/>
      <c r="BH1190" s="12"/>
    </row>
    <row r="1191" spans="1:60" x14ac:dyDescent="0.2">
      <c r="A1191" s="37">
        <v>46305</v>
      </c>
      <c r="C1191" s="38">
        <v>11.45</v>
      </c>
      <c r="D1191" s="13" t="s">
        <v>55</v>
      </c>
      <c r="E1191" s="13" t="s">
        <v>1156</v>
      </c>
      <c r="F1191" s="13"/>
      <c r="H1191" t="s">
        <v>138</v>
      </c>
      <c r="I1191" s="13">
        <v>10</v>
      </c>
      <c r="J1191" s="13">
        <v>15</v>
      </c>
      <c r="K1191" t="s">
        <v>273</v>
      </c>
      <c r="L1191" s="38">
        <v>0.5</v>
      </c>
      <c r="M1191" s="38">
        <v>20</v>
      </c>
      <c r="N1191" s="38">
        <v>50</v>
      </c>
      <c r="O1191" s="13" t="s">
        <v>15</v>
      </c>
      <c r="Q1191" s="13" t="s">
        <v>4</v>
      </c>
      <c r="R1191" s="38">
        <v>46.080000000000005</v>
      </c>
      <c r="S1191" s="13" t="s">
        <v>60</v>
      </c>
      <c r="T1191" s="39" t="str">
        <f t="shared" si="1678"/>
        <v>0.00</v>
      </c>
      <c r="U1191" s="39">
        <f t="shared" si="1665"/>
        <v>-0.5</v>
      </c>
      <c r="V1191" s="39">
        <f t="shared" si="1666"/>
        <v>98.734400000000022</v>
      </c>
      <c r="W1191" s="39">
        <f t="shared" si="1667"/>
        <v>872.5</v>
      </c>
      <c r="X1191" s="40">
        <f t="shared" si="1668"/>
        <v>0.11316263610315189</v>
      </c>
      <c r="Y1191" s="41">
        <f t="shared" si="1669"/>
        <v>0.98734400000000022</v>
      </c>
      <c r="Z1191" s="42">
        <f t="shared" si="1670"/>
        <v>9873.4400000000023</v>
      </c>
      <c r="AA1191" s="103" t="s">
        <v>58</v>
      </c>
      <c r="AT1191" s="47">
        <v>37.549999999999997</v>
      </c>
      <c r="AU1191" s="47">
        <v>31</v>
      </c>
      <c r="AV1191" s="10">
        <f t="shared" si="1671"/>
        <v>24.5</v>
      </c>
      <c r="AW1191" s="10">
        <f t="shared" si="1672"/>
        <v>46.080000000000005</v>
      </c>
      <c r="AZ1191" t="str">
        <f t="shared" si="1673"/>
        <v>Yes</v>
      </c>
      <c r="BB1191" s="38">
        <f t="shared" si="1674"/>
        <v>-0.5</v>
      </c>
      <c r="BC1191" s="38">
        <f t="shared" si="1677"/>
        <v>-3.5</v>
      </c>
      <c r="BD1191" s="38">
        <f t="shared" si="1675"/>
        <v>-3.5</v>
      </c>
      <c r="BE1191" s="38">
        <f t="shared" si="1676"/>
        <v>-0.5</v>
      </c>
      <c r="BF1191" s="13" cm="1">
        <f t="array" ref="BF1191">SUMPRODUCT((1/COUNTIFS($A$3:$A1191,$A$3:$A1191,$H$3:$H1191,$H$3:$H1191,$I$3:$I1191,$I$3:$I1191)))</f>
        <v>352.9999999999975</v>
      </c>
      <c r="BG1191" s="13"/>
      <c r="BH1191" s="12"/>
    </row>
    <row r="1192" spans="1:60" x14ac:dyDescent="0.2">
      <c r="A1192" s="37">
        <v>46305</v>
      </c>
      <c r="C1192" s="38">
        <v>11.45</v>
      </c>
      <c r="D1192" s="13" t="s">
        <v>55</v>
      </c>
      <c r="E1192" s="13" t="s">
        <v>1156</v>
      </c>
      <c r="F1192" s="13"/>
      <c r="H1192" t="s">
        <v>138</v>
      </c>
      <c r="I1192" s="13">
        <v>10</v>
      </c>
      <c r="J1192" s="13">
        <v>15</v>
      </c>
      <c r="K1192" t="s">
        <v>273</v>
      </c>
      <c r="L1192" s="38">
        <v>0.5</v>
      </c>
      <c r="M1192" s="38">
        <v>5.7</v>
      </c>
      <c r="N1192" s="38">
        <v>9.1300000000000008</v>
      </c>
      <c r="O1192" s="13" t="s">
        <v>15</v>
      </c>
      <c r="Q1192" s="13" t="s">
        <v>1101</v>
      </c>
      <c r="R1192" s="38">
        <v>8.4796000000000014</v>
      </c>
      <c r="S1192" s="13" t="s">
        <v>60</v>
      </c>
      <c r="T1192" s="39" t="str">
        <f t="shared" si="1678"/>
        <v>0.00</v>
      </c>
      <c r="U1192" s="39">
        <f t="shared" si="1665"/>
        <v>-0.5</v>
      </c>
      <c r="V1192" s="39">
        <f t="shared" si="1666"/>
        <v>98.234400000000022</v>
      </c>
      <c r="W1192" s="39">
        <f t="shared" si="1667"/>
        <v>873</v>
      </c>
      <c r="X1192" s="40">
        <f t="shared" si="1668"/>
        <v>0.11252508591065295</v>
      </c>
      <c r="Y1192" s="41">
        <f t="shared" si="1669"/>
        <v>0.98234400000000022</v>
      </c>
      <c r="Z1192" s="42">
        <f t="shared" si="1670"/>
        <v>9823.4400000000023</v>
      </c>
      <c r="AA1192" s="103" t="s">
        <v>58</v>
      </c>
      <c r="AT1192" s="47">
        <v>10.5</v>
      </c>
      <c r="AU1192" s="47">
        <v>10.5</v>
      </c>
      <c r="AV1192" s="10">
        <f t="shared" si="1671"/>
        <v>4.0650000000000004</v>
      </c>
      <c r="AW1192" s="10">
        <f t="shared" si="1672"/>
        <v>8.4796000000000014</v>
      </c>
      <c r="AZ1192" t="str">
        <f t="shared" si="1673"/>
        <v>Yes</v>
      </c>
      <c r="BB1192" s="38">
        <f t="shared" si="1674"/>
        <v>-0.5</v>
      </c>
      <c r="BC1192" s="38">
        <f t="shared" si="1677"/>
        <v>-3.5</v>
      </c>
      <c r="BD1192" s="38">
        <f t="shared" si="1675"/>
        <v>-3.5</v>
      </c>
      <c r="BE1192" s="38">
        <f t="shared" si="1676"/>
        <v>-0.5</v>
      </c>
      <c r="BF1192" s="13" cm="1">
        <f t="array" ref="BF1192">SUMPRODUCT((1/COUNTIFS($A$3:$A1192,$A$3:$A1192,$H$3:$H1192,$H$3:$H1192,$I$3:$I1192,$I$3:$I1192)))</f>
        <v>352.99999999999756</v>
      </c>
      <c r="BG1192" s="13"/>
      <c r="BH1192" s="12"/>
    </row>
    <row r="1193" spans="1:60" x14ac:dyDescent="0.2">
      <c r="A1193" s="37">
        <v>46305</v>
      </c>
      <c r="C1193" s="38">
        <v>11.45</v>
      </c>
      <c r="D1193" s="13" t="s">
        <v>55</v>
      </c>
      <c r="E1193" s="13" t="s">
        <v>1156</v>
      </c>
      <c r="F1193" s="13"/>
      <c r="H1193" t="s">
        <v>138</v>
      </c>
      <c r="I1193" s="13">
        <v>10</v>
      </c>
      <c r="J1193" s="13">
        <v>16</v>
      </c>
      <c r="K1193" t="s">
        <v>1374</v>
      </c>
      <c r="L1193" s="38">
        <v>0.5</v>
      </c>
      <c r="M1193" s="38">
        <v>26</v>
      </c>
      <c r="N1193" s="38">
        <v>29.01</v>
      </c>
      <c r="O1193" s="13" t="s">
        <v>15</v>
      </c>
      <c r="Q1193" s="13" t="s">
        <v>4</v>
      </c>
      <c r="R1193" s="38">
        <v>26.769200000000001</v>
      </c>
      <c r="S1193" s="13" t="s">
        <v>60</v>
      </c>
      <c r="T1193" s="39" t="str">
        <f t="shared" si="1678"/>
        <v>0.00</v>
      </c>
      <c r="U1193" s="39">
        <f t="shared" si="1665"/>
        <v>-0.5</v>
      </c>
      <c r="V1193" s="39">
        <f t="shared" si="1666"/>
        <v>97.734400000000022</v>
      </c>
      <c r="W1193" s="39">
        <f t="shared" si="1667"/>
        <v>873.5</v>
      </c>
      <c r="X1193" s="40">
        <f t="shared" si="1668"/>
        <v>0.11188826559816831</v>
      </c>
      <c r="Y1193" s="41">
        <f t="shared" si="1669"/>
        <v>0.97734400000000021</v>
      </c>
      <c r="Z1193" s="42">
        <f t="shared" si="1670"/>
        <v>9773.4400000000023</v>
      </c>
      <c r="AA1193" s="103" t="s">
        <v>58</v>
      </c>
      <c r="AT1193" s="47">
        <v>32.450000000000003</v>
      </c>
      <c r="AU1193" s="47">
        <v>26</v>
      </c>
      <c r="AV1193" s="10">
        <f t="shared" si="1671"/>
        <v>14.005000000000001</v>
      </c>
      <c r="AW1193" s="10">
        <f t="shared" si="1672"/>
        <v>26.769200000000001</v>
      </c>
      <c r="AZ1193" t="str">
        <f t="shared" si="1673"/>
        <v>Yes</v>
      </c>
      <c r="BB1193" s="38">
        <f t="shared" si="1674"/>
        <v>-0.5</v>
      </c>
      <c r="BC1193" s="38">
        <f t="shared" si="1677"/>
        <v>-3.5</v>
      </c>
      <c r="BD1193" s="38">
        <f t="shared" si="1675"/>
        <v>-3.5</v>
      </c>
      <c r="BE1193" s="38">
        <f t="shared" si="1676"/>
        <v>-0.5</v>
      </c>
      <c r="BF1193" s="13" cm="1">
        <f t="array" ref="BF1193">SUMPRODUCT((1/COUNTIFS($A$3:$A1193,$A$3:$A1193,$H$3:$H1193,$H$3:$H1193,$I$3:$I1193,$I$3:$I1193)))</f>
        <v>352.9999999999975</v>
      </c>
      <c r="BG1193" s="13"/>
      <c r="BH1193" s="12"/>
    </row>
    <row r="1194" spans="1:60" x14ac:dyDescent="0.2">
      <c r="A1194" s="37">
        <v>46305</v>
      </c>
      <c r="C1194" s="38">
        <v>11.45</v>
      </c>
      <c r="D1194" s="13" t="s">
        <v>55</v>
      </c>
      <c r="E1194" s="13" t="s">
        <v>1156</v>
      </c>
      <c r="F1194" s="13"/>
      <c r="H1194" t="s">
        <v>138</v>
      </c>
      <c r="I1194" s="13">
        <v>10</v>
      </c>
      <c r="J1194" s="13">
        <v>17</v>
      </c>
      <c r="K1194" t="s">
        <v>1375</v>
      </c>
      <c r="L1194" s="38">
        <v>0.5</v>
      </c>
      <c r="M1194" s="38">
        <v>27</v>
      </c>
      <c r="N1194" s="38">
        <v>33.5</v>
      </c>
      <c r="O1194" s="13" t="s">
        <v>15</v>
      </c>
      <c r="Q1194" s="13" t="s">
        <v>4</v>
      </c>
      <c r="R1194" s="38">
        <v>30.900000000000002</v>
      </c>
      <c r="S1194" s="13" t="s">
        <v>60</v>
      </c>
      <c r="T1194" s="39" t="str">
        <f t="shared" si="1678"/>
        <v>0.00</v>
      </c>
      <c r="U1194" s="39">
        <f t="shared" si="1665"/>
        <v>-0.5</v>
      </c>
      <c r="V1194" s="39">
        <f t="shared" si="1666"/>
        <v>97.234400000000022</v>
      </c>
      <c r="W1194" s="39">
        <f t="shared" si="1667"/>
        <v>874</v>
      </c>
      <c r="X1194" s="40">
        <f t="shared" si="1668"/>
        <v>0.1112521739130435</v>
      </c>
      <c r="Y1194" s="41">
        <f t="shared" si="1669"/>
        <v>0.97234400000000021</v>
      </c>
      <c r="Z1194" s="42">
        <f t="shared" si="1670"/>
        <v>9723.4400000000023</v>
      </c>
      <c r="AA1194" s="103" t="s">
        <v>58</v>
      </c>
      <c r="AT1194" s="47">
        <v>26.75</v>
      </c>
      <c r="AU1194" s="47">
        <v>21</v>
      </c>
      <c r="AV1194" s="10">
        <f t="shared" si="1671"/>
        <v>16.25</v>
      </c>
      <c r="AW1194" s="10">
        <f t="shared" si="1672"/>
        <v>30.900000000000002</v>
      </c>
      <c r="AZ1194" t="str">
        <f t="shared" si="1673"/>
        <v>Yes</v>
      </c>
      <c r="BB1194" s="38">
        <f t="shared" si="1674"/>
        <v>-0.5</v>
      </c>
      <c r="BC1194" s="38">
        <f t="shared" si="1677"/>
        <v>-3.5</v>
      </c>
      <c r="BD1194" s="38">
        <f t="shared" si="1675"/>
        <v>-3.5</v>
      </c>
      <c r="BE1194" s="38">
        <f t="shared" si="1676"/>
        <v>-0.5</v>
      </c>
      <c r="BF1194" s="13" cm="1">
        <f t="array" ref="BF1194">SUMPRODUCT((1/COUNTIFS($A$3:$A1194,$A$3:$A1194,$H$3:$H1194,$H$3:$H1194,$I$3:$I1194,$I$3:$I1194)))</f>
        <v>352.99999999999767</v>
      </c>
      <c r="BG1194" s="13"/>
      <c r="BH1194" s="12"/>
    </row>
    <row r="1195" spans="1:60" x14ac:dyDescent="0.2">
      <c r="A1195" s="37">
        <v>46305</v>
      </c>
      <c r="C1195" s="38">
        <v>11.45</v>
      </c>
      <c r="D1195" s="13" t="s">
        <v>55</v>
      </c>
      <c r="E1195" s="13" t="s">
        <v>1156</v>
      </c>
      <c r="F1195" s="13"/>
      <c r="H1195" t="s">
        <v>138</v>
      </c>
      <c r="I1195" s="13">
        <v>10</v>
      </c>
      <c r="J1195" s="13">
        <v>17</v>
      </c>
      <c r="K1195" t="s">
        <v>1375</v>
      </c>
      <c r="L1195" s="38">
        <v>0.5</v>
      </c>
      <c r="M1195" s="38">
        <v>8.6</v>
      </c>
      <c r="N1195" s="38">
        <v>8.6</v>
      </c>
      <c r="O1195" s="13" t="s">
        <v>15</v>
      </c>
      <c r="Q1195" s="13" t="s">
        <v>1101</v>
      </c>
      <c r="R1195" s="38">
        <v>7.992</v>
      </c>
      <c r="S1195" s="13" t="s">
        <v>60</v>
      </c>
      <c r="T1195" s="39" t="str">
        <f t="shared" si="1678"/>
        <v>0.00</v>
      </c>
      <c r="U1195" s="39">
        <f t="shared" si="1665"/>
        <v>-0.5</v>
      </c>
      <c r="V1195" s="39">
        <f t="shared" si="1666"/>
        <v>96.734400000000022</v>
      </c>
      <c r="W1195" s="39">
        <f t="shared" si="1667"/>
        <v>874.5</v>
      </c>
      <c r="X1195" s="40">
        <f t="shared" si="1668"/>
        <v>0.11061680960548888</v>
      </c>
      <c r="Y1195" s="41">
        <f t="shared" si="1669"/>
        <v>0.9673440000000002</v>
      </c>
      <c r="Z1195" s="42">
        <f t="shared" si="1670"/>
        <v>9673.4400000000023</v>
      </c>
      <c r="AA1195" s="103" t="s">
        <v>58</v>
      </c>
      <c r="AT1195" s="47">
        <v>6.3</v>
      </c>
      <c r="AU1195" s="47">
        <v>6.3</v>
      </c>
      <c r="AV1195" s="10">
        <f t="shared" si="1671"/>
        <v>3.8</v>
      </c>
      <c r="AW1195" s="10">
        <f t="shared" si="1672"/>
        <v>7.992</v>
      </c>
      <c r="AZ1195" t="str">
        <f t="shared" si="1673"/>
        <v>Yes</v>
      </c>
      <c r="BB1195" s="38">
        <f t="shared" si="1674"/>
        <v>-0.5</v>
      </c>
      <c r="BC1195" s="38">
        <f t="shared" si="1677"/>
        <v>-3.5</v>
      </c>
      <c r="BD1195" s="38">
        <f t="shared" si="1675"/>
        <v>-3.5</v>
      </c>
      <c r="BE1195" s="38">
        <f t="shared" si="1676"/>
        <v>-0.5</v>
      </c>
      <c r="BF1195" s="13" cm="1">
        <f t="array" ref="BF1195">SUMPRODUCT((1/COUNTIFS($A$3:$A1195,$A$3:$A1195,$H$3:$H1195,$H$3:$H1195,$I$3:$I1195,$I$3:$I1195)))</f>
        <v>352.99999999999773</v>
      </c>
      <c r="BG1195" s="13"/>
      <c r="BH1195" s="12"/>
    </row>
    <row r="1196" spans="1:60" x14ac:dyDescent="0.2">
      <c r="A1196" s="37">
        <v>46305</v>
      </c>
      <c r="C1196" s="38">
        <v>11.45</v>
      </c>
      <c r="D1196" s="13" t="s">
        <v>55</v>
      </c>
      <c r="E1196" s="13" t="s">
        <v>1172</v>
      </c>
      <c r="F1196" s="13"/>
      <c r="H1196" t="s">
        <v>1173</v>
      </c>
      <c r="I1196" s="13">
        <v>9</v>
      </c>
      <c r="J1196" s="13">
        <v>1</v>
      </c>
      <c r="K1196" s="46" t="s">
        <v>1376</v>
      </c>
      <c r="L1196" s="38">
        <v>0.5</v>
      </c>
      <c r="M1196" s="38">
        <v>11.5</v>
      </c>
      <c r="N1196" s="38">
        <v>12.29</v>
      </c>
      <c r="O1196" s="13" t="s">
        <v>15</v>
      </c>
      <c r="Q1196" s="13" t="s">
        <v>4</v>
      </c>
      <c r="R1196" s="38">
        <v>11.386799999999999</v>
      </c>
      <c r="S1196" s="13">
        <v>4</v>
      </c>
      <c r="T1196" s="39" t="str">
        <f t="shared" si="1678"/>
        <v>0.00</v>
      </c>
      <c r="U1196" s="39">
        <f t="shared" si="1665"/>
        <v>-0.5</v>
      </c>
      <c r="V1196" s="39">
        <f t="shared" si="1666"/>
        <v>96.234400000000022</v>
      </c>
      <c r="W1196" s="39">
        <f t="shared" si="1667"/>
        <v>875</v>
      </c>
      <c r="X1196" s="40">
        <f t="shared" si="1668"/>
        <v>0.10998217142857146</v>
      </c>
      <c r="Y1196" s="41">
        <f t="shared" si="1669"/>
        <v>0.9623440000000002</v>
      </c>
      <c r="Z1196" s="42">
        <f t="shared" si="1670"/>
        <v>9623.4400000000023</v>
      </c>
      <c r="AA1196" s="103" t="s">
        <v>58</v>
      </c>
      <c r="AT1196" s="47">
        <v>10.6</v>
      </c>
      <c r="AU1196" s="47">
        <v>10</v>
      </c>
      <c r="AV1196" s="10">
        <f t="shared" si="1671"/>
        <v>5.6449999999999996</v>
      </c>
      <c r="AW1196" s="10">
        <f t="shared" si="1672"/>
        <v>11.386799999999999</v>
      </c>
      <c r="AZ1196" t="str">
        <f t="shared" si="1673"/>
        <v>Yes</v>
      </c>
      <c r="BB1196" s="38">
        <f t="shared" si="1674"/>
        <v>-0.5</v>
      </c>
      <c r="BC1196" s="38">
        <f t="shared" si="1677"/>
        <v>-1</v>
      </c>
      <c r="BD1196" s="38">
        <f t="shared" si="1675"/>
        <v>-1</v>
      </c>
      <c r="BE1196" s="38">
        <f t="shared" si="1676"/>
        <v>-0.5</v>
      </c>
      <c r="BF1196" s="13" cm="1">
        <f t="array" ref="BF1196">SUMPRODUCT((1/COUNTIFS($A$3:$A1196,$A$3:$A1196,$H$3:$H1196,$H$3:$H1196,$I$3:$I1196,$I$3:$I1196)))</f>
        <v>353.99999999999773</v>
      </c>
      <c r="BG1196" s="13"/>
      <c r="BH1196" s="12"/>
    </row>
    <row r="1197" spans="1:60" x14ac:dyDescent="0.2">
      <c r="A1197" s="37">
        <v>46305</v>
      </c>
      <c r="C1197" s="38">
        <v>11.45</v>
      </c>
      <c r="D1197" s="13" t="s">
        <v>55</v>
      </c>
      <c r="E1197" s="13" t="s">
        <v>1172</v>
      </c>
      <c r="F1197" s="13"/>
      <c r="H1197" t="s">
        <v>1173</v>
      </c>
      <c r="I1197" s="13">
        <v>9</v>
      </c>
      <c r="J1197" s="13">
        <v>13</v>
      </c>
      <c r="K1197" t="s">
        <v>1377</v>
      </c>
      <c r="L1197" s="38">
        <v>0.5</v>
      </c>
      <c r="M1197" s="38">
        <v>10.5</v>
      </c>
      <c r="N1197" s="38">
        <v>13</v>
      </c>
      <c r="O1197" s="13" t="s">
        <v>15</v>
      </c>
      <c r="P1197" s="13" t="s">
        <v>15</v>
      </c>
      <c r="Q1197" s="13" t="s">
        <v>4</v>
      </c>
      <c r="R1197" s="38">
        <v>12.040000000000001</v>
      </c>
      <c r="S1197" s="13" t="s">
        <v>60</v>
      </c>
      <c r="T1197" s="39" t="str">
        <f t="shared" si="1678"/>
        <v>0.00</v>
      </c>
      <c r="U1197" s="39">
        <f t="shared" si="1665"/>
        <v>-0.5</v>
      </c>
      <c r="V1197" s="39">
        <f t="shared" si="1666"/>
        <v>95.734400000000022</v>
      </c>
      <c r="W1197" s="39">
        <f t="shared" si="1667"/>
        <v>875.5</v>
      </c>
      <c r="X1197" s="40">
        <f t="shared" si="1668"/>
        <v>0.10934825813820677</v>
      </c>
      <c r="Y1197" s="41">
        <f t="shared" si="1669"/>
        <v>0.95734400000000019</v>
      </c>
      <c r="Z1197" s="42">
        <f t="shared" si="1670"/>
        <v>9573.4400000000023</v>
      </c>
      <c r="AA1197" s="103" t="s">
        <v>58</v>
      </c>
      <c r="AT1197" s="47">
        <v>12</v>
      </c>
      <c r="AU1197" s="47">
        <v>12</v>
      </c>
      <c r="AV1197" s="10">
        <f t="shared" si="1671"/>
        <v>6</v>
      </c>
      <c r="AW1197" s="10">
        <f t="shared" si="1672"/>
        <v>12.040000000000001</v>
      </c>
      <c r="AZ1197" t="str">
        <f t="shared" si="1673"/>
        <v>Yes</v>
      </c>
      <c r="BB1197" s="38">
        <f t="shared" si="1674"/>
        <v>-0.5</v>
      </c>
      <c r="BC1197" s="38">
        <f t="shared" si="1677"/>
        <v>-1</v>
      </c>
      <c r="BD1197" s="38">
        <f t="shared" si="1675"/>
        <v>-1</v>
      </c>
      <c r="BE1197" s="38">
        <f t="shared" si="1676"/>
        <v>-0.5</v>
      </c>
      <c r="BF1197" s="13" cm="1">
        <f t="array" ref="BF1197">SUMPRODUCT((1/COUNTIFS($A$3:$A1197,$A$3:$A1197,$H$3:$H1197,$H$3:$H1197,$I$3:$I1197,$I$3:$I1197)))</f>
        <v>353.99999999999773</v>
      </c>
      <c r="BG1197" s="13"/>
      <c r="BH1197" s="12"/>
    </row>
    <row r="1198" spans="1:60" x14ac:dyDescent="0.2">
      <c r="A1198" s="37">
        <v>46309</v>
      </c>
      <c r="C1198" s="38">
        <v>12.11</v>
      </c>
      <c r="D1198" s="13" t="s">
        <v>1171</v>
      </c>
      <c r="E1198" s="13" t="s">
        <v>1156</v>
      </c>
      <c r="F1198" s="13"/>
      <c r="H1198" t="s">
        <v>138</v>
      </c>
      <c r="I1198" s="13">
        <v>1</v>
      </c>
      <c r="J1198" s="13">
        <v>4</v>
      </c>
      <c r="K1198" t="s">
        <v>1378</v>
      </c>
      <c r="L1198" s="38">
        <v>0.5</v>
      </c>
      <c r="M1198" s="38">
        <v>11.5</v>
      </c>
      <c r="N1198" s="38">
        <v>12.63</v>
      </c>
      <c r="O1198" s="13" t="s">
        <v>15</v>
      </c>
      <c r="Q1198" s="13" t="s">
        <v>4</v>
      </c>
      <c r="R1198" s="38">
        <v>11.699600000000002</v>
      </c>
      <c r="S1198" s="13" t="s">
        <v>60</v>
      </c>
      <c r="T1198" s="39" t="str">
        <f t="shared" si="1678"/>
        <v>0.00</v>
      </c>
      <c r="U1198" s="39">
        <f t="shared" ref="U1198:U1226" si="1679">BE1198</f>
        <v>-0.5</v>
      </c>
      <c r="V1198" s="39">
        <f t="shared" ref="V1198:V1226" si="1680">V1197+U1198</f>
        <v>95.234400000000022</v>
      </c>
      <c r="W1198" s="39">
        <f t="shared" ref="W1198:W1226" si="1681">W1197+L1198</f>
        <v>876</v>
      </c>
      <c r="X1198" s="40">
        <f t="shared" ref="X1198:X1226" si="1682">SUM(V1198/W1198)</f>
        <v>0.10871506849315071</v>
      </c>
      <c r="Y1198" s="41">
        <f t="shared" ref="Y1198:Y1226" si="1683">V1198/100</f>
        <v>0.95234400000000019</v>
      </c>
      <c r="Z1198" s="42">
        <f t="shared" ref="Z1198:Z1226" si="1684">V1198*100</f>
        <v>9523.4400000000023</v>
      </c>
      <c r="AA1198" s="103" t="s">
        <v>58</v>
      </c>
      <c r="AT1198" s="47">
        <v>9.6</v>
      </c>
      <c r="AU1198" s="47">
        <v>9</v>
      </c>
      <c r="AV1198" s="10">
        <f t="shared" ref="AV1198:AV1226" si="1685">((N1198*(L1198))-(L1198))</f>
        <v>5.8150000000000004</v>
      </c>
      <c r="AW1198" s="10">
        <f t="shared" ref="AW1198:AW1226" si="1686">0.92*(N1198-1)+1</f>
        <v>11.699600000000002</v>
      </c>
      <c r="AZ1198" t="str">
        <f t="shared" ref="AZ1198:AZ1226" si="1687">IF(N1198&gt;=M1198,"Yes","No")</f>
        <v>Yes</v>
      </c>
      <c r="BB1198" s="38">
        <f t="shared" ref="BB1198:BB1226" si="1688">IF(AA1198="W",
   L1198*(N1198-1),
   -L1198
)</f>
        <v>-0.5</v>
      </c>
      <c r="BC1198" s="38">
        <f t="shared" si="1677"/>
        <v>-0.5</v>
      </c>
      <c r="BD1198" s="38">
        <f t="shared" ref="BD1198:BD1226" si="1689">IF(BC1198&gt;0, BC1198*0.92, BC1198)</f>
        <v>-0.5</v>
      </c>
      <c r="BE1198" s="38">
        <f t="shared" ref="BE1198:BE1226" si="1690">IF(
  BC1198&gt;0,
  IF(
    AA1198="W",
    BB1198 - (BC1198 - BD1198),
    BB1198
  ),
  BB1198
)</f>
        <v>-0.5</v>
      </c>
      <c r="BF1198" s="13" cm="1">
        <f t="array" ref="BF1198">SUMPRODUCT((1/COUNTIFS($A$3:$A1198,$A$3:$A1198,$H$3:$H1198,$H$3:$H1198,$I$3:$I1198,$I$3:$I1198)))</f>
        <v>354.99999999999773</v>
      </c>
      <c r="BG1198" s="13"/>
      <c r="BH1198" s="12"/>
    </row>
    <row r="1199" spans="1:60" x14ac:dyDescent="0.2">
      <c r="A1199" s="37">
        <v>46309</v>
      </c>
      <c r="C1199" s="38">
        <v>12.11</v>
      </c>
      <c r="D1199" s="13" t="s">
        <v>1171</v>
      </c>
      <c r="E1199" s="13" t="s">
        <v>1156</v>
      </c>
      <c r="F1199" s="13"/>
      <c r="H1199" t="s">
        <v>138</v>
      </c>
      <c r="I1199" s="13">
        <v>2</v>
      </c>
      <c r="J1199" s="13">
        <v>10</v>
      </c>
      <c r="K1199" t="s">
        <v>1381</v>
      </c>
      <c r="L1199" s="38">
        <v>0.5</v>
      </c>
      <c r="M1199" s="38">
        <v>17.5</v>
      </c>
      <c r="N1199" s="38">
        <v>27.29</v>
      </c>
      <c r="O1199" s="13" t="s">
        <v>15</v>
      </c>
      <c r="Q1199" s="13" t="s">
        <v>4</v>
      </c>
      <c r="R1199" s="38">
        <v>25.186800000000002</v>
      </c>
      <c r="S1199" s="13" t="s">
        <v>60</v>
      </c>
      <c r="T1199" s="39" t="str">
        <f t="shared" si="1678"/>
        <v>0.00</v>
      </c>
      <c r="U1199" s="39">
        <f t="shared" si="1679"/>
        <v>-0.5</v>
      </c>
      <c r="V1199" s="39">
        <f t="shared" si="1680"/>
        <v>94.734400000000022</v>
      </c>
      <c r="W1199" s="39">
        <f t="shared" si="1681"/>
        <v>876.5</v>
      </c>
      <c r="X1199" s="40">
        <f t="shared" si="1682"/>
        <v>0.10808260125499147</v>
      </c>
      <c r="Y1199" s="41">
        <f t="shared" si="1683"/>
        <v>0.94734400000000019</v>
      </c>
      <c r="Z1199" s="42">
        <f t="shared" si="1684"/>
        <v>9473.4400000000023</v>
      </c>
      <c r="AA1199" s="103" t="s">
        <v>58</v>
      </c>
      <c r="AT1199" s="47">
        <v>20</v>
      </c>
      <c r="AU1199" s="47">
        <v>20</v>
      </c>
      <c r="AV1199" s="10">
        <f t="shared" si="1685"/>
        <v>13.145</v>
      </c>
      <c r="AW1199" s="10">
        <f t="shared" si="1686"/>
        <v>25.186800000000002</v>
      </c>
      <c r="AZ1199" t="str">
        <f t="shared" si="1687"/>
        <v>Yes</v>
      </c>
      <c r="BB1199" s="38">
        <f t="shared" si="1688"/>
        <v>-0.5</v>
      </c>
      <c r="BC1199" s="38">
        <f t="shared" si="1677"/>
        <v>-1</v>
      </c>
      <c r="BD1199" s="38">
        <f t="shared" si="1689"/>
        <v>-1</v>
      </c>
      <c r="BE1199" s="38">
        <f t="shared" si="1690"/>
        <v>-0.5</v>
      </c>
      <c r="BF1199" s="13" cm="1">
        <f t="array" ref="BF1199">SUMPRODUCT((1/COUNTIFS($A$3:$A1199,$A$3:$A1199,$H$3:$H1199,$H$3:$H1199,$I$3:$I1199,$I$3:$I1199)))</f>
        <v>355.99999999999773</v>
      </c>
      <c r="BG1199" s="13"/>
      <c r="BH1199" s="12"/>
    </row>
    <row r="1200" spans="1:60" x14ac:dyDescent="0.2">
      <c r="A1200" s="37">
        <v>46309</v>
      </c>
      <c r="C1200" s="38">
        <v>12.11</v>
      </c>
      <c r="D1200" s="13" t="s">
        <v>1171</v>
      </c>
      <c r="E1200" s="13" t="s">
        <v>1156</v>
      </c>
      <c r="F1200" s="13"/>
      <c r="H1200" t="s">
        <v>138</v>
      </c>
      <c r="I1200" s="13">
        <v>2</v>
      </c>
      <c r="J1200" s="13">
        <v>10</v>
      </c>
      <c r="K1200" t="s">
        <v>1381</v>
      </c>
      <c r="L1200" s="38">
        <v>0.5</v>
      </c>
      <c r="M1200" s="38">
        <v>5</v>
      </c>
      <c r="N1200" s="38">
        <v>5.24</v>
      </c>
      <c r="O1200" s="13" t="s">
        <v>15</v>
      </c>
      <c r="Q1200" s="13" t="s">
        <v>1101</v>
      </c>
      <c r="R1200" s="38">
        <v>4.9008000000000003</v>
      </c>
      <c r="S1200" s="13" t="s">
        <v>60</v>
      </c>
      <c r="T1200" s="39" t="str">
        <f t="shared" si="1678"/>
        <v>0.00</v>
      </c>
      <c r="U1200" s="39">
        <f t="shared" si="1679"/>
        <v>-0.5</v>
      </c>
      <c r="V1200" s="39">
        <f t="shared" si="1680"/>
        <v>94.234400000000022</v>
      </c>
      <c r="W1200" s="39">
        <f t="shared" si="1681"/>
        <v>877</v>
      </c>
      <c r="X1200" s="40">
        <f t="shared" si="1682"/>
        <v>0.10745085518814142</v>
      </c>
      <c r="Y1200" s="41">
        <f t="shared" si="1683"/>
        <v>0.94234400000000018</v>
      </c>
      <c r="Z1200" s="42">
        <f t="shared" si="1684"/>
        <v>9423.4400000000023</v>
      </c>
      <c r="AA1200" s="103" t="s">
        <v>58</v>
      </c>
      <c r="AT1200" s="47">
        <v>4</v>
      </c>
      <c r="AU1200" s="47">
        <v>4</v>
      </c>
      <c r="AV1200" s="10">
        <f t="shared" si="1685"/>
        <v>2.12</v>
      </c>
      <c r="AW1200" s="10">
        <f t="shared" si="1686"/>
        <v>4.9008000000000003</v>
      </c>
      <c r="AZ1200" t="str">
        <f t="shared" si="1687"/>
        <v>Yes</v>
      </c>
      <c r="BB1200" s="38">
        <f t="shared" si="1688"/>
        <v>-0.5</v>
      </c>
      <c r="BC1200" s="38">
        <f t="shared" si="1677"/>
        <v>-1</v>
      </c>
      <c r="BD1200" s="38">
        <f t="shared" si="1689"/>
        <v>-1</v>
      </c>
      <c r="BE1200" s="38">
        <f t="shared" si="1690"/>
        <v>-0.5</v>
      </c>
      <c r="BF1200" s="13" cm="1">
        <f t="array" ref="BF1200">SUMPRODUCT((1/COUNTIFS($A$3:$A1200,$A$3:$A1200,$H$3:$H1200,$H$3:$H1200,$I$3:$I1200,$I$3:$I1200)))</f>
        <v>355.99999999999773</v>
      </c>
      <c r="BG1200" s="13"/>
      <c r="BH1200" s="12"/>
    </row>
    <row r="1201" spans="1:60" x14ac:dyDescent="0.2">
      <c r="A1201" s="37">
        <v>46309</v>
      </c>
      <c r="C1201" s="38">
        <v>12.11</v>
      </c>
      <c r="D1201" s="13" t="s">
        <v>1171</v>
      </c>
      <c r="E1201" s="13" t="s">
        <v>1156</v>
      </c>
      <c r="F1201" s="13"/>
      <c r="H1201" t="s">
        <v>138</v>
      </c>
      <c r="I1201" s="13">
        <v>3</v>
      </c>
      <c r="J1201" s="13">
        <v>6</v>
      </c>
      <c r="K1201" t="s">
        <v>935</v>
      </c>
      <c r="L1201" s="38">
        <v>0.5</v>
      </c>
      <c r="M1201" s="38">
        <v>4.9000000000000004</v>
      </c>
      <c r="N1201" s="38">
        <v>4.9000000000000004</v>
      </c>
      <c r="O1201" s="13" t="s">
        <v>15</v>
      </c>
      <c r="Q1201" s="13" t="s">
        <v>1101</v>
      </c>
      <c r="R1201" s="38">
        <v>4.588000000000001</v>
      </c>
      <c r="S1201" s="13" t="s">
        <v>60</v>
      </c>
      <c r="T1201" s="39" t="str">
        <f t="shared" si="1678"/>
        <v>0.00</v>
      </c>
      <c r="U1201" s="39">
        <f t="shared" si="1679"/>
        <v>-0.5</v>
      </c>
      <c r="V1201" s="39">
        <f t="shared" si="1680"/>
        <v>93.734400000000022</v>
      </c>
      <c r="W1201" s="39">
        <f t="shared" si="1681"/>
        <v>877.5</v>
      </c>
      <c r="X1201" s="40">
        <f t="shared" si="1682"/>
        <v>0.10681982905982909</v>
      </c>
      <c r="Y1201" s="41">
        <f t="shared" si="1683"/>
        <v>0.93734400000000018</v>
      </c>
      <c r="Z1201" s="42">
        <f t="shared" si="1684"/>
        <v>9373.4400000000023</v>
      </c>
      <c r="AA1201" s="103" t="s">
        <v>58</v>
      </c>
      <c r="AT1201" s="47">
        <v>23.8</v>
      </c>
      <c r="AU1201" s="47">
        <v>19</v>
      </c>
      <c r="AV1201" s="10">
        <f t="shared" si="1685"/>
        <v>1.9500000000000002</v>
      </c>
      <c r="AW1201" s="10">
        <f t="shared" si="1686"/>
        <v>4.588000000000001</v>
      </c>
      <c r="AZ1201" t="str">
        <f t="shared" si="1687"/>
        <v>Yes</v>
      </c>
      <c r="BB1201" s="38">
        <f t="shared" si="1688"/>
        <v>-0.5</v>
      </c>
      <c r="BC1201" s="38">
        <f t="shared" si="1677"/>
        <v>-2.5</v>
      </c>
      <c r="BD1201" s="38">
        <f t="shared" si="1689"/>
        <v>-2.5</v>
      </c>
      <c r="BE1201" s="38">
        <f t="shared" si="1690"/>
        <v>-0.5</v>
      </c>
      <c r="BF1201" s="13" cm="1">
        <f t="array" ref="BF1201">SUMPRODUCT((1/COUNTIFS($A$3:$A1201,$A$3:$A1201,$H$3:$H1201,$H$3:$H1201,$I$3:$I1201,$I$3:$I1201)))</f>
        <v>356.99999999999773</v>
      </c>
      <c r="BG1201" s="13"/>
      <c r="BH1201" s="12"/>
    </row>
    <row r="1202" spans="1:60" x14ac:dyDescent="0.2">
      <c r="A1202" s="37">
        <v>46309</v>
      </c>
      <c r="C1202" s="38">
        <v>12.11</v>
      </c>
      <c r="D1202" s="13" t="s">
        <v>1171</v>
      </c>
      <c r="E1202" s="13" t="s">
        <v>1156</v>
      </c>
      <c r="F1202" s="13"/>
      <c r="H1202" t="s">
        <v>138</v>
      </c>
      <c r="I1202" s="13">
        <v>3</v>
      </c>
      <c r="J1202" s="13">
        <v>8</v>
      </c>
      <c r="K1202" t="s">
        <v>1094</v>
      </c>
      <c r="L1202" s="38">
        <v>0.5</v>
      </c>
      <c r="M1202" s="38">
        <v>30</v>
      </c>
      <c r="N1202" s="38">
        <v>36.9</v>
      </c>
      <c r="O1202" s="13" t="s">
        <v>15</v>
      </c>
      <c r="Q1202" s="13" t="s">
        <v>4</v>
      </c>
      <c r="R1202" s="38">
        <v>34.027999999999999</v>
      </c>
      <c r="S1202" s="13" t="s">
        <v>60</v>
      </c>
      <c r="T1202" s="39" t="str">
        <f t="shared" si="1678"/>
        <v>0.00</v>
      </c>
      <c r="U1202" s="39">
        <f t="shared" si="1679"/>
        <v>-0.5</v>
      </c>
      <c r="V1202" s="39">
        <f t="shared" si="1680"/>
        <v>93.234400000000022</v>
      </c>
      <c r="W1202" s="39">
        <f t="shared" si="1681"/>
        <v>878</v>
      </c>
      <c r="X1202" s="40">
        <f t="shared" si="1682"/>
        <v>0.10618952164009114</v>
      </c>
      <c r="Y1202" s="41">
        <f t="shared" si="1683"/>
        <v>0.93234400000000017</v>
      </c>
      <c r="Z1202" s="42">
        <f t="shared" si="1684"/>
        <v>9323.4400000000023</v>
      </c>
      <c r="AA1202" s="103" t="s">
        <v>58</v>
      </c>
      <c r="AT1202" s="47">
        <v>35.4</v>
      </c>
      <c r="AU1202" s="47">
        <v>31</v>
      </c>
      <c r="AV1202" s="10">
        <f t="shared" si="1685"/>
        <v>17.95</v>
      </c>
      <c r="AW1202" s="10">
        <f t="shared" si="1686"/>
        <v>34.027999999999999</v>
      </c>
      <c r="AZ1202" t="str">
        <f t="shared" si="1687"/>
        <v>Yes</v>
      </c>
      <c r="BB1202" s="38">
        <f t="shared" si="1688"/>
        <v>-0.5</v>
      </c>
      <c r="BC1202" s="38">
        <f t="shared" si="1677"/>
        <v>-2.5</v>
      </c>
      <c r="BD1202" s="38">
        <f t="shared" si="1689"/>
        <v>-2.5</v>
      </c>
      <c r="BE1202" s="38">
        <f t="shared" si="1690"/>
        <v>-0.5</v>
      </c>
      <c r="BF1202" s="13" cm="1">
        <f t="array" ref="BF1202">SUMPRODUCT((1/COUNTIFS($A$3:$A1202,$A$3:$A1202,$H$3:$H1202,$H$3:$H1202,$I$3:$I1202,$I$3:$I1202)))</f>
        <v>356.99999999999773</v>
      </c>
      <c r="BG1202" s="13"/>
      <c r="BH1202" s="12"/>
    </row>
    <row r="1203" spans="1:60" x14ac:dyDescent="0.2">
      <c r="A1203" s="37">
        <v>46309</v>
      </c>
      <c r="C1203" s="38">
        <v>12.11</v>
      </c>
      <c r="D1203" s="13" t="s">
        <v>1171</v>
      </c>
      <c r="E1203" s="13" t="s">
        <v>1156</v>
      </c>
      <c r="F1203" s="13"/>
      <c r="H1203" t="s">
        <v>138</v>
      </c>
      <c r="I1203" s="13">
        <v>3</v>
      </c>
      <c r="J1203" s="13">
        <v>8</v>
      </c>
      <c r="K1203" t="s">
        <v>1094</v>
      </c>
      <c r="L1203" s="38">
        <v>0.5</v>
      </c>
      <c r="M1203" s="38">
        <v>8.4</v>
      </c>
      <c r="N1203" s="38">
        <v>8.4</v>
      </c>
      <c r="O1203" s="13" t="s">
        <v>15</v>
      </c>
      <c r="Q1203" s="13" t="s">
        <v>1101</v>
      </c>
      <c r="R1203" s="38">
        <v>7.8080000000000007</v>
      </c>
      <c r="S1203" s="13" t="s">
        <v>60</v>
      </c>
      <c r="T1203" s="39" t="str">
        <f t="shared" si="1678"/>
        <v>0.00</v>
      </c>
      <c r="U1203" s="39">
        <f t="shared" si="1679"/>
        <v>-0.5</v>
      </c>
      <c r="V1203" s="39">
        <f t="shared" si="1680"/>
        <v>92.734400000000022</v>
      </c>
      <c r="W1203" s="39">
        <f t="shared" si="1681"/>
        <v>878.5</v>
      </c>
      <c r="X1203" s="40">
        <f t="shared" si="1682"/>
        <v>0.10555993170176439</v>
      </c>
      <c r="Y1203" s="41">
        <f t="shared" si="1683"/>
        <v>0.92734400000000017</v>
      </c>
      <c r="Z1203" s="42">
        <f t="shared" si="1684"/>
        <v>9273.4400000000023</v>
      </c>
      <c r="AA1203" s="103" t="s">
        <v>58</v>
      </c>
      <c r="AT1203" s="47">
        <v>7.3</v>
      </c>
      <c r="AU1203" s="47">
        <v>7.3</v>
      </c>
      <c r="AV1203" s="10">
        <f t="shared" si="1685"/>
        <v>3.7</v>
      </c>
      <c r="AW1203" s="10">
        <f t="shared" si="1686"/>
        <v>7.8080000000000007</v>
      </c>
      <c r="AZ1203" t="str">
        <f t="shared" si="1687"/>
        <v>Yes</v>
      </c>
      <c r="BB1203" s="38">
        <f t="shared" si="1688"/>
        <v>-0.5</v>
      </c>
      <c r="BC1203" s="38">
        <f t="shared" si="1677"/>
        <v>-2.5</v>
      </c>
      <c r="BD1203" s="38">
        <f t="shared" si="1689"/>
        <v>-2.5</v>
      </c>
      <c r="BE1203" s="38">
        <f t="shared" si="1690"/>
        <v>-0.5</v>
      </c>
      <c r="BF1203" s="13" cm="1">
        <f t="array" ref="BF1203">SUMPRODUCT((1/COUNTIFS($A$3:$A1203,$A$3:$A1203,$H$3:$H1203,$H$3:$H1203,$I$3:$I1203,$I$3:$I1203)))</f>
        <v>356.99999999999767</v>
      </c>
      <c r="BG1203" s="13"/>
      <c r="BH1203" s="12"/>
    </row>
    <row r="1204" spans="1:60" x14ac:dyDescent="0.2">
      <c r="A1204" s="37">
        <v>46309</v>
      </c>
      <c r="C1204" s="38">
        <v>12.11</v>
      </c>
      <c r="D1204" s="13" t="s">
        <v>1171</v>
      </c>
      <c r="E1204" s="13" t="s">
        <v>1156</v>
      </c>
      <c r="F1204" s="13"/>
      <c r="H1204" t="s">
        <v>138</v>
      </c>
      <c r="I1204" s="13">
        <v>3</v>
      </c>
      <c r="J1204" s="13">
        <v>9</v>
      </c>
      <c r="K1204" t="s">
        <v>1143</v>
      </c>
      <c r="L1204" s="38">
        <v>0.5</v>
      </c>
      <c r="M1204" s="38">
        <v>15</v>
      </c>
      <c r="N1204" s="38">
        <v>17.5</v>
      </c>
      <c r="O1204" s="13" t="s">
        <v>15</v>
      </c>
      <c r="Q1204" s="13" t="s">
        <v>4</v>
      </c>
      <c r="R1204" s="38">
        <v>16.18</v>
      </c>
      <c r="S1204" s="13" t="s">
        <v>60</v>
      </c>
      <c r="T1204" s="39" t="str">
        <f t="shared" si="1678"/>
        <v>0.00</v>
      </c>
      <c r="U1204" s="39">
        <f t="shared" si="1679"/>
        <v>-0.5</v>
      </c>
      <c r="V1204" s="39">
        <f t="shared" si="1680"/>
        <v>92.234400000000022</v>
      </c>
      <c r="W1204" s="39">
        <f t="shared" si="1681"/>
        <v>879</v>
      </c>
      <c r="X1204" s="40">
        <f t="shared" si="1682"/>
        <v>0.10493105802047784</v>
      </c>
      <c r="Y1204" s="41">
        <f t="shared" si="1683"/>
        <v>0.92234400000000027</v>
      </c>
      <c r="Z1204" s="42">
        <f t="shared" si="1684"/>
        <v>9223.4400000000023</v>
      </c>
      <c r="AA1204" s="103" t="s">
        <v>58</v>
      </c>
      <c r="AT1204" s="47">
        <v>12</v>
      </c>
      <c r="AU1204" s="47">
        <v>12</v>
      </c>
      <c r="AV1204" s="10">
        <f t="shared" si="1685"/>
        <v>8.25</v>
      </c>
      <c r="AW1204" s="10">
        <f t="shared" si="1686"/>
        <v>16.18</v>
      </c>
      <c r="AZ1204" t="str">
        <f t="shared" si="1687"/>
        <v>Yes</v>
      </c>
      <c r="BB1204" s="38">
        <f t="shared" si="1688"/>
        <v>-0.5</v>
      </c>
      <c r="BC1204" s="38">
        <f t="shared" si="1677"/>
        <v>-2.5</v>
      </c>
      <c r="BD1204" s="38">
        <f t="shared" si="1689"/>
        <v>-2.5</v>
      </c>
      <c r="BE1204" s="38">
        <f t="shared" si="1690"/>
        <v>-0.5</v>
      </c>
      <c r="BF1204" s="13" cm="1">
        <f t="array" ref="BF1204">SUMPRODUCT((1/COUNTIFS($A$3:$A1204,$A$3:$A1204,$H$3:$H1204,$H$3:$H1204,$I$3:$I1204,$I$3:$I1204)))</f>
        <v>356.99999999999773</v>
      </c>
      <c r="BG1204" s="13"/>
      <c r="BH1204" s="12"/>
    </row>
    <row r="1205" spans="1:60" x14ac:dyDescent="0.2">
      <c r="A1205" s="37">
        <v>46309</v>
      </c>
      <c r="C1205" s="38">
        <v>12.11</v>
      </c>
      <c r="D1205" s="13" t="s">
        <v>1171</v>
      </c>
      <c r="E1205" s="13" t="s">
        <v>1156</v>
      </c>
      <c r="F1205" s="13"/>
      <c r="H1205" t="s">
        <v>138</v>
      </c>
      <c r="I1205" s="13">
        <v>3</v>
      </c>
      <c r="J1205" s="13">
        <v>11</v>
      </c>
      <c r="K1205" s="46" t="s">
        <v>753</v>
      </c>
      <c r="L1205" s="38">
        <v>0.5</v>
      </c>
      <c r="M1205" s="38">
        <v>10.5</v>
      </c>
      <c r="N1205" s="38">
        <v>10.5</v>
      </c>
      <c r="O1205" s="13" t="s">
        <v>15</v>
      </c>
      <c r="Q1205" s="13" t="s">
        <v>4</v>
      </c>
      <c r="R1205" s="38">
        <v>9.74</v>
      </c>
      <c r="S1205" s="13">
        <v>4</v>
      </c>
      <c r="T1205" s="39" t="str">
        <f t="shared" si="1678"/>
        <v>0.00</v>
      </c>
      <c r="U1205" s="39">
        <f t="shared" si="1679"/>
        <v>-0.5</v>
      </c>
      <c r="V1205" s="39">
        <f t="shared" si="1680"/>
        <v>91.734400000000022</v>
      </c>
      <c r="W1205" s="39">
        <f t="shared" si="1681"/>
        <v>879.5</v>
      </c>
      <c r="X1205" s="40">
        <f t="shared" si="1682"/>
        <v>0.10430289937464471</v>
      </c>
      <c r="Y1205" s="41">
        <f t="shared" si="1683"/>
        <v>0.91734400000000027</v>
      </c>
      <c r="Z1205" s="42">
        <f t="shared" si="1684"/>
        <v>9173.4400000000023</v>
      </c>
      <c r="AA1205" s="103" t="s">
        <v>58</v>
      </c>
      <c r="AT1205" s="47">
        <v>10.199999999999999</v>
      </c>
      <c r="AU1205" s="47">
        <v>10</v>
      </c>
      <c r="AV1205" s="10">
        <f t="shared" si="1685"/>
        <v>4.75</v>
      </c>
      <c r="AW1205" s="10">
        <f t="shared" si="1686"/>
        <v>9.74</v>
      </c>
      <c r="AZ1205" t="str">
        <f t="shared" si="1687"/>
        <v>Yes</v>
      </c>
      <c r="BB1205" s="38">
        <f t="shared" si="1688"/>
        <v>-0.5</v>
      </c>
      <c r="BC1205" s="38">
        <f t="shared" si="1677"/>
        <v>-2.5</v>
      </c>
      <c r="BD1205" s="38">
        <f t="shared" si="1689"/>
        <v>-2.5</v>
      </c>
      <c r="BE1205" s="38">
        <f t="shared" si="1690"/>
        <v>-0.5</v>
      </c>
      <c r="BF1205" s="13" cm="1">
        <f t="array" ref="BF1205">SUMPRODUCT((1/COUNTIFS($A$3:$A1205,$A$3:$A1205,$H$3:$H1205,$H$3:$H1205,$I$3:$I1205,$I$3:$I1205)))</f>
        <v>356.99999999999767</v>
      </c>
      <c r="BG1205" s="13"/>
      <c r="BH1205" s="12"/>
    </row>
    <row r="1206" spans="1:60" x14ac:dyDescent="0.2">
      <c r="A1206" s="37">
        <v>46309</v>
      </c>
      <c r="C1206" s="38">
        <v>12.11</v>
      </c>
      <c r="D1206" s="13" t="s">
        <v>1171</v>
      </c>
      <c r="E1206" s="13" t="s">
        <v>1156</v>
      </c>
      <c r="F1206" s="13"/>
      <c r="H1206" t="s">
        <v>138</v>
      </c>
      <c r="I1206" s="13">
        <v>4</v>
      </c>
      <c r="J1206" s="13">
        <v>2</v>
      </c>
      <c r="K1206" t="s">
        <v>1382</v>
      </c>
      <c r="L1206" s="38">
        <v>0.5</v>
      </c>
      <c r="M1206" s="38">
        <v>11</v>
      </c>
      <c r="N1206" s="38">
        <v>17.23</v>
      </c>
      <c r="O1206" s="13" t="s">
        <v>15</v>
      </c>
      <c r="Q1206" s="13" t="s">
        <v>4</v>
      </c>
      <c r="R1206" s="38">
        <v>15.931600000000001</v>
      </c>
      <c r="S1206" s="13" t="s">
        <v>60</v>
      </c>
      <c r="T1206" s="39" t="str">
        <f t="shared" si="1678"/>
        <v>0.00</v>
      </c>
      <c r="U1206" s="39">
        <f t="shared" si="1679"/>
        <v>-0.5</v>
      </c>
      <c r="V1206" s="39">
        <f t="shared" si="1680"/>
        <v>91.234400000000022</v>
      </c>
      <c r="W1206" s="39">
        <f t="shared" si="1681"/>
        <v>880</v>
      </c>
      <c r="X1206" s="40">
        <f t="shared" si="1682"/>
        <v>0.10367545454545457</v>
      </c>
      <c r="Y1206" s="41">
        <f t="shared" si="1683"/>
        <v>0.91234400000000027</v>
      </c>
      <c r="Z1206" s="42">
        <f t="shared" si="1684"/>
        <v>9123.4400000000023</v>
      </c>
      <c r="AA1206" s="103" t="s">
        <v>58</v>
      </c>
      <c r="AT1206" s="47">
        <v>13.1</v>
      </c>
      <c r="AU1206" s="47">
        <v>14</v>
      </c>
      <c r="AV1206" s="10">
        <f t="shared" si="1685"/>
        <v>8.1150000000000002</v>
      </c>
      <c r="AW1206" s="10">
        <f t="shared" si="1686"/>
        <v>15.931600000000001</v>
      </c>
      <c r="AZ1206" t="str">
        <f t="shared" si="1687"/>
        <v>Yes</v>
      </c>
      <c r="BB1206" s="38">
        <f t="shared" si="1688"/>
        <v>-0.5</v>
      </c>
      <c r="BC1206" s="38">
        <f t="shared" si="1677"/>
        <v>-2</v>
      </c>
      <c r="BD1206" s="38">
        <f t="shared" si="1689"/>
        <v>-2</v>
      </c>
      <c r="BE1206" s="38">
        <f t="shared" si="1690"/>
        <v>-0.5</v>
      </c>
      <c r="BF1206" s="13" cm="1">
        <f t="array" ref="BF1206">SUMPRODUCT((1/COUNTIFS($A$3:$A1206,$A$3:$A1206,$H$3:$H1206,$H$3:$H1206,$I$3:$I1206,$I$3:$I1206)))</f>
        <v>357.99999999999767</v>
      </c>
      <c r="BG1206" s="13"/>
      <c r="BH1206" s="12"/>
    </row>
    <row r="1207" spans="1:60" x14ac:dyDescent="0.2">
      <c r="A1207" s="37">
        <v>46309</v>
      </c>
      <c r="C1207" s="38">
        <v>12.11</v>
      </c>
      <c r="D1207" s="13" t="s">
        <v>1171</v>
      </c>
      <c r="E1207" s="13" t="s">
        <v>1156</v>
      </c>
      <c r="F1207" s="13"/>
      <c r="H1207" t="s">
        <v>138</v>
      </c>
      <c r="I1207" s="13">
        <v>4</v>
      </c>
      <c r="J1207" s="13">
        <v>3</v>
      </c>
      <c r="K1207" s="46" t="s">
        <v>1003</v>
      </c>
      <c r="L1207" s="38">
        <v>0.5</v>
      </c>
      <c r="M1207" s="38">
        <v>12</v>
      </c>
      <c r="N1207" s="38">
        <v>12.5</v>
      </c>
      <c r="O1207" s="13" t="s">
        <v>15</v>
      </c>
      <c r="Q1207" s="13" t="s">
        <v>4</v>
      </c>
      <c r="R1207" s="38">
        <v>11.58</v>
      </c>
      <c r="S1207" s="13">
        <v>4</v>
      </c>
      <c r="T1207" s="39" t="str">
        <f t="shared" si="1678"/>
        <v>0.00</v>
      </c>
      <c r="U1207" s="39">
        <f t="shared" si="1679"/>
        <v>-0.5</v>
      </c>
      <c r="V1207" s="39">
        <f t="shared" si="1680"/>
        <v>90.734400000000022</v>
      </c>
      <c r="W1207" s="39">
        <f t="shared" si="1681"/>
        <v>880.5</v>
      </c>
      <c r="X1207" s="40">
        <f t="shared" si="1682"/>
        <v>0.10304872231686545</v>
      </c>
      <c r="Y1207" s="41">
        <f t="shared" si="1683"/>
        <v>0.90734400000000026</v>
      </c>
      <c r="Z1207" s="42">
        <f t="shared" si="1684"/>
        <v>9073.4400000000023</v>
      </c>
      <c r="AA1207" s="103" t="s">
        <v>58</v>
      </c>
      <c r="AT1207" s="47">
        <v>11.4</v>
      </c>
      <c r="AU1207" s="47">
        <v>11</v>
      </c>
      <c r="AV1207" s="10">
        <f t="shared" si="1685"/>
        <v>5.75</v>
      </c>
      <c r="AW1207" s="10">
        <f t="shared" si="1686"/>
        <v>11.58</v>
      </c>
      <c r="AZ1207" t="str">
        <f t="shared" si="1687"/>
        <v>Yes</v>
      </c>
      <c r="BB1207" s="38">
        <f t="shared" si="1688"/>
        <v>-0.5</v>
      </c>
      <c r="BC1207" s="38">
        <f t="shared" si="1677"/>
        <v>-2</v>
      </c>
      <c r="BD1207" s="38">
        <f t="shared" si="1689"/>
        <v>-2</v>
      </c>
      <c r="BE1207" s="38">
        <f t="shared" si="1690"/>
        <v>-0.5</v>
      </c>
      <c r="BF1207" s="13" cm="1">
        <f t="array" ref="BF1207">SUMPRODUCT((1/COUNTIFS($A$3:$A1207,$A$3:$A1207,$H$3:$H1207,$H$3:$H1207,$I$3:$I1207,$I$3:$I1207)))</f>
        <v>357.99999999999767</v>
      </c>
      <c r="BG1207" s="13"/>
      <c r="BH1207" s="12"/>
    </row>
    <row r="1208" spans="1:60" x14ac:dyDescent="0.2">
      <c r="A1208" s="37">
        <v>46309</v>
      </c>
      <c r="C1208" s="38">
        <v>12.11</v>
      </c>
      <c r="D1208" s="13" t="s">
        <v>1171</v>
      </c>
      <c r="E1208" s="13" t="s">
        <v>1156</v>
      </c>
      <c r="F1208" s="13"/>
      <c r="H1208" t="s">
        <v>138</v>
      </c>
      <c r="I1208" s="13">
        <v>4</v>
      </c>
      <c r="J1208" s="13">
        <v>9</v>
      </c>
      <c r="K1208" t="s">
        <v>1160</v>
      </c>
      <c r="L1208" s="38">
        <v>0.5</v>
      </c>
      <c r="M1208" s="38">
        <v>27</v>
      </c>
      <c r="N1208" s="38">
        <v>40</v>
      </c>
      <c r="O1208" s="13" t="s">
        <v>15</v>
      </c>
      <c r="Q1208" s="13" t="s">
        <v>4</v>
      </c>
      <c r="R1208" s="38">
        <v>36.880000000000003</v>
      </c>
      <c r="S1208" s="13" t="s">
        <v>60</v>
      </c>
      <c r="T1208" s="39" t="str">
        <f t="shared" si="1678"/>
        <v>0.00</v>
      </c>
      <c r="U1208" s="39">
        <f t="shared" si="1679"/>
        <v>-0.5</v>
      </c>
      <c r="V1208" s="39">
        <f t="shared" si="1680"/>
        <v>90.234400000000022</v>
      </c>
      <c r="W1208" s="39">
        <f t="shared" si="1681"/>
        <v>881</v>
      </c>
      <c r="X1208" s="40">
        <f t="shared" si="1682"/>
        <v>0.10242270147559594</v>
      </c>
      <c r="Y1208" s="41">
        <f t="shared" si="1683"/>
        <v>0.90234400000000026</v>
      </c>
      <c r="Z1208" s="42">
        <f t="shared" si="1684"/>
        <v>9023.4400000000023</v>
      </c>
      <c r="AA1208" s="103" t="s">
        <v>58</v>
      </c>
      <c r="AT1208" s="47">
        <v>26</v>
      </c>
      <c r="AU1208" s="47">
        <v>31</v>
      </c>
      <c r="AV1208" s="10">
        <f t="shared" si="1685"/>
        <v>19.5</v>
      </c>
      <c r="AW1208" s="10">
        <f t="shared" si="1686"/>
        <v>36.880000000000003</v>
      </c>
      <c r="AZ1208" t="str">
        <f t="shared" si="1687"/>
        <v>Yes</v>
      </c>
      <c r="BB1208" s="38">
        <f t="shared" si="1688"/>
        <v>-0.5</v>
      </c>
      <c r="BC1208" s="38">
        <f t="shared" si="1677"/>
        <v>-2</v>
      </c>
      <c r="BD1208" s="38">
        <f t="shared" si="1689"/>
        <v>-2</v>
      </c>
      <c r="BE1208" s="38">
        <f t="shared" si="1690"/>
        <v>-0.5</v>
      </c>
      <c r="BF1208" s="13" cm="1">
        <f t="array" ref="BF1208">SUMPRODUCT((1/COUNTIFS($A$3:$A1208,$A$3:$A1208,$H$3:$H1208,$H$3:$H1208,$I$3:$I1208,$I$3:$I1208)))</f>
        <v>357.99999999999761</v>
      </c>
      <c r="BG1208" s="13"/>
      <c r="BH1208" s="12"/>
    </row>
    <row r="1209" spans="1:60" x14ac:dyDescent="0.2">
      <c r="A1209" s="37">
        <v>46309</v>
      </c>
      <c r="C1209" s="38">
        <v>12.11</v>
      </c>
      <c r="D1209" s="13" t="s">
        <v>1171</v>
      </c>
      <c r="E1209" s="13" t="s">
        <v>1156</v>
      </c>
      <c r="F1209" s="13"/>
      <c r="H1209" t="s">
        <v>138</v>
      </c>
      <c r="I1209" s="13">
        <v>4</v>
      </c>
      <c r="J1209" s="13">
        <v>9</v>
      </c>
      <c r="K1209" t="s">
        <v>1160</v>
      </c>
      <c r="L1209" s="38">
        <v>0.5</v>
      </c>
      <c r="M1209" s="38">
        <v>7.6</v>
      </c>
      <c r="N1209" s="38">
        <v>7.6</v>
      </c>
      <c r="O1209" s="13" t="s">
        <v>15</v>
      </c>
      <c r="Q1209" s="13" t="s">
        <v>1101</v>
      </c>
      <c r="R1209" s="38">
        <v>7.0720000000000001</v>
      </c>
      <c r="S1209" s="13" t="s">
        <v>60</v>
      </c>
      <c r="T1209" s="39" t="str">
        <f t="shared" si="1678"/>
        <v>0.00</v>
      </c>
      <c r="U1209" s="39">
        <f t="shared" si="1679"/>
        <v>-0.5</v>
      </c>
      <c r="V1209" s="39">
        <f t="shared" si="1680"/>
        <v>89.734400000000022</v>
      </c>
      <c r="W1209" s="39">
        <f t="shared" si="1681"/>
        <v>881.5</v>
      </c>
      <c r="X1209" s="40">
        <f t="shared" si="1682"/>
        <v>0.10179739081111744</v>
      </c>
      <c r="Y1209" s="41">
        <f t="shared" si="1683"/>
        <v>0.89734400000000025</v>
      </c>
      <c r="Z1209" s="42">
        <f t="shared" si="1684"/>
        <v>8973.4400000000023</v>
      </c>
      <c r="AA1209" s="103" t="s">
        <v>58</v>
      </c>
      <c r="AT1209" s="47">
        <v>5.3</v>
      </c>
      <c r="AU1209" s="47">
        <v>5.3</v>
      </c>
      <c r="AV1209" s="10">
        <f t="shared" si="1685"/>
        <v>3.3</v>
      </c>
      <c r="AW1209" s="10">
        <f t="shared" si="1686"/>
        <v>7.0720000000000001</v>
      </c>
      <c r="AZ1209" t="str">
        <f t="shared" si="1687"/>
        <v>Yes</v>
      </c>
      <c r="BB1209" s="38">
        <f t="shared" si="1688"/>
        <v>-0.5</v>
      </c>
      <c r="BC1209" s="38">
        <f t="shared" si="1677"/>
        <v>-2</v>
      </c>
      <c r="BD1209" s="38">
        <f t="shared" si="1689"/>
        <v>-2</v>
      </c>
      <c r="BE1209" s="38">
        <f t="shared" si="1690"/>
        <v>-0.5</v>
      </c>
      <c r="BF1209" s="13" cm="1">
        <f t="array" ref="BF1209">SUMPRODUCT((1/COUNTIFS($A$3:$A1209,$A$3:$A1209,$H$3:$H1209,$H$3:$H1209,$I$3:$I1209,$I$3:$I1209)))</f>
        <v>357.99999999999767</v>
      </c>
      <c r="BG1209" s="13"/>
      <c r="BH1209" s="12"/>
    </row>
    <row r="1210" spans="1:60" x14ac:dyDescent="0.2">
      <c r="A1210" s="37">
        <v>46309</v>
      </c>
      <c r="C1210" s="38">
        <v>12.11</v>
      </c>
      <c r="D1210" s="13" t="s">
        <v>1171</v>
      </c>
      <c r="E1210" s="13" t="s">
        <v>1156</v>
      </c>
      <c r="F1210" s="13"/>
      <c r="H1210" t="s">
        <v>138</v>
      </c>
      <c r="I1210" s="13">
        <v>5</v>
      </c>
      <c r="J1210" s="13">
        <v>6</v>
      </c>
      <c r="K1210" s="45" t="s">
        <v>1384</v>
      </c>
      <c r="L1210" s="38">
        <v>0.5</v>
      </c>
      <c r="M1210" s="38">
        <v>16</v>
      </c>
      <c r="N1210" s="38">
        <v>16</v>
      </c>
      <c r="O1210" s="13" t="s">
        <v>15</v>
      </c>
      <c r="Q1210" s="13" t="s">
        <v>4</v>
      </c>
      <c r="R1210" s="38">
        <v>14.8</v>
      </c>
      <c r="S1210" s="13">
        <v>3</v>
      </c>
      <c r="T1210" s="39" t="str">
        <f t="shared" si="1678"/>
        <v>0.00</v>
      </c>
      <c r="U1210" s="39">
        <f t="shared" si="1679"/>
        <v>-0.5</v>
      </c>
      <c r="V1210" s="39">
        <f t="shared" si="1680"/>
        <v>89.234400000000022</v>
      </c>
      <c r="W1210" s="39">
        <f t="shared" si="1681"/>
        <v>882</v>
      </c>
      <c r="X1210" s="40">
        <f t="shared" si="1682"/>
        <v>0.10117278911564628</v>
      </c>
      <c r="Y1210" s="41">
        <f t="shared" si="1683"/>
        <v>0.89234400000000025</v>
      </c>
      <c r="Z1210" s="42">
        <f t="shared" si="1684"/>
        <v>8923.4400000000023</v>
      </c>
      <c r="AA1210" s="103" t="s">
        <v>58</v>
      </c>
      <c r="AT1210" s="47">
        <v>13.8</v>
      </c>
      <c r="AU1210" s="47">
        <v>12</v>
      </c>
      <c r="AV1210" s="10">
        <f t="shared" si="1685"/>
        <v>7.5</v>
      </c>
      <c r="AW1210" s="10">
        <f t="shared" si="1686"/>
        <v>14.8</v>
      </c>
      <c r="AZ1210" t="str">
        <f t="shared" si="1687"/>
        <v>Yes</v>
      </c>
      <c r="BB1210" s="38">
        <f t="shared" si="1688"/>
        <v>-0.5</v>
      </c>
      <c r="BC1210" s="38">
        <f t="shared" si="1677"/>
        <v>-1.5</v>
      </c>
      <c r="BD1210" s="38">
        <f t="shared" si="1689"/>
        <v>-1.5</v>
      </c>
      <c r="BE1210" s="38">
        <f t="shared" si="1690"/>
        <v>-0.5</v>
      </c>
      <c r="BF1210" s="13" cm="1">
        <f t="array" ref="BF1210">SUMPRODUCT((1/COUNTIFS($A$3:$A1210,$A$3:$A1210,$H$3:$H1210,$H$3:$H1210,$I$3:$I1210,$I$3:$I1210)))</f>
        <v>358.99999999999767</v>
      </c>
      <c r="BG1210" s="13"/>
      <c r="BH1210" s="12"/>
    </row>
    <row r="1211" spans="1:60" x14ac:dyDescent="0.2">
      <c r="A1211" s="37">
        <v>46309</v>
      </c>
      <c r="C1211" s="38">
        <v>12.11</v>
      </c>
      <c r="D1211" s="13" t="s">
        <v>1171</v>
      </c>
      <c r="E1211" s="13" t="s">
        <v>1156</v>
      </c>
      <c r="F1211" s="13"/>
      <c r="H1211" t="s">
        <v>138</v>
      </c>
      <c r="I1211" s="13">
        <v>5</v>
      </c>
      <c r="J1211" s="13">
        <v>8</v>
      </c>
      <c r="K1211" t="s">
        <v>795</v>
      </c>
      <c r="L1211" s="38">
        <v>0.5</v>
      </c>
      <c r="M1211" s="38">
        <v>22</v>
      </c>
      <c r="N1211" s="38">
        <v>41.14</v>
      </c>
      <c r="O1211" s="13" t="s">
        <v>15</v>
      </c>
      <c r="Q1211" s="13" t="s">
        <v>4</v>
      </c>
      <c r="R1211" s="38">
        <v>37.928800000000003</v>
      </c>
      <c r="S1211" s="13" t="s">
        <v>60</v>
      </c>
      <c r="T1211" s="39" t="str">
        <f t="shared" si="1678"/>
        <v>0.00</v>
      </c>
      <c r="U1211" s="39">
        <f t="shared" si="1679"/>
        <v>-0.5</v>
      </c>
      <c r="V1211" s="39">
        <f t="shared" si="1680"/>
        <v>88.734400000000022</v>
      </c>
      <c r="W1211" s="39">
        <f t="shared" si="1681"/>
        <v>882.5</v>
      </c>
      <c r="X1211" s="40">
        <f t="shared" si="1682"/>
        <v>0.100548895184136</v>
      </c>
      <c r="Y1211" s="41">
        <f t="shared" si="1683"/>
        <v>0.88734400000000024</v>
      </c>
      <c r="Z1211" s="42">
        <f t="shared" si="1684"/>
        <v>8873.4400000000023</v>
      </c>
      <c r="AA1211" s="103" t="s">
        <v>58</v>
      </c>
      <c r="AT1211" s="47">
        <v>28</v>
      </c>
      <c r="AU1211" s="47">
        <v>26</v>
      </c>
      <c r="AV1211" s="10">
        <f t="shared" si="1685"/>
        <v>20.07</v>
      </c>
      <c r="AW1211" s="10">
        <f t="shared" si="1686"/>
        <v>37.928800000000003</v>
      </c>
      <c r="AZ1211" t="str">
        <f t="shared" si="1687"/>
        <v>Yes</v>
      </c>
      <c r="BB1211" s="38">
        <f t="shared" si="1688"/>
        <v>-0.5</v>
      </c>
      <c r="BC1211" s="38">
        <f t="shared" si="1677"/>
        <v>-1.5</v>
      </c>
      <c r="BD1211" s="38">
        <f t="shared" si="1689"/>
        <v>-1.5</v>
      </c>
      <c r="BE1211" s="38">
        <f t="shared" si="1690"/>
        <v>-0.5</v>
      </c>
      <c r="BF1211" s="13" cm="1">
        <f t="array" ref="BF1211">SUMPRODUCT((1/COUNTIFS($A$3:$A1211,$A$3:$A1211,$H$3:$H1211,$H$3:$H1211,$I$3:$I1211,$I$3:$I1211)))</f>
        <v>358.99999999999767</v>
      </c>
      <c r="BG1211" s="13"/>
      <c r="BH1211" s="12"/>
    </row>
    <row r="1212" spans="1:60" x14ac:dyDescent="0.2">
      <c r="A1212" s="37">
        <v>46309</v>
      </c>
      <c r="C1212" s="38">
        <v>12.11</v>
      </c>
      <c r="D1212" s="13" t="s">
        <v>1171</v>
      </c>
      <c r="E1212" s="13" t="s">
        <v>1156</v>
      </c>
      <c r="F1212" s="13"/>
      <c r="H1212" t="s">
        <v>138</v>
      </c>
      <c r="I1212" s="13">
        <v>5</v>
      </c>
      <c r="J1212" s="13">
        <v>8</v>
      </c>
      <c r="K1212" t="s">
        <v>795</v>
      </c>
      <c r="L1212" s="38">
        <v>0.5</v>
      </c>
      <c r="M1212" s="38">
        <v>6.2</v>
      </c>
      <c r="N1212" s="38">
        <v>6.33</v>
      </c>
      <c r="O1212" s="13" t="s">
        <v>15</v>
      </c>
      <c r="Q1212" s="13" t="s">
        <v>1101</v>
      </c>
      <c r="R1212" s="38">
        <v>5.9036</v>
      </c>
      <c r="S1212" s="13" t="s">
        <v>60</v>
      </c>
      <c r="T1212" s="39" t="str">
        <f t="shared" si="1678"/>
        <v>0.00</v>
      </c>
      <c r="U1212" s="39">
        <f t="shared" si="1679"/>
        <v>-0.5</v>
      </c>
      <c r="V1212" s="39">
        <f t="shared" si="1680"/>
        <v>88.234400000000022</v>
      </c>
      <c r="W1212" s="39">
        <f t="shared" si="1681"/>
        <v>883</v>
      </c>
      <c r="X1212" s="40">
        <f t="shared" si="1682"/>
        <v>9.9925707814269557E-2</v>
      </c>
      <c r="Y1212" s="41">
        <f t="shared" si="1683"/>
        <v>0.88234400000000024</v>
      </c>
      <c r="Z1212" s="42">
        <f t="shared" si="1684"/>
        <v>8823.4400000000023</v>
      </c>
      <c r="AA1212" s="103" t="s">
        <v>58</v>
      </c>
      <c r="AT1212" s="47">
        <v>5.3</v>
      </c>
      <c r="AU1212" s="47">
        <v>5.3</v>
      </c>
      <c r="AV1212" s="10">
        <f t="shared" si="1685"/>
        <v>2.665</v>
      </c>
      <c r="AW1212" s="10">
        <f t="shared" si="1686"/>
        <v>5.9036</v>
      </c>
      <c r="AZ1212" t="str">
        <f t="shared" si="1687"/>
        <v>Yes</v>
      </c>
      <c r="BB1212" s="38">
        <f t="shared" si="1688"/>
        <v>-0.5</v>
      </c>
      <c r="BC1212" s="38">
        <f t="shared" si="1677"/>
        <v>-1.5</v>
      </c>
      <c r="BD1212" s="38">
        <f t="shared" si="1689"/>
        <v>-1.5</v>
      </c>
      <c r="BE1212" s="38">
        <f t="shared" si="1690"/>
        <v>-0.5</v>
      </c>
      <c r="BF1212" s="13" cm="1">
        <f t="array" ref="BF1212">SUMPRODUCT((1/COUNTIFS($A$3:$A1212,$A$3:$A1212,$H$3:$H1212,$H$3:$H1212,$I$3:$I1212,$I$3:$I1212)))</f>
        <v>358.99999999999761</v>
      </c>
      <c r="BG1212" s="13"/>
      <c r="BH1212" s="12"/>
    </row>
    <row r="1213" spans="1:60" x14ac:dyDescent="0.2">
      <c r="A1213" s="37">
        <v>46309</v>
      </c>
      <c r="C1213" s="38">
        <v>12.11</v>
      </c>
      <c r="D1213" s="13" t="s">
        <v>1171</v>
      </c>
      <c r="E1213" s="13" t="s">
        <v>1156</v>
      </c>
      <c r="F1213" s="13"/>
      <c r="H1213" t="s">
        <v>138</v>
      </c>
      <c r="I1213" s="13">
        <v>6</v>
      </c>
      <c r="J1213" s="13">
        <v>8</v>
      </c>
      <c r="K1213" t="s">
        <v>1385</v>
      </c>
      <c r="L1213" s="38">
        <v>0.5</v>
      </c>
      <c r="M1213" s="38">
        <v>19</v>
      </c>
      <c r="N1213" s="38">
        <v>19.260000000000002</v>
      </c>
      <c r="O1213" s="13" t="s">
        <v>15</v>
      </c>
      <c r="Q1213" s="13" t="s">
        <v>4</v>
      </c>
      <c r="R1213" s="38">
        <v>17.799200000000003</v>
      </c>
      <c r="S1213" s="13" t="s">
        <v>60</v>
      </c>
      <c r="T1213" s="39" t="str">
        <f t="shared" si="1678"/>
        <v>0.00</v>
      </c>
      <c r="U1213" s="39">
        <f t="shared" si="1679"/>
        <v>-0.5</v>
      </c>
      <c r="V1213" s="39">
        <f t="shared" si="1680"/>
        <v>87.734400000000022</v>
      </c>
      <c r="W1213" s="39">
        <f t="shared" si="1681"/>
        <v>883.5</v>
      </c>
      <c r="X1213" s="40">
        <f t="shared" si="1682"/>
        <v>9.9303225806451637E-2</v>
      </c>
      <c r="Y1213" s="41">
        <f t="shared" si="1683"/>
        <v>0.87734400000000023</v>
      </c>
      <c r="Z1213" s="42">
        <f t="shared" si="1684"/>
        <v>8773.4400000000023</v>
      </c>
      <c r="AA1213" s="103" t="s">
        <v>58</v>
      </c>
      <c r="AT1213" s="47">
        <v>18.8</v>
      </c>
      <c r="AU1213" s="47">
        <v>19</v>
      </c>
      <c r="AV1213" s="10">
        <f t="shared" si="1685"/>
        <v>9.1300000000000008</v>
      </c>
      <c r="AW1213" s="10">
        <f t="shared" si="1686"/>
        <v>17.799200000000003</v>
      </c>
      <c r="AZ1213" t="str">
        <f t="shared" si="1687"/>
        <v>Yes</v>
      </c>
      <c r="BB1213" s="38">
        <f t="shared" si="1688"/>
        <v>-0.5</v>
      </c>
      <c r="BC1213" s="38">
        <f t="shared" si="1677"/>
        <v>5.92</v>
      </c>
      <c r="BD1213" s="38">
        <f t="shared" si="1689"/>
        <v>5.4464000000000006</v>
      </c>
      <c r="BE1213" s="38">
        <f t="shared" si="1690"/>
        <v>-0.5</v>
      </c>
      <c r="BF1213" s="13" cm="1">
        <f t="array" ref="BF1213">SUMPRODUCT((1/COUNTIFS($A$3:$A1213,$A$3:$A1213,$H$3:$H1213,$H$3:$H1213,$I$3:$I1213,$I$3:$I1213)))</f>
        <v>359.99999999999761</v>
      </c>
      <c r="BG1213" s="13"/>
      <c r="BH1213" s="12"/>
    </row>
    <row r="1214" spans="1:60" x14ac:dyDescent="0.2">
      <c r="A1214" s="37">
        <v>46309</v>
      </c>
      <c r="C1214" s="38">
        <v>12.11</v>
      </c>
      <c r="D1214" s="13" t="s">
        <v>1171</v>
      </c>
      <c r="E1214" s="13" t="s">
        <v>1156</v>
      </c>
      <c r="F1214" s="13"/>
      <c r="H1214" t="s">
        <v>138</v>
      </c>
      <c r="I1214" s="13">
        <v>6</v>
      </c>
      <c r="J1214" s="13">
        <v>9</v>
      </c>
      <c r="K1214" t="s">
        <v>1386</v>
      </c>
      <c r="L1214" s="38">
        <v>0.5</v>
      </c>
      <c r="M1214" s="38">
        <v>27</v>
      </c>
      <c r="N1214" s="38">
        <v>40.9</v>
      </c>
      <c r="O1214" s="13" t="s">
        <v>15</v>
      </c>
      <c r="Q1214" s="13" t="s">
        <v>4</v>
      </c>
      <c r="R1214" s="38">
        <v>37.707999999999998</v>
      </c>
      <c r="S1214" s="13" t="s">
        <v>60</v>
      </c>
      <c r="T1214" s="39" t="str">
        <f t="shared" si="1678"/>
        <v>0.00</v>
      </c>
      <c r="U1214" s="39">
        <f t="shared" si="1679"/>
        <v>-0.5</v>
      </c>
      <c r="V1214" s="39">
        <f t="shared" si="1680"/>
        <v>87.234400000000022</v>
      </c>
      <c r="W1214" s="39">
        <f t="shared" si="1681"/>
        <v>884</v>
      </c>
      <c r="X1214" s="40">
        <f t="shared" si="1682"/>
        <v>9.8681447963800933E-2</v>
      </c>
      <c r="Y1214" s="41">
        <f t="shared" si="1683"/>
        <v>0.87234400000000023</v>
      </c>
      <c r="Z1214" s="42">
        <f t="shared" si="1684"/>
        <v>8723.4400000000023</v>
      </c>
      <c r="AA1214" s="103" t="s">
        <v>58</v>
      </c>
      <c r="AT1214" s="47">
        <v>37.200000000000003</v>
      </c>
      <c r="AU1214" s="47">
        <v>31</v>
      </c>
      <c r="AV1214" s="10">
        <f t="shared" si="1685"/>
        <v>19.95</v>
      </c>
      <c r="AW1214" s="10">
        <f t="shared" si="1686"/>
        <v>37.707999999999998</v>
      </c>
      <c r="AZ1214" t="str">
        <f t="shared" si="1687"/>
        <v>Yes</v>
      </c>
      <c r="BB1214" s="38">
        <f t="shared" si="1688"/>
        <v>-0.5</v>
      </c>
      <c r="BC1214" s="38">
        <f t="shared" si="1677"/>
        <v>5.92</v>
      </c>
      <c r="BD1214" s="38">
        <f t="shared" si="1689"/>
        <v>5.4464000000000006</v>
      </c>
      <c r="BE1214" s="38">
        <f t="shared" si="1690"/>
        <v>-0.5</v>
      </c>
      <c r="BF1214" s="13" cm="1">
        <f t="array" ref="BF1214">SUMPRODUCT((1/COUNTIFS($A$3:$A1214,$A$3:$A1214,$H$3:$H1214,$H$3:$H1214,$I$3:$I1214,$I$3:$I1214)))</f>
        <v>359.99999999999761</v>
      </c>
      <c r="BG1214" s="13"/>
      <c r="BH1214" s="12"/>
    </row>
    <row r="1215" spans="1:60" x14ac:dyDescent="0.2">
      <c r="A1215" s="37">
        <v>46309</v>
      </c>
      <c r="C1215" s="38">
        <v>12.11</v>
      </c>
      <c r="D1215" s="13" t="s">
        <v>1171</v>
      </c>
      <c r="E1215" s="13" t="s">
        <v>1156</v>
      </c>
      <c r="F1215" s="13"/>
      <c r="H1215" t="s">
        <v>138</v>
      </c>
      <c r="I1215" s="13">
        <v>6</v>
      </c>
      <c r="J1215" s="13">
        <v>9</v>
      </c>
      <c r="K1215" t="s">
        <v>1386</v>
      </c>
      <c r="L1215" s="38">
        <v>0.5</v>
      </c>
      <c r="M1215" s="38">
        <v>6.6</v>
      </c>
      <c r="N1215" s="38">
        <v>7.04</v>
      </c>
      <c r="O1215" s="13" t="s">
        <v>15</v>
      </c>
      <c r="Q1215" s="13" t="s">
        <v>1101</v>
      </c>
      <c r="R1215" s="38">
        <v>6.5568</v>
      </c>
      <c r="S1215" s="13" t="s">
        <v>60</v>
      </c>
      <c r="T1215" s="39" t="str">
        <f t="shared" si="1678"/>
        <v>0.00</v>
      </c>
      <c r="U1215" s="39">
        <f t="shared" si="1679"/>
        <v>-0.5</v>
      </c>
      <c r="V1215" s="39">
        <f t="shared" si="1680"/>
        <v>86.734400000000022</v>
      </c>
      <c r="W1215" s="39">
        <f t="shared" si="1681"/>
        <v>884.5</v>
      </c>
      <c r="X1215" s="40">
        <f t="shared" si="1682"/>
        <v>9.806037309214248E-2</v>
      </c>
      <c r="Y1215" s="41">
        <f t="shared" si="1683"/>
        <v>0.86734400000000023</v>
      </c>
      <c r="Z1215" s="42">
        <f t="shared" si="1684"/>
        <v>8673.4400000000023</v>
      </c>
      <c r="AA1215" s="103" t="s">
        <v>58</v>
      </c>
      <c r="AT1215" s="47">
        <v>6.4</v>
      </c>
      <c r="AU1215" s="47">
        <v>6.4</v>
      </c>
      <c r="AV1215" s="10">
        <f t="shared" si="1685"/>
        <v>3.02</v>
      </c>
      <c r="AW1215" s="10">
        <f t="shared" si="1686"/>
        <v>6.5568</v>
      </c>
      <c r="AZ1215" t="str">
        <f t="shared" si="1687"/>
        <v>Yes</v>
      </c>
      <c r="BB1215" s="38">
        <f t="shared" si="1688"/>
        <v>-0.5</v>
      </c>
      <c r="BC1215" s="38">
        <f t="shared" si="1677"/>
        <v>5.92</v>
      </c>
      <c r="BD1215" s="38">
        <f t="shared" si="1689"/>
        <v>5.4464000000000006</v>
      </c>
      <c r="BE1215" s="38">
        <f t="shared" si="1690"/>
        <v>-0.5</v>
      </c>
      <c r="BF1215" s="13" cm="1">
        <f t="array" ref="BF1215">SUMPRODUCT((1/COUNTIFS($A$3:$A1215,$A$3:$A1215,$H$3:$H1215,$H$3:$H1215,$I$3:$I1215,$I$3:$I1215)))</f>
        <v>359.99999999999756</v>
      </c>
      <c r="BG1215" s="13"/>
      <c r="BH1215" s="12"/>
    </row>
    <row r="1216" spans="1:60" x14ac:dyDescent="0.2">
      <c r="A1216" s="37">
        <v>46309</v>
      </c>
      <c r="C1216" s="38">
        <v>12.11</v>
      </c>
      <c r="D1216" s="13" t="s">
        <v>1171</v>
      </c>
      <c r="E1216" s="13" t="s">
        <v>1156</v>
      </c>
      <c r="F1216" s="13"/>
      <c r="H1216" t="s">
        <v>138</v>
      </c>
      <c r="I1216" s="13">
        <v>6</v>
      </c>
      <c r="J1216" s="13">
        <v>10</v>
      </c>
      <c r="K1216" t="s">
        <v>1164</v>
      </c>
      <c r="L1216" s="38">
        <v>0.5</v>
      </c>
      <c r="M1216" s="38">
        <v>32</v>
      </c>
      <c r="N1216" s="38">
        <v>41.79</v>
      </c>
      <c r="O1216" s="13" t="s">
        <v>15</v>
      </c>
      <c r="Q1216" s="13" t="s">
        <v>4</v>
      </c>
      <c r="R1216" s="38">
        <v>38.526800000000001</v>
      </c>
      <c r="S1216" s="13" t="s">
        <v>60</v>
      </c>
      <c r="T1216" s="39" t="str">
        <f t="shared" si="1678"/>
        <v>0.00</v>
      </c>
      <c r="U1216" s="39">
        <f t="shared" si="1679"/>
        <v>-0.5</v>
      </c>
      <c r="V1216" s="39">
        <f t="shared" si="1680"/>
        <v>86.234400000000022</v>
      </c>
      <c r="W1216" s="39">
        <f t="shared" si="1681"/>
        <v>885</v>
      </c>
      <c r="X1216" s="40">
        <f t="shared" si="1682"/>
        <v>9.7440000000000027E-2</v>
      </c>
      <c r="Y1216" s="41">
        <f t="shared" si="1683"/>
        <v>0.86234400000000022</v>
      </c>
      <c r="Z1216" s="42">
        <f t="shared" si="1684"/>
        <v>8623.4400000000023</v>
      </c>
      <c r="AA1216" s="103" t="s">
        <v>58</v>
      </c>
      <c r="AT1216" s="47">
        <v>40.5</v>
      </c>
      <c r="AU1216" s="47">
        <v>31</v>
      </c>
      <c r="AV1216" s="10">
        <f t="shared" si="1685"/>
        <v>20.395</v>
      </c>
      <c r="AW1216" s="10">
        <f t="shared" si="1686"/>
        <v>38.526800000000001</v>
      </c>
      <c r="AZ1216" t="str">
        <f t="shared" si="1687"/>
        <v>Yes</v>
      </c>
      <c r="BB1216" s="38">
        <f t="shared" si="1688"/>
        <v>-0.5</v>
      </c>
      <c r="BC1216" s="38">
        <f t="shared" si="1677"/>
        <v>5.92</v>
      </c>
      <c r="BD1216" s="38">
        <f t="shared" si="1689"/>
        <v>5.4464000000000006</v>
      </c>
      <c r="BE1216" s="38">
        <f t="shared" si="1690"/>
        <v>-0.5</v>
      </c>
      <c r="BF1216" s="13" cm="1">
        <f t="array" ref="BF1216">SUMPRODUCT((1/COUNTIFS($A$3:$A1216,$A$3:$A1216,$H$3:$H1216,$H$3:$H1216,$I$3:$I1216,$I$3:$I1216)))</f>
        <v>359.99999999999761</v>
      </c>
      <c r="BG1216" s="13"/>
      <c r="BH1216" s="12"/>
    </row>
    <row r="1217" spans="1:60" x14ac:dyDescent="0.2">
      <c r="A1217" s="37">
        <v>46309</v>
      </c>
      <c r="C1217" s="38">
        <v>12.11</v>
      </c>
      <c r="D1217" s="13" t="s">
        <v>1171</v>
      </c>
      <c r="E1217" s="13" t="s">
        <v>1156</v>
      </c>
      <c r="F1217" s="13"/>
      <c r="H1217" t="s">
        <v>138</v>
      </c>
      <c r="I1217" s="13">
        <v>6</v>
      </c>
      <c r="J1217" s="13">
        <v>10</v>
      </c>
      <c r="K1217" t="s">
        <v>1164</v>
      </c>
      <c r="L1217" s="38">
        <v>0.5</v>
      </c>
      <c r="M1217" s="38">
        <v>8</v>
      </c>
      <c r="N1217" s="38">
        <v>8</v>
      </c>
      <c r="O1217" s="13" t="s">
        <v>15</v>
      </c>
      <c r="Q1217" s="13" t="s">
        <v>1101</v>
      </c>
      <c r="R1217" s="38">
        <v>7.44</v>
      </c>
      <c r="S1217" s="13" t="s">
        <v>60</v>
      </c>
      <c r="T1217" s="39" t="str">
        <f t="shared" si="1678"/>
        <v>0.00</v>
      </c>
      <c r="U1217" s="39">
        <f t="shared" si="1679"/>
        <v>-0.5</v>
      </c>
      <c r="V1217" s="39">
        <f t="shared" si="1680"/>
        <v>85.734400000000022</v>
      </c>
      <c r="W1217" s="39">
        <f t="shared" si="1681"/>
        <v>885.5</v>
      </c>
      <c r="X1217" s="40">
        <f t="shared" si="1682"/>
        <v>9.682032749858839E-2</v>
      </c>
      <c r="Y1217" s="41">
        <f t="shared" si="1683"/>
        <v>0.85734400000000022</v>
      </c>
      <c r="Z1217" s="42">
        <f t="shared" si="1684"/>
        <v>8573.4400000000023</v>
      </c>
      <c r="AA1217" s="103" t="s">
        <v>58</v>
      </c>
      <c r="AT1217" s="47">
        <v>6.5</v>
      </c>
      <c r="AU1217" s="47">
        <v>6.5</v>
      </c>
      <c r="AV1217" s="10">
        <f t="shared" si="1685"/>
        <v>3.5</v>
      </c>
      <c r="AW1217" s="10">
        <f t="shared" si="1686"/>
        <v>7.44</v>
      </c>
      <c r="AZ1217" t="str">
        <f t="shared" si="1687"/>
        <v>Yes</v>
      </c>
      <c r="BB1217" s="38">
        <f t="shared" si="1688"/>
        <v>-0.5</v>
      </c>
      <c r="BC1217" s="38">
        <f t="shared" si="1677"/>
        <v>5.92</v>
      </c>
      <c r="BD1217" s="38">
        <f t="shared" si="1689"/>
        <v>5.4464000000000006</v>
      </c>
      <c r="BE1217" s="38">
        <f t="shared" si="1690"/>
        <v>-0.5</v>
      </c>
      <c r="BF1217" s="13" cm="1">
        <f t="array" ref="BF1217">SUMPRODUCT((1/COUNTIFS($A$3:$A1217,$A$3:$A1217,$H$3:$H1217,$H$3:$H1217,$I$3:$I1217,$I$3:$I1217)))</f>
        <v>359.99999999999756</v>
      </c>
      <c r="BG1217" s="13"/>
      <c r="BH1217" s="12"/>
    </row>
    <row r="1218" spans="1:60" x14ac:dyDescent="0.2">
      <c r="A1218" s="37">
        <v>46309</v>
      </c>
      <c r="C1218" s="38">
        <v>12.11</v>
      </c>
      <c r="D1218" s="13" t="s">
        <v>1171</v>
      </c>
      <c r="E1218" s="13" t="s">
        <v>1156</v>
      </c>
      <c r="F1218" s="13"/>
      <c r="H1218" t="s">
        <v>138</v>
      </c>
      <c r="I1218" s="13">
        <v>6</v>
      </c>
      <c r="J1218" s="13">
        <v>12</v>
      </c>
      <c r="K1218" s="43" t="s">
        <v>109</v>
      </c>
      <c r="L1218" s="38">
        <v>0.5</v>
      </c>
      <c r="M1218" s="38">
        <v>11</v>
      </c>
      <c r="N1218" s="38">
        <v>17.84</v>
      </c>
      <c r="O1218" s="13" t="s">
        <v>15</v>
      </c>
      <c r="Q1218" s="13" t="s">
        <v>4</v>
      </c>
      <c r="R1218" s="38">
        <v>16.492800000000003</v>
      </c>
      <c r="S1218" s="13">
        <v>1</v>
      </c>
      <c r="T1218" s="39">
        <f t="shared" si="1678"/>
        <v>8.25</v>
      </c>
      <c r="U1218" s="39">
        <f t="shared" si="1679"/>
        <v>7.9464000000000006</v>
      </c>
      <c r="V1218" s="39">
        <f t="shared" si="1680"/>
        <v>93.680800000000019</v>
      </c>
      <c r="W1218" s="39">
        <f t="shared" si="1681"/>
        <v>886</v>
      </c>
      <c r="X1218" s="40">
        <f t="shared" si="1682"/>
        <v>0.10573453724604968</v>
      </c>
      <c r="Y1218" s="41">
        <f t="shared" si="1683"/>
        <v>0.9368080000000002</v>
      </c>
      <c r="Z1218" s="42">
        <f t="shared" si="1684"/>
        <v>9368.0800000000017</v>
      </c>
      <c r="AA1218" s="103" t="s">
        <v>72</v>
      </c>
      <c r="AT1218" s="47">
        <v>14</v>
      </c>
      <c r="AU1218" s="47">
        <v>16</v>
      </c>
      <c r="AV1218" s="10">
        <f t="shared" si="1685"/>
        <v>8.42</v>
      </c>
      <c r="AW1218" s="10">
        <f t="shared" si="1686"/>
        <v>16.492800000000003</v>
      </c>
      <c r="AZ1218" t="str">
        <f t="shared" si="1687"/>
        <v>Yes</v>
      </c>
      <c r="BB1218" s="38">
        <f t="shared" si="1688"/>
        <v>8.42</v>
      </c>
      <c r="BC1218" s="38">
        <f t="shared" si="1677"/>
        <v>5.92</v>
      </c>
      <c r="BD1218" s="38">
        <f t="shared" si="1689"/>
        <v>5.4464000000000006</v>
      </c>
      <c r="BE1218" s="38">
        <f t="shared" si="1690"/>
        <v>7.9464000000000006</v>
      </c>
      <c r="BF1218" s="13" cm="1">
        <f t="array" ref="BF1218">SUMPRODUCT((1/COUNTIFS($A$3:$A1218,$A$3:$A1218,$H$3:$H1218,$H$3:$H1218,$I$3:$I1218,$I$3:$I1218)))</f>
        <v>359.99999999999773</v>
      </c>
      <c r="BG1218" s="13"/>
      <c r="BH1218" s="12"/>
    </row>
    <row r="1219" spans="1:60" x14ac:dyDescent="0.2">
      <c r="A1219" s="37">
        <v>46309</v>
      </c>
      <c r="C1219" s="38">
        <v>12.11</v>
      </c>
      <c r="D1219" s="13" t="s">
        <v>1171</v>
      </c>
      <c r="E1219" s="13" t="s">
        <v>1156</v>
      </c>
      <c r="F1219" s="13"/>
      <c r="H1219" t="s">
        <v>138</v>
      </c>
      <c r="I1219" s="13">
        <v>7</v>
      </c>
      <c r="J1219" s="13">
        <v>3</v>
      </c>
      <c r="K1219" t="s">
        <v>1324</v>
      </c>
      <c r="L1219" s="38">
        <v>0.5</v>
      </c>
      <c r="M1219" s="38">
        <v>21</v>
      </c>
      <c r="N1219" s="38">
        <v>29.48</v>
      </c>
      <c r="O1219" s="13" t="s">
        <v>15</v>
      </c>
      <c r="Q1219" s="13" t="s">
        <v>4</v>
      </c>
      <c r="R1219" s="38">
        <v>27.201600000000003</v>
      </c>
      <c r="S1219" s="13" t="s">
        <v>60</v>
      </c>
      <c r="T1219" s="39" t="str">
        <f t="shared" si="1678"/>
        <v>0.00</v>
      </c>
      <c r="U1219" s="39">
        <f t="shared" si="1679"/>
        <v>-0.5</v>
      </c>
      <c r="V1219" s="39">
        <f t="shared" si="1680"/>
        <v>93.180800000000019</v>
      </c>
      <c r="W1219" s="39">
        <f t="shared" si="1681"/>
        <v>886.5</v>
      </c>
      <c r="X1219" s="40">
        <f t="shared" si="1682"/>
        <v>0.10511088550479415</v>
      </c>
      <c r="Y1219" s="41">
        <f t="shared" si="1683"/>
        <v>0.93180800000000019</v>
      </c>
      <c r="Z1219" s="42">
        <f t="shared" si="1684"/>
        <v>9318.0800000000017</v>
      </c>
      <c r="AA1219" s="103" t="s">
        <v>58</v>
      </c>
      <c r="AT1219" s="47">
        <v>25.1</v>
      </c>
      <c r="AU1219" s="47">
        <v>26</v>
      </c>
      <c r="AV1219" s="10">
        <f t="shared" si="1685"/>
        <v>14.24</v>
      </c>
      <c r="AW1219" s="10">
        <f t="shared" si="1686"/>
        <v>27.201600000000003</v>
      </c>
      <c r="AZ1219" t="str">
        <f t="shared" si="1687"/>
        <v>Yes</v>
      </c>
      <c r="BB1219" s="38">
        <f t="shared" si="1688"/>
        <v>-0.5</v>
      </c>
      <c r="BC1219" s="38">
        <f t="shared" ref="BC1219:BC1282" si="1691">SUMIFS(
  $BB:$BB,
  $A:$A,$A1219,
  $H:$H,$H1219,
  $I:$I,$I1219
)</f>
        <v>-2.5</v>
      </c>
      <c r="BD1219" s="38">
        <f t="shared" si="1689"/>
        <v>-2.5</v>
      </c>
      <c r="BE1219" s="38">
        <f t="shared" si="1690"/>
        <v>-0.5</v>
      </c>
      <c r="BF1219" s="13" cm="1">
        <f t="array" ref="BF1219">SUMPRODUCT((1/COUNTIFS($A$3:$A1219,$A$3:$A1219,$H$3:$H1219,$H$3:$H1219,$I$3:$I1219,$I$3:$I1219)))</f>
        <v>360.99999999999773</v>
      </c>
      <c r="BG1219" s="13"/>
      <c r="BH1219" s="12"/>
    </row>
    <row r="1220" spans="1:60" x14ac:dyDescent="0.2">
      <c r="A1220" s="37">
        <v>46309</v>
      </c>
      <c r="C1220" s="38">
        <v>12.11</v>
      </c>
      <c r="D1220" s="13" t="s">
        <v>1171</v>
      </c>
      <c r="E1220" s="13" t="s">
        <v>1156</v>
      </c>
      <c r="F1220" s="13"/>
      <c r="H1220" t="s">
        <v>138</v>
      </c>
      <c r="I1220" s="13">
        <v>7</v>
      </c>
      <c r="J1220" s="13">
        <v>3</v>
      </c>
      <c r="K1220" t="s">
        <v>1324</v>
      </c>
      <c r="L1220" s="38">
        <v>0.5</v>
      </c>
      <c r="M1220" s="38">
        <v>6</v>
      </c>
      <c r="N1220" s="38">
        <v>6.15</v>
      </c>
      <c r="O1220" s="13" t="s">
        <v>15</v>
      </c>
      <c r="Q1220" s="13" t="s">
        <v>1101</v>
      </c>
      <c r="R1220" s="38">
        <v>5.7380000000000004</v>
      </c>
      <c r="S1220" s="13" t="s">
        <v>60</v>
      </c>
      <c r="T1220" s="39" t="str">
        <f t="shared" si="1678"/>
        <v>0.00</v>
      </c>
      <c r="U1220" s="39">
        <f t="shared" si="1679"/>
        <v>-0.5</v>
      </c>
      <c r="V1220" s="39">
        <f t="shared" si="1680"/>
        <v>92.680800000000019</v>
      </c>
      <c r="W1220" s="39">
        <f t="shared" si="1681"/>
        <v>887</v>
      </c>
      <c r="X1220" s="40">
        <f t="shared" si="1682"/>
        <v>0.10448793686583993</v>
      </c>
      <c r="Y1220" s="41">
        <f t="shared" si="1683"/>
        <v>0.92680800000000019</v>
      </c>
      <c r="Z1220" s="42">
        <f t="shared" si="1684"/>
        <v>9268.0800000000017</v>
      </c>
      <c r="AA1220" s="103" t="s">
        <v>58</v>
      </c>
      <c r="AT1220" s="47">
        <v>5.0999999999999996</v>
      </c>
      <c r="AU1220" s="47">
        <v>5.0999999999999996</v>
      </c>
      <c r="AV1220" s="10">
        <f t="shared" si="1685"/>
        <v>2.5750000000000002</v>
      </c>
      <c r="AW1220" s="10">
        <f t="shared" si="1686"/>
        <v>5.7380000000000004</v>
      </c>
      <c r="AZ1220" t="str">
        <f t="shared" si="1687"/>
        <v>Yes</v>
      </c>
      <c r="BB1220" s="38">
        <f t="shared" si="1688"/>
        <v>-0.5</v>
      </c>
      <c r="BC1220" s="38">
        <f t="shared" si="1691"/>
        <v>-2.5</v>
      </c>
      <c r="BD1220" s="38">
        <f t="shared" si="1689"/>
        <v>-2.5</v>
      </c>
      <c r="BE1220" s="38">
        <f t="shared" si="1690"/>
        <v>-0.5</v>
      </c>
      <c r="BF1220" s="13" cm="1">
        <f t="array" ref="BF1220">SUMPRODUCT((1/COUNTIFS($A$3:$A1220,$A$3:$A1220,$H$3:$H1220,$H$3:$H1220,$I$3:$I1220,$I$3:$I1220)))</f>
        <v>360.99999999999773</v>
      </c>
      <c r="BG1220" s="13"/>
      <c r="BH1220" s="12"/>
    </row>
    <row r="1221" spans="1:60" x14ac:dyDescent="0.2">
      <c r="A1221" s="37">
        <v>46309</v>
      </c>
      <c r="C1221" s="38">
        <v>12.11</v>
      </c>
      <c r="D1221" s="13" t="s">
        <v>1171</v>
      </c>
      <c r="E1221" s="13" t="s">
        <v>1156</v>
      </c>
      <c r="F1221" s="13"/>
      <c r="H1221" t="s">
        <v>138</v>
      </c>
      <c r="I1221" s="13">
        <v>7</v>
      </c>
      <c r="J1221" s="13">
        <v>4</v>
      </c>
      <c r="K1221" t="s">
        <v>112</v>
      </c>
      <c r="L1221" s="38">
        <v>0.5</v>
      </c>
      <c r="M1221" s="38">
        <v>12</v>
      </c>
      <c r="N1221" s="38">
        <v>13.87</v>
      </c>
      <c r="O1221" s="13" t="s">
        <v>15</v>
      </c>
      <c r="Q1221" s="13" t="s">
        <v>4</v>
      </c>
      <c r="R1221" s="38">
        <v>12.840399999999999</v>
      </c>
      <c r="S1221" s="13" t="s">
        <v>60</v>
      </c>
      <c r="T1221" s="39" t="str">
        <f t="shared" si="1678"/>
        <v>0.00</v>
      </c>
      <c r="U1221" s="39">
        <f t="shared" si="1679"/>
        <v>-0.5</v>
      </c>
      <c r="V1221" s="39">
        <f t="shared" si="1680"/>
        <v>92.180800000000019</v>
      </c>
      <c r="W1221" s="39">
        <f t="shared" si="1681"/>
        <v>887.5</v>
      </c>
      <c r="X1221" s="40">
        <f t="shared" si="1682"/>
        <v>0.1038656901408451</v>
      </c>
      <c r="Y1221" s="41">
        <f t="shared" si="1683"/>
        <v>0.92180800000000018</v>
      </c>
      <c r="Z1221" s="42">
        <f t="shared" si="1684"/>
        <v>9218.0800000000017</v>
      </c>
      <c r="AA1221" s="103" t="s">
        <v>58</v>
      </c>
      <c r="AT1221" s="47">
        <v>11</v>
      </c>
      <c r="AU1221" s="47">
        <v>12</v>
      </c>
      <c r="AV1221" s="10">
        <f t="shared" si="1685"/>
        <v>6.4349999999999996</v>
      </c>
      <c r="AW1221" s="10">
        <f t="shared" si="1686"/>
        <v>12.840399999999999</v>
      </c>
      <c r="AZ1221" t="str">
        <f t="shared" si="1687"/>
        <v>Yes</v>
      </c>
      <c r="BB1221" s="38">
        <f t="shared" si="1688"/>
        <v>-0.5</v>
      </c>
      <c r="BC1221" s="38">
        <f t="shared" si="1691"/>
        <v>-2.5</v>
      </c>
      <c r="BD1221" s="38">
        <f t="shared" si="1689"/>
        <v>-2.5</v>
      </c>
      <c r="BE1221" s="38">
        <f t="shared" si="1690"/>
        <v>-0.5</v>
      </c>
      <c r="BF1221" s="13" cm="1">
        <f t="array" ref="BF1221">SUMPRODUCT((1/COUNTIFS($A$3:$A1221,$A$3:$A1221,$H$3:$H1221,$H$3:$H1221,$I$3:$I1221,$I$3:$I1221)))</f>
        <v>360.99999999999767</v>
      </c>
      <c r="BG1221" s="13"/>
      <c r="BH1221" s="12"/>
    </row>
    <row r="1222" spans="1:60" x14ac:dyDescent="0.2">
      <c r="A1222" s="37">
        <v>46309</v>
      </c>
      <c r="C1222" s="38">
        <v>12.11</v>
      </c>
      <c r="D1222" s="13" t="s">
        <v>1171</v>
      </c>
      <c r="E1222" s="13" t="s">
        <v>1156</v>
      </c>
      <c r="F1222" s="13"/>
      <c r="H1222" t="s">
        <v>138</v>
      </c>
      <c r="I1222" s="13">
        <v>7</v>
      </c>
      <c r="J1222" s="13">
        <v>9</v>
      </c>
      <c r="K1222" s="45" t="s">
        <v>1387</v>
      </c>
      <c r="L1222" s="38">
        <v>0.5</v>
      </c>
      <c r="M1222" s="38">
        <v>12</v>
      </c>
      <c r="N1222" s="38">
        <v>16</v>
      </c>
      <c r="O1222" s="13" t="s">
        <v>15</v>
      </c>
      <c r="Q1222" s="13" t="s">
        <v>4</v>
      </c>
      <c r="R1222" s="38">
        <v>14.8</v>
      </c>
      <c r="S1222" s="13">
        <v>3</v>
      </c>
      <c r="T1222" s="39" t="str">
        <f t="shared" si="1678"/>
        <v>0.00</v>
      </c>
      <c r="U1222" s="39">
        <f t="shared" si="1679"/>
        <v>-0.5</v>
      </c>
      <c r="V1222" s="39">
        <f t="shared" si="1680"/>
        <v>91.680800000000019</v>
      </c>
      <c r="W1222" s="39">
        <f t="shared" si="1681"/>
        <v>888</v>
      </c>
      <c r="X1222" s="40">
        <f t="shared" si="1682"/>
        <v>0.10324414414414416</v>
      </c>
      <c r="Y1222" s="41">
        <f t="shared" si="1683"/>
        <v>0.91680800000000018</v>
      </c>
      <c r="Z1222" s="42">
        <f t="shared" si="1684"/>
        <v>9168.0800000000017</v>
      </c>
      <c r="AA1222" s="103" t="s">
        <v>58</v>
      </c>
      <c r="AT1222" s="47">
        <v>15.2</v>
      </c>
      <c r="AU1222" s="47">
        <v>14</v>
      </c>
      <c r="AV1222" s="10">
        <f t="shared" si="1685"/>
        <v>7.5</v>
      </c>
      <c r="AW1222" s="10">
        <f t="shared" si="1686"/>
        <v>14.8</v>
      </c>
      <c r="AZ1222" t="str">
        <f t="shared" si="1687"/>
        <v>Yes</v>
      </c>
      <c r="BB1222" s="38">
        <f t="shared" si="1688"/>
        <v>-0.5</v>
      </c>
      <c r="BC1222" s="38">
        <f t="shared" si="1691"/>
        <v>-2.5</v>
      </c>
      <c r="BD1222" s="38">
        <f t="shared" si="1689"/>
        <v>-2.5</v>
      </c>
      <c r="BE1222" s="38">
        <f t="shared" si="1690"/>
        <v>-0.5</v>
      </c>
      <c r="BF1222" s="13" cm="1">
        <f t="array" ref="BF1222">SUMPRODUCT((1/COUNTIFS($A$3:$A1222,$A$3:$A1222,$H$3:$H1222,$H$3:$H1222,$I$3:$I1222,$I$3:$I1222)))</f>
        <v>360.99999999999773</v>
      </c>
      <c r="BG1222" s="13"/>
      <c r="BH1222" s="12"/>
    </row>
    <row r="1223" spans="1:60" x14ac:dyDescent="0.2">
      <c r="A1223" s="37">
        <v>46309</v>
      </c>
      <c r="C1223" s="38">
        <v>12.11</v>
      </c>
      <c r="D1223" s="13" t="s">
        <v>1171</v>
      </c>
      <c r="E1223" s="13" t="s">
        <v>1156</v>
      </c>
      <c r="F1223" s="13"/>
      <c r="H1223" t="s">
        <v>138</v>
      </c>
      <c r="I1223" s="13">
        <v>7</v>
      </c>
      <c r="J1223" s="13">
        <v>12</v>
      </c>
      <c r="K1223" t="s">
        <v>62</v>
      </c>
      <c r="L1223" s="38">
        <v>0.5</v>
      </c>
      <c r="M1223" s="38">
        <v>14.5</v>
      </c>
      <c r="N1223" s="38">
        <v>18</v>
      </c>
      <c r="O1223" s="13" t="s">
        <v>15</v>
      </c>
      <c r="Q1223" s="13" t="s">
        <v>4</v>
      </c>
      <c r="R1223" s="38">
        <v>16.64</v>
      </c>
      <c r="S1223" s="13" t="s">
        <v>60</v>
      </c>
      <c r="T1223" s="39" t="str">
        <f t="shared" si="1678"/>
        <v>0.00</v>
      </c>
      <c r="U1223" s="39">
        <f t="shared" si="1679"/>
        <v>-0.5</v>
      </c>
      <c r="V1223" s="39">
        <f t="shared" si="1680"/>
        <v>91.180800000000019</v>
      </c>
      <c r="W1223" s="39">
        <f t="shared" si="1681"/>
        <v>888.5</v>
      </c>
      <c r="X1223" s="40">
        <f t="shared" si="1682"/>
        <v>0.10262329769274059</v>
      </c>
      <c r="Y1223" s="41">
        <f t="shared" si="1683"/>
        <v>0.91180800000000017</v>
      </c>
      <c r="Z1223" s="42">
        <f t="shared" si="1684"/>
        <v>9118.0800000000017</v>
      </c>
      <c r="AA1223" s="103" t="s">
        <v>58</v>
      </c>
      <c r="AT1223" s="47">
        <v>14.5</v>
      </c>
      <c r="AU1223" s="47">
        <v>13</v>
      </c>
      <c r="AV1223" s="10">
        <f t="shared" si="1685"/>
        <v>8.5</v>
      </c>
      <c r="AW1223" s="10">
        <f t="shared" si="1686"/>
        <v>16.64</v>
      </c>
      <c r="AZ1223" t="str">
        <f t="shared" si="1687"/>
        <v>Yes</v>
      </c>
      <c r="BB1223" s="38">
        <f t="shared" si="1688"/>
        <v>-0.5</v>
      </c>
      <c r="BC1223" s="38">
        <f t="shared" si="1691"/>
        <v>-2.5</v>
      </c>
      <c r="BD1223" s="38">
        <f t="shared" si="1689"/>
        <v>-2.5</v>
      </c>
      <c r="BE1223" s="38">
        <f t="shared" si="1690"/>
        <v>-0.5</v>
      </c>
      <c r="BF1223" s="13" cm="1">
        <f t="array" ref="BF1223">SUMPRODUCT((1/COUNTIFS($A$3:$A1223,$A$3:$A1223,$H$3:$H1223,$H$3:$H1223,$I$3:$I1223,$I$3:$I1223)))</f>
        <v>360.99999999999767</v>
      </c>
      <c r="BG1223" s="13"/>
      <c r="BH1223" s="12"/>
    </row>
    <row r="1224" spans="1:60" x14ac:dyDescent="0.2">
      <c r="A1224" s="37">
        <v>46309</v>
      </c>
      <c r="C1224" s="38">
        <v>12.11</v>
      </c>
      <c r="D1224" s="13" t="s">
        <v>1171</v>
      </c>
      <c r="E1224" s="13" t="s">
        <v>1156</v>
      </c>
      <c r="F1224" s="13"/>
      <c r="H1224" t="s">
        <v>138</v>
      </c>
      <c r="I1224" s="13">
        <v>8</v>
      </c>
      <c r="J1224" s="13">
        <v>9</v>
      </c>
      <c r="K1224" t="s">
        <v>794</v>
      </c>
      <c r="L1224" s="38">
        <v>0.5</v>
      </c>
      <c r="M1224" s="38">
        <v>17.5</v>
      </c>
      <c r="N1224" s="38">
        <v>22.83</v>
      </c>
      <c r="O1224" s="13" t="s">
        <v>15</v>
      </c>
      <c r="Q1224" s="13" t="s">
        <v>4</v>
      </c>
      <c r="R1224" s="38">
        <v>21.083600000000001</v>
      </c>
      <c r="S1224" s="13" t="s">
        <v>60</v>
      </c>
      <c r="T1224" s="39" t="str">
        <f t="shared" si="1678"/>
        <v>0.00</v>
      </c>
      <c r="U1224" s="39">
        <f t="shared" si="1679"/>
        <v>-0.5</v>
      </c>
      <c r="V1224" s="39">
        <f t="shared" si="1680"/>
        <v>90.680800000000019</v>
      </c>
      <c r="W1224" s="39">
        <f t="shared" si="1681"/>
        <v>889</v>
      </c>
      <c r="X1224" s="40">
        <f t="shared" si="1682"/>
        <v>0.10200314960629923</v>
      </c>
      <c r="Y1224" s="41">
        <f t="shared" si="1683"/>
        <v>0.90680800000000017</v>
      </c>
      <c r="Z1224" s="42">
        <f t="shared" si="1684"/>
        <v>9068.0800000000017</v>
      </c>
      <c r="AA1224" s="103" t="s">
        <v>58</v>
      </c>
      <c r="AT1224" s="47">
        <v>20.100000000000001</v>
      </c>
      <c r="AU1224" s="47">
        <v>19</v>
      </c>
      <c r="AV1224" s="10">
        <f t="shared" si="1685"/>
        <v>10.914999999999999</v>
      </c>
      <c r="AW1224" s="10">
        <f t="shared" si="1686"/>
        <v>21.083600000000001</v>
      </c>
      <c r="AZ1224" t="str">
        <f t="shared" si="1687"/>
        <v>Yes</v>
      </c>
      <c r="BB1224" s="38">
        <f t="shared" si="1688"/>
        <v>-0.5</v>
      </c>
      <c r="BC1224" s="38">
        <f t="shared" si="1691"/>
        <v>-1.5</v>
      </c>
      <c r="BD1224" s="38">
        <f t="shared" si="1689"/>
        <v>-1.5</v>
      </c>
      <c r="BE1224" s="38">
        <f t="shared" si="1690"/>
        <v>-0.5</v>
      </c>
      <c r="BF1224" s="13" cm="1">
        <f t="array" ref="BF1224">SUMPRODUCT((1/COUNTIFS($A$3:$A1224,$A$3:$A1224,$H$3:$H1224,$H$3:$H1224,$I$3:$I1224,$I$3:$I1224)))</f>
        <v>361.99999999999767</v>
      </c>
      <c r="BG1224" s="13"/>
      <c r="BH1224" s="12"/>
    </row>
    <row r="1225" spans="1:60" x14ac:dyDescent="0.2">
      <c r="A1225" s="37">
        <v>46309</v>
      </c>
      <c r="C1225" s="38">
        <v>12.11</v>
      </c>
      <c r="D1225" s="13" t="s">
        <v>1171</v>
      </c>
      <c r="E1225" s="13" t="s">
        <v>1156</v>
      </c>
      <c r="F1225" s="13"/>
      <c r="H1225" t="s">
        <v>138</v>
      </c>
      <c r="I1225" s="13">
        <v>8</v>
      </c>
      <c r="J1225" s="13">
        <v>9</v>
      </c>
      <c r="K1225" t="s">
        <v>794</v>
      </c>
      <c r="L1225" s="38">
        <v>0.5</v>
      </c>
      <c r="M1225" s="38">
        <v>5.0999999999999996</v>
      </c>
      <c r="N1225" s="38">
        <v>5.0999999999999996</v>
      </c>
      <c r="O1225" s="13" t="s">
        <v>15</v>
      </c>
      <c r="Q1225" s="13" t="s">
        <v>1101</v>
      </c>
      <c r="R1225" s="38">
        <v>4.7720000000000002</v>
      </c>
      <c r="S1225" s="13" t="s">
        <v>60</v>
      </c>
      <c r="T1225" s="39" t="str">
        <f t="shared" si="1678"/>
        <v>0.00</v>
      </c>
      <c r="U1225" s="39">
        <f t="shared" si="1679"/>
        <v>-0.5</v>
      </c>
      <c r="V1225" s="39">
        <f t="shared" si="1680"/>
        <v>90.180800000000019</v>
      </c>
      <c r="W1225" s="39">
        <f t="shared" si="1681"/>
        <v>889.5</v>
      </c>
      <c r="X1225" s="40">
        <f t="shared" si="1682"/>
        <v>0.10138369870713887</v>
      </c>
      <c r="Y1225" s="41">
        <f t="shared" si="1683"/>
        <v>0.90180800000000017</v>
      </c>
      <c r="Z1225" s="42">
        <f t="shared" si="1684"/>
        <v>9018.0800000000017</v>
      </c>
      <c r="AA1225" s="103" t="s">
        <v>58</v>
      </c>
      <c r="AT1225" s="47">
        <v>4.8</v>
      </c>
      <c r="AU1225" s="47">
        <v>4.8</v>
      </c>
      <c r="AV1225" s="10">
        <f t="shared" si="1685"/>
        <v>2.0499999999999998</v>
      </c>
      <c r="AW1225" s="10">
        <f t="shared" si="1686"/>
        <v>4.7720000000000002</v>
      </c>
      <c r="AZ1225" t="str">
        <f t="shared" si="1687"/>
        <v>Yes</v>
      </c>
      <c r="BB1225" s="38">
        <f t="shared" si="1688"/>
        <v>-0.5</v>
      </c>
      <c r="BC1225" s="38">
        <f t="shared" si="1691"/>
        <v>-1.5</v>
      </c>
      <c r="BD1225" s="38">
        <f t="shared" si="1689"/>
        <v>-1.5</v>
      </c>
      <c r="BE1225" s="38">
        <f t="shared" si="1690"/>
        <v>-0.5</v>
      </c>
      <c r="BF1225" s="13" cm="1">
        <f t="array" ref="BF1225">SUMPRODUCT((1/COUNTIFS($A$3:$A1225,$A$3:$A1225,$H$3:$H1225,$H$3:$H1225,$I$3:$I1225,$I$3:$I1225)))</f>
        <v>361.99999999999767</v>
      </c>
      <c r="BG1225" s="13"/>
      <c r="BH1225" s="12"/>
    </row>
    <row r="1226" spans="1:60" x14ac:dyDescent="0.2">
      <c r="A1226" s="37">
        <v>46309</v>
      </c>
      <c r="C1226" s="38">
        <v>12.11</v>
      </c>
      <c r="D1226" s="13" t="s">
        <v>1171</v>
      </c>
      <c r="E1226" s="13" t="s">
        <v>1156</v>
      </c>
      <c r="F1226" s="13"/>
      <c r="H1226" t="s">
        <v>138</v>
      </c>
      <c r="I1226" s="13">
        <v>8</v>
      </c>
      <c r="J1226" s="13">
        <v>13</v>
      </c>
      <c r="K1226" t="s">
        <v>1390</v>
      </c>
      <c r="L1226" s="38">
        <v>0.5</v>
      </c>
      <c r="M1226" s="38">
        <v>12</v>
      </c>
      <c r="N1226" s="38">
        <v>19.670000000000002</v>
      </c>
      <c r="O1226" s="13" t="s">
        <v>15</v>
      </c>
      <c r="Q1226" s="13" t="s">
        <v>4</v>
      </c>
      <c r="R1226" s="38">
        <v>18.176400000000001</v>
      </c>
      <c r="S1226" s="13">
        <v>4</v>
      </c>
      <c r="T1226" s="39" t="str">
        <f t="shared" si="1678"/>
        <v>0.00</v>
      </c>
      <c r="U1226" s="39">
        <f t="shared" si="1679"/>
        <v>-0.5</v>
      </c>
      <c r="V1226" s="39">
        <f t="shared" si="1680"/>
        <v>89.680800000000019</v>
      </c>
      <c r="W1226" s="39">
        <f t="shared" si="1681"/>
        <v>890</v>
      </c>
      <c r="X1226" s="40">
        <f t="shared" si="1682"/>
        <v>0.10076494382022474</v>
      </c>
      <c r="Y1226" s="41">
        <f t="shared" si="1683"/>
        <v>0.89680800000000016</v>
      </c>
      <c r="Z1226" s="42">
        <f t="shared" si="1684"/>
        <v>8968.0800000000017</v>
      </c>
      <c r="AA1226" s="103" t="s">
        <v>58</v>
      </c>
      <c r="AT1226" s="47">
        <v>17.899999999999999</v>
      </c>
      <c r="AU1226" s="47">
        <v>18</v>
      </c>
      <c r="AV1226" s="10">
        <f t="shared" si="1685"/>
        <v>9.3350000000000009</v>
      </c>
      <c r="AW1226" s="10">
        <f t="shared" si="1686"/>
        <v>18.176400000000001</v>
      </c>
      <c r="AZ1226" t="str">
        <f t="shared" si="1687"/>
        <v>Yes</v>
      </c>
      <c r="BB1226" s="38">
        <f t="shared" si="1688"/>
        <v>-0.5</v>
      </c>
      <c r="BC1226" s="38">
        <f t="shared" si="1691"/>
        <v>-1.5</v>
      </c>
      <c r="BD1226" s="38">
        <f t="shared" si="1689"/>
        <v>-1.5</v>
      </c>
      <c r="BE1226" s="38">
        <f t="shared" si="1690"/>
        <v>-0.5</v>
      </c>
      <c r="BF1226" s="13" cm="1">
        <f t="array" ref="BF1226">SUMPRODUCT((1/COUNTIFS($A$3:$A1226,$A$3:$A1226,$H$3:$H1226,$H$3:$H1226,$I$3:$I1226,$I$3:$I1226)))</f>
        <v>361.99999999999761</v>
      </c>
      <c r="BG1226" s="13"/>
      <c r="BH1226" s="12"/>
    </row>
    <row r="1227" spans="1:60" x14ac:dyDescent="0.2">
      <c r="A1227" s="37">
        <v>46312</v>
      </c>
      <c r="C1227" s="38">
        <v>11.18</v>
      </c>
      <c r="D1227" s="13" t="s">
        <v>55</v>
      </c>
      <c r="E1227" s="13" t="s">
        <v>1156</v>
      </c>
      <c r="F1227" s="13"/>
      <c r="H1227" t="s">
        <v>138</v>
      </c>
      <c r="I1227" s="13">
        <v>1</v>
      </c>
      <c r="J1227" s="13">
        <v>4</v>
      </c>
      <c r="K1227" t="s">
        <v>1392</v>
      </c>
      <c r="L1227" s="38">
        <v>0.5</v>
      </c>
      <c r="M1227" s="38">
        <v>9.6</v>
      </c>
      <c r="N1227" s="38">
        <v>9.6</v>
      </c>
      <c r="O1227" s="13" t="s">
        <v>15</v>
      </c>
      <c r="Q1227" s="13" t="s">
        <v>4</v>
      </c>
      <c r="R1227" s="38">
        <v>8.911999999999999</v>
      </c>
      <c r="S1227" s="13" t="s">
        <v>60</v>
      </c>
      <c r="T1227" s="39" t="str">
        <f t="shared" si="1678"/>
        <v>0.00</v>
      </c>
      <c r="U1227" s="39">
        <f t="shared" ref="U1227:U1228" si="1692">BE1227</f>
        <v>-0.5</v>
      </c>
      <c r="V1227" s="39">
        <f t="shared" ref="V1227:V1228" si="1693">V1226+U1227</f>
        <v>89.180800000000019</v>
      </c>
      <c r="W1227" s="39">
        <f t="shared" ref="W1227:W1228" si="1694">W1226+L1227</f>
        <v>890.5</v>
      </c>
      <c r="X1227" s="40">
        <f t="shared" ref="X1227:X1228" si="1695">SUM(V1227/W1227)</f>
        <v>0.10014688377316117</v>
      </c>
      <c r="Y1227" s="41">
        <f t="shared" ref="Y1227:Y1228" si="1696">V1227/100</f>
        <v>0.89180800000000016</v>
      </c>
      <c r="Z1227" s="42">
        <f t="shared" ref="Z1227:Z1228" si="1697">V1227*100</f>
        <v>8918.0800000000017</v>
      </c>
      <c r="AA1227" s="103" t="s">
        <v>58</v>
      </c>
      <c r="AT1227" s="47">
        <v>8.5</v>
      </c>
      <c r="AU1227" s="47">
        <v>8.5</v>
      </c>
      <c r="AV1227" s="10">
        <f t="shared" ref="AV1227:AV1228" si="1698">((N1227*(L1227))-(L1227))</f>
        <v>4.3</v>
      </c>
      <c r="AW1227" s="10">
        <f t="shared" ref="AW1227:AW1228" si="1699">0.92*(N1227-1)+1</f>
        <v>8.911999999999999</v>
      </c>
      <c r="AZ1227" t="str">
        <f t="shared" ref="AZ1227:AZ1228" si="1700">IF(N1227&gt;=M1227,"Yes","No")</f>
        <v>Yes</v>
      </c>
      <c r="BB1227" s="38">
        <f t="shared" ref="BB1227:BB1228" si="1701">IF(AA1227="W",
   L1227*(N1227-1),
   -L1227
)</f>
        <v>-0.5</v>
      </c>
      <c r="BC1227" s="38">
        <f t="shared" si="1691"/>
        <v>-1</v>
      </c>
      <c r="BD1227" s="38">
        <f t="shared" ref="BD1227:BD1228" si="1702">IF(BC1227&gt;0, BC1227*0.92, BC1227)</f>
        <v>-1</v>
      </c>
      <c r="BE1227" s="38">
        <f t="shared" ref="BE1227:BE1228" si="1703">IF(
  BC1227&gt;0,
  IF(
    AA1227="W",
    BB1227 - (BC1227 - BD1227),
    BB1227
  ),
  BB1227
)</f>
        <v>-0.5</v>
      </c>
      <c r="BF1227" s="13" cm="1">
        <f t="array" ref="BF1227">SUMPRODUCT((1/COUNTIFS($A$3:$A1227,$A$3:$A1227,$H$3:$H1227,$H$3:$H1227,$I$3:$I1227,$I$3:$I1227)))</f>
        <v>362.99999999999761</v>
      </c>
      <c r="BG1227" s="13"/>
      <c r="BH1227" s="12"/>
    </row>
    <row r="1228" spans="1:60" x14ac:dyDescent="0.2">
      <c r="A1228" s="37">
        <v>46312</v>
      </c>
      <c r="C1228" s="38">
        <v>11.18</v>
      </c>
      <c r="D1228" s="13" t="s">
        <v>55</v>
      </c>
      <c r="E1228" s="13" t="s">
        <v>1156</v>
      </c>
      <c r="F1228" s="13"/>
      <c r="H1228" t="s">
        <v>138</v>
      </c>
      <c r="I1228" s="13">
        <v>1</v>
      </c>
      <c r="J1228" s="13">
        <v>7</v>
      </c>
      <c r="K1228" t="s">
        <v>1393</v>
      </c>
      <c r="L1228" s="38">
        <v>0.5</v>
      </c>
      <c r="M1228" s="38">
        <v>13.5</v>
      </c>
      <c r="N1228" s="38">
        <v>19.5</v>
      </c>
      <c r="O1228" s="13" t="s">
        <v>15</v>
      </c>
      <c r="Q1228" s="13" t="s">
        <v>4</v>
      </c>
      <c r="R1228" s="38">
        <v>18.02</v>
      </c>
      <c r="S1228" s="13" t="s">
        <v>60</v>
      </c>
      <c r="T1228" s="39" t="str">
        <f t="shared" si="1678"/>
        <v>0.00</v>
      </c>
      <c r="U1228" s="39">
        <f t="shared" si="1692"/>
        <v>-0.5</v>
      </c>
      <c r="V1228" s="39">
        <f t="shared" si="1693"/>
        <v>88.680800000000019</v>
      </c>
      <c r="W1228" s="39">
        <f t="shared" si="1694"/>
        <v>891</v>
      </c>
      <c r="X1228" s="40">
        <f t="shared" si="1695"/>
        <v>9.9529517396184083E-2</v>
      </c>
      <c r="Y1228" s="41">
        <f t="shared" si="1696"/>
        <v>0.88680800000000015</v>
      </c>
      <c r="Z1228" s="42">
        <f t="shared" si="1697"/>
        <v>8868.0800000000017</v>
      </c>
      <c r="AA1228" s="103" t="s">
        <v>58</v>
      </c>
      <c r="AT1228" s="47">
        <v>16</v>
      </c>
      <c r="AU1228" s="47">
        <v>16</v>
      </c>
      <c r="AV1228" s="10">
        <f t="shared" si="1698"/>
        <v>9.25</v>
      </c>
      <c r="AW1228" s="10">
        <f t="shared" si="1699"/>
        <v>18.02</v>
      </c>
      <c r="AZ1228" t="str">
        <f t="shared" si="1700"/>
        <v>Yes</v>
      </c>
      <c r="BB1228" s="38">
        <f t="shared" si="1701"/>
        <v>-0.5</v>
      </c>
      <c r="BC1228" s="38">
        <f t="shared" si="1691"/>
        <v>-1</v>
      </c>
      <c r="BD1228" s="38">
        <f t="shared" si="1702"/>
        <v>-1</v>
      </c>
      <c r="BE1228" s="38">
        <f t="shared" si="1703"/>
        <v>-0.5</v>
      </c>
      <c r="BF1228" s="13" cm="1">
        <f t="array" ref="BF1228">SUMPRODUCT((1/COUNTIFS($A$3:$A1228,$A$3:$A1228,$H$3:$H1228,$H$3:$H1228,$I$3:$I1228,$I$3:$I1228)))</f>
        <v>362.99999999999761</v>
      </c>
      <c r="BG1228" s="13"/>
      <c r="BH1228" s="12"/>
    </row>
    <row r="1229" spans="1:60" x14ac:dyDescent="0.2">
      <c r="A1229" s="37">
        <v>46312</v>
      </c>
      <c r="C1229" s="38">
        <v>11.18</v>
      </c>
      <c r="D1229" s="13" t="s">
        <v>55</v>
      </c>
      <c r="E1229" s="13" t="s">
        <v>1156</v>
      </c>
      <c r="F1229" s="13"/>
      <c r="H1229" t="s">
        <v>138</v>
      </c>
      <c r="I1229" s="13">
        <v>2</v>
      </c>
      <c r="J1229" s="13">
        <v>4</v>
      </c>
      <c r="K1229" s="43" t="s">
        <v>1395</v>
      </c>
      <c r="L1229" s="38">
        <v>0.5</v>
      </c>
      <c r="M1229" s="38">
        <v>17</v>
      </c>
      <c r="N1229" s="38">
        <v>17</v>
      </c>
      <c r="O1229" s="13" t="s">
        <v>15</v>
      </c>
      <c r="Q1229" s="13" t="s">
        <v>4</v>
      </c>
      <c r="R1229" s="38">
        <v>15.72</v>
      </c>
      <c r="S1229" s="13">
        <v>1</v>
      </c>
      <c r="T1229" s="39">
        <f t="shared" si="1678"/>
        <v>7.86</v>
      </c>
      <c r="U1229" s="39">
        <f t="shared" ref="U1229:U1230" si="1704">BE1229</f>
        <v>7.3032000000000004</v>
      </c>
      <c r="V1229" s="39">
        <f t="shared" ref="V1229:V1230" si="1705">V1228+U1229</f>
        <v>95.984000000000023</v>
      </c>
      <c r="W1229" s="39">
        <f t="shared" ref="W1229:W1230" si="1706">W1228+L1229</f>
        <v>891.5</v>
      </c>
      <c r="X1229" s="40">
        <f t="shared" ref="X1229:X1230" si="1707">SUM(V1229/W1229)</f>
        <v>0.10766573191250704</v>
      </c>
      <c r="Y1229" s="41">
        <f t="shared" ref="Y1229:Y1230" si="1708">V1229/100</f>
        <v>0.95984000000000025</v>
      </c>
      <c r="Z1229" s="42">
        <f t="shared" ref="Z1229:Z1230" si="1709">V1229*100</f>
        <v>9598.4000000000015</v>
      </c>
      <c r="AA1229" s="103" t="s">
        <v>72</v>
      </c>
      <c r="AT1229" s="47">
        <v>15</v>
      </c>
      <c r="AU1229" s="47">
        <v>17</v>
      </c>
      <c r="AV1229" s="10">
        <f t="shared" ref="AV1229:AV1230" si="1710">((N1229*(L1229))-(L1229))</f>
        <v>8</v>
      </c>
      <c r="AW1229" s="10">
        <f t="shared" ref="AW1229:AW1230" si="1711">0.92*(N1229-1)+1</f>
        <v>15.72</v>
      </c>
      <c r="AZ1229" t="str">
        <f t="shared" ref="AZ1229:AZ1230" si="1712">IF(N1229&gt;=M1229,"Yes","No")</f>
        <v>Yes</v>
      </c>
      <c r="BB1229" s="38">
        <f t="shared" ref="BB1229:BB1230" si="1713">IF(AA1229="W",
   L1229*(N1229-1),
   -L1229
)</f>
        <v>8</v>
      </c>
      <c r="BC1229" s="38">
        <f t="shared" si="1691"/>
        <v>8.7100000000000009</v>
      </c>
      <c r="BD1229" s="38">
        <f t="shared" ref="BD1229:BD1230" si="1714">IF(BC1229&gt;0, BC1229*0.92, BC1229)</f>
        <v>8.0132000000000012</v>
      </c>
      <c r="BE1229" s="38">
        <f t="shared" ref="BE1229:BE1230" si="1715">IF(
  BC1229&gt;0,
  IF(
    AA1229="W",
    BB1229 - (BC1229 - BD1229),
    BB1229
  ),
  BB1229
)</f>
        <v>7.3032000000000004</v>
      </c>
      <c r="BF1229" s="13" cm="1">
        <f t="array" ref="BF1229">SUMPRODUCT((1/COUNTIFS($A$3:$A1229,$A$3:$A1229,$H$3:$H1229,$H$3:$H1229,$I$3:$I1229,$I$3:$I1229)))</f>
        <v>363.99999999999761</v>
      </c>
      <c r="BG1229" s="13"/>
      <c r="BH1229" s="12"/>
    </row>
    <row r="1230" spans="1:60" x14ac:dyDescent="0.2">
      <c r="A1230" s="37">
        <v>46312</v>
      </c>
      <c r="C1230" s="38">
        <v>11.18</v>
      </c>
      <c r="D1230" s="13" t="s">
        <v>55</v>
      </c>
      <c r="E1230" s="13" t="s">
        <v>1156</v>
      </c>
      <c r="F1230" s="13"/>
      <c r="H1230" t="s">
        <v>138</v>
      </c>
      <c r="I1230" s="13">
        <v>2</v>
      </c>
      <c r="J1230" s="13">
        <v>4</v>
      </c>
      <c r="K1230" s="43" t="s">
        <v>1395</v>
      </c>
      <c r="L1230" s="38">
        <v>0.2</v>
      </c>
      <c r="M1230" s="38">
        <v>4.4000000000000004</v>
      </c>
      <c r="N1230" s="38">
        <v>4.55</v>
      </c>
      <c r="O1230" s="13" t="s">
        <v>15</v>
      </c>
      <c r="Q1230" s="13" t="s">
        <v>1101</v>
      </c>
      <c r="R1230" s="38">
        <v>4.266</v>
      </c>
      <c r="S1230" s="13">
        <v>1</v>
      </c>
      <c r="T1230" s="39">
        <f t="shared" si="1678"/>
        <v>0.85</v>
      </c>
      <c r="U1230" s="39">
        <f t="shared" si="1704"/>
        <v>1.3200000000000323E-2</v>
      </c>
      <c r="V1230" s="39">
        <f t="shared" si="1705"/>
        <v>95.997200000000021</v>
      </c>
      <c r="W1230" s="39">
        <f t="shared" si="1706"/>
        <v>891.7</v>
      </c>
      <c r="X1230" s="40">
        <f t="shared" si="1707"/>
        <v>0.10765638667713358</v>
      </c>
      <c r="Y1230" s="41">
        <f t="shared" si="1708"/>
        <v>0.95997200000000016</v>
      </c>
      <c r="Z1230" s="42">
        <f t="shared" si="1709"/>
        <v>9599.7200000000012</v>
      </c>
      <c r="AA1230" s="103" t="s">
        <v>72</v>
      </c>
      <c r="AT1230" s="47">
        <v>3.2</v>
      </c>
      <c r="AU1230" s="47">
        <v>3.2</v>
      </c>
      <c r="AV1230" s="10">
        <f t="shared" si="1710"/>
        <v>0.71</v>
      </c>
      <c r="AW1230" s="10">
        <f t="shared" si="1711"/>
        <v>4.266</v>
      </c>
      <c r="AZ1230" t="str">
        <f t="shared" si="1712"/>
        <v>Yes</v>
      </c>
      <c r="BB1230" s="38">
        <f t="shared" si="1713"/>
        <v>0.71</v>
      </c>
      <c r="BC1230" s="38">
        <f t="shared" si="1691"/>
        <v>8.7100000000000009</v>
      </c>
      <c r="BD1230" s="38">
        <f t="shared" si="1714"/>
        <v>8.0132000000000012</v>
      </c>
      <c r="BE1230" s="38">
        <f t="shared" si="1715"/>
        <v>1.3200000000000323E-2</v>
      </c>
      <c r="BF1230" s="13" cm="1">
        <f t="array" ref="BF1230">SUMPRODUCT((1/COUNTIFS($A$3:$A1230,$A$3:$A1230,$H$3:$H1230,$H$3:$H1230,$I$3:$I1230,$I$3:$I1230)))</f>
        <v>363.99999999999761</v>
      </c>
      <c r="BG1230" s="13"/>
      <c r="BH1230" s="12"/>
    </row>
    <row r="1231" spans="1:60" x14ac:dyDescent="0.2">
      <c r="A1231" s="37">
        <v>46312</v>
      </c>
      <c r="C1231" s="38">
        <v>11.18</v>
      </c>
      <c r="D1231" s="13" t="s">
        <v>55</v>
      </c>
      <c r="E1231" s="13" t="s">
        <v>1156</v>
      </c>
      <c r="F1231" s="13"/>
      <c r="H1231" t="s">
        <v>138</v>
      </c>
      <c r="I1231" s="13">
        <v>3</v>
      </c>
      <c r="J1231" s="13">
        <v>7</v>
      </c>
      <c r="K1231" s="46" t="s">
        <v>550</v>
      </c>
      <c r="L1231" s="38">
        <v>0.5</v>
      </c>
      <c r="M1231" s="38">
        <v>10</v>
      </c>
      <c r="N1231" s="38">
        <v>12</v>
      </c>
      <c r="O1231" s="13" t="s">
        <v>15</v>
      </c>
      <c r="Q1231" s="13" t="s">
        <v>4</v>
      </c>
      <c r="R1231" s="38">
        <v>11.120000000000001</v>
      </c>
      <c r="S1231" s="13">
        <v>4</v>
      </c>
      <c r="T1231" s="39" t="str">
        <f t="shared" si="1678"/>
        <v>0.00</v>
      </c>
      <c r="U1231" s="39">
        <f t="shared" ref="U1231:U1238" si="1716">BE1231</f>
        <v>-0.5</v>
      </c>
      <c r="V1231" s="39">
        <f t="shared" ref="V1231:V1238" si="1717">V1230+U1231</f>
        <v>95.497200000000021</v>
      </c>
      <c r="W1231" s="39">
        <f t="shared" ref="W1231:W1238" si="1718">W1230+L1231</f>
        <v>892.2</v>
      </c>
      <c r="X1231" s="40">
        <f t="shared" ref="X1231:X1238" si="1719">SUM(V1231/W1231)</f>
        <v>0.10703564223268328</v>
      </c>
      <c r="Y1231" s="41">
        <f t="shared" ref="Y1231:Y1238" si="1720">V1231/100</f>
        <v>0.95497200000000015</v>
      </c>
      <c r="Z1231" s="42">
        <f t="shared" ref="Z1231:Z1238" si="1721">V1231*100</f>
        <v>9549.7200000000012</v>
      </c>
      <c r="AA1231" s="103" t="s">
        <v>58</v>
      </c>
      <c r="AT1231" s="47">
        <v>10.5</v>
      </c>
      <c r="AU1231" s="47">
        <v>10</v>
      </c>
      <c r="AV1231" s="10">
        <f t="shared" ref="AV1231:AV1238" si="1722">((N1231*(L1231))-(L1231))</f>
        <v>5.5</v>
      </c>
      <c r="AW1231" s="10">
        <f t="shared" ref="AW1231:AW1238" si="1723">0.92*(N1231-1)+1</f>
        <v>11.120000000000001</v>
      </c>
      <c r="AZ1231" t="str">
        <f t="shared" ref="AZ1231:AZ1238" si="1724">IF(N1231&gt;=M1231,"Yes","No")</f>
        <v>Yes</v>
      </c>
      <c r="BB1231" s="38">
        <f t="shared" ref="BB1231:BB1238" si="1725">IF(AA1231="W",
   L1231*(N1231-1),
   -L1231
)</f>
        <v>-0.5</v>
      </c>
      <c r="BC1231" s="38">
        <f t="shared" si="1691"/>
        <v>-0.5</v>
      </c>
      <c r="BD1231" s="38">
        <f t="shared" ref="BD1231:BD1238" si="1726">IF(BC1231&gt;0, BC1231*0.92, BC1231)</f>
        <v>-0.5</v>
      </c>
      <c r="BE1231" s="38">
        <f t="shared" ref="BE1231:BE1238" si="1727">IF(
  BC1231&gt;0,
  IF(
    AA1231="W",
    BB1231 - (BC1231 - BD1231),
    BB1231
  ),
  BB1231
)</f>
        <v>-0.5</v>
      </c>
      <c r="BF1231" s="13" cm="1">
        <f t="array" ref="BF1231">SUMPRODUCT((1/COUNTIFS($A$3:$A1231,$A$3:$A1231,$H$3:$H1231,$H$3:$H1231,$I$3:$I1231,$I$3:$I1231)))</f>
        <v>364.99999999999761</v>
      </c>
      <c r="BG1231" s="13"/>
      <c r="BH1231" s="12"/>
    </row>
    <row r="1232" spans="1:60" x14ac:dyDescent="0.2">
      <c r="A1232" s="37">
        <v>46312</v>
      </c>
      <c r="C1232" s="38">
        <v>11.18</v>
      </c>
      <c r="D1232" s="13" t="s">
        <v>55</v>
      </c>
      <c r="E1232" s="13" t="s">
        <v>1172</v>
      </c>
      <c r="F1232" s="13"/>
      <c r="H1232" t="s">
        <v>1173</v>
      </c>
      <c r="I1232" s="13">
        <v>2</v>
      </c>
      <c r="J1232" s="13">
        <v>4</v>
      </c>
      <c r="K1232" s="46" t="s">
        <v>1400</v>
      </c>
      <c r="L1232" s="38">
        <v>0.5</v>
      </c>
      <c r="M1232" s="38">
        <v>12.5</v>
      </c>
      <c r="N1232" s="38">
        <v>13.72</v>
      </c>
      <c r="O1232" s="13" t="s">
        <v>15</v>
      </c>
      <c r="Q1232" s="13" t="s">
        <v>4</v>
      </c>
      <c r="R1232" s="38">
        <v>12.702400000000001</v>
      </c>
      <c r="S1232" s="13">
        <v>4</v>
      </c>
      <c r="T1232" s="39" t="str">
        <f t="shared" si="1678"/>
        <v>0.00</v>
      </c>
      <c r="U1232" s="39">
        <f t="shared" si="1716"/>
        <v>-0.5</v>
      </c>
      <c r="V1232" s="39">
        <f t="shared" si="1717"/>
        <v>94.997200000000021</v>
      </c>
      <c r="W1232" s="39">
        <f t="shared" si="1718"/>
        <v>892.7</v>
      </c>
      <c r="X1232" s="40">
        <f t="shared" si="1719"/>
        <v>0.10641559314439343</v>
      </c>
      <c r="Y1232" s="41">
        <f t="shared" si="1720"/>
        <v>0.94997200000000026</v>
      </c>
      <c r="Z1232" s="42">
        <f t="shared" si="1721"/>
        <v>9499.7200000000012</v>
      </c>
      <c r="AA1232" s="103" t="s">
        <v>58</v>
      </c>
      <c r="AT1232" s="47">
        <v>11.4</v>
      </c>
      <c r="AU1232" s="47">
        <v>11</v>
      </c>
      <c r="AV1232" s="10">
        <f t="shared" si="1722"/>
        <v>6.36</v>
      </c>
      <c r="AW1232" s="10">
        <f t="shared" si="1723"/>
        <v>12.702400000000001</v>
      </c>
      <c r="AZ1232" t="str">
        <f t="shared" si="1724"/>
        <v>Yes</v>
      </c>
      <c r="BB1232" s="38">
        <f t="shared" si="1725"/>
        <v>-0.5</v>
      </c>
      <c r="BC1232" s="38">
        <f t="shared" si="1691"/>
        <v>-1.5</v>
      </c>
      <c r="BD1232" s="38">
        <f t="shared" si="1726"/>
        <v>-1.5</v>
      </c>
      <c r="BE1232" s="38">
        <f t="shared" si="1727"/>
        <v>-0.5</v>
      </c>
      <c r="BF1232" s="13" cm="1">
        <f t="array" ref="BF1232">SUMPRODUCT((1/COUNTIFS($A$3:$A1232,$A$3:$A1232,$H$3:$H1232,$H$3:$H1232,$I$3:$I1232,$I$3:$I1232)))</f>
        <v>365.99999999999761</v>
      </c>
      <c r="BG1232" s="13"/>
      <c r="BH1232" s="12"/>
    </row>
    <row r="1233" spans="1:60" x14ac:dyDescent="0.2">
      <c r="A1233" s="37">
        <v>46312</v>
      </c>
      <c r="C1233" s="38">
        <v>11.18</v>
      </c>
      <c r="D1233" s="13" t="s">
        <v>55</v>
      </c>
      <c r="E1233" s="13" t="s">
        <v>1172</v>
      </c>
      <c r="F1233" s="13"/>
      <c r="H1233" t="s">
        <v>1173</v>
      </c>
      <c r="I1233" s="13">
        <v>2</v>
      </c>
      <c r="J1233" s="13">
        <v>11</v>
      </c>
      <c r="K1233" t="s">
        <v>1401</v>
      </c>
      <c r="L1233" s="38">
        <v>0.5</v>
      </c>
      <c r="M1233" s="38">
        <v>20</v>
      </c>
      <c r="N1233" s="38">
        <v>24</v>
      </c>
      <c r="O1233" s="13" t="s">
        <v>15</v>
      </c>
      <c r="Q1233" s="13" t="s">
        <v>4</v>
      </c>
      <c r="R1233" s="38">
        <v>22.16</v>
      </c>
      <c r="S1233" s="13" t="s">
        <v>60</v>
      </c>
      <c r="T1233" s="39" t="str">
        <f t="shared" si="1678"/>
        <v>0.00</v>
      </c>
      <c r="U1233" s="39">
        <f t="shared" si="1716"/>
        <v>-0.5</v>
      </c>
      <c r="V1233" s="39">
        <f t="shared" si="1717"/>
        <v>94.497200000000021</v>
      </c>
      <c r="W1233" s="39">
        <f t="shared" si="1718"/>
        <v>893.2</v>
      </c>
      <c r="X1233" s="40">
        <f t="shared" si="1719"/>
        <v>0.10579623824451412</v>
      </c>
      <c r="Y1233" s="41">
        <f t="shared" si="1720"/>
        <v>0.94497200000000026</v>
      </c>
      <c r="Z1233" s="42">
        <f t="shared" si="1721"/>
        <v>9449.7200000000012</v>
      </c>
      <c r="AA1233" s="103" t="s">
        <v>58</v>
      </c>
      <c r="AT1233" s="47">
        <v>19.3</v>
      </c>
      <c r="AU1233" s="47">
        <v>18</v>
      </c>
      <c r="AV1233" s="10">
        <f t="shared" si="1722"/>
        <v>11.5</v>
      </c>
      <c r="AW1233" s="10">
        <f t="shared" si="1723"/>
        <v>22.16</v>
      </c>
      <c r="AZ1233" t="str">
        <f t="shared" si="1724"/>
        <v>Yes</v>
      </c>
      <c r="BB1233" s="38">
        <f t="shared" si="1725"/>
        <v>-0.5</v>
      </c>
      <c r="BC1233" s="38">
        <f t="shared" si="1691"/>
        <v>-1.5</v>
      </c>
      <c r="BD1233" s="38">
        <f t="shared" si="1726"/>
        <v>-1.5</v>
      </c>
      <c r="BE1233" s="38">
        <f t="shared" si="1727"/>
        <v>-0.5</v>
      </c>
      <c r="BF1233" s="13" cm="1">
        <f t="array" ref="BF1233">SUMPRODUCT((1/COUNTIFS($A$3:$A1233,$A$3:$A1233,$H$3:$H1233,$H$3:$H1233,$I$3:$I1233,$I$3:$I1233)))</f>
        <v>365.99999999999761</v>
      </c>
      <c r="BG1233" s="13"/>
      <c r="BH1233" s="12"/>
    </row>
    <row r="1234" spans="1:60" x14ac:dyDescent="0.2">
      <c r="A1234" s="37">
        <v>46312</v>
      </c>
      <c r="C1234" s="38">
        <v>11.18</v>
      </c>
      <c r="D1234" s="13" t="s">
        <v>55</v>
      </c>
      <c r="E1234" s="13" t="s">
        <v>1172</v>
      </c>
      <c r="F1234" s="13"/>
      <c r="H1234" t="s">
        <v>1173</v>
      </c>
      <c r="I1234" s="13">
        <v>2</v>
      </c>
      <c r="J1234" s="13">
        <v>12</v>
      </c>
      <c r="K1234" t="s">
        <v>1227</v>
      </c>
      <c r="L1234" s="38">
        <v>0.5</v>
      </c>
      <c r="M1234" s="38">
        <v>15</v>
      </c>
      <c r="N1234" s="38">
        <v>16.260000000000002</v>
      </c>
      <c r="O1234" s="13" t="s">
        <v>15</v>
      </c>
      <c r="Q1234" s="13" t="s">
        <v>4</v>
      </c>
      <c r="R1234" s="38">
        <v>15.039200000000003</v>
      </c>
      <c r="S1234" s="13" t="s">
        <v>60</v>
      </c>
      <c r="T1234" s="39" t="str">
        <f t="shared" si="1678"/>
        <v>0.00</v>
      </c>
      <c r="U1234" s="39">
        <f t="shared" si="1716"/>
        <v>-0.5</v>
      </c>
      <c r="V1234" s="39">
        <f t="shared" si="1717"/>
        <v>93.997200000000021</v>
      </c>
      <c r="W1234" s="39">
        <f t="shared" si="1718"/>
        <v>893.7</v>
      </c>
      <c r="X1234" s="40">
        <f t="shared" si="1719"/>
        <v>0.10517757636790871</v>
      </c>
      <c r="Y1234" s="41">
        <f t="shared" si="1720"/>
        <v>0.93997200000000025</v>
      </c>
      <c r="Z1234" s="42">
        <f t="shared" si="1721"/>
        <v>9399.7200000000012</v>
      </c>
      <c r="AA1234" s="103" t="s">
        <v>58</v>
      </c>
      <c r="AT1234" s="47">
        <v>12.6</v>
      </c>
      <c r="AU1234" s="47">
        <v>12</v>
      </c>
      <c r="AV1234" s="10">
        <f t="shared" si="1722"/>
        <v>7.6300000000000008</v>
      </c>
      <c r="AW1234" s="10">
        <f t="shared" si="1723"/>
        <v>15.039200000000003</v>
      </c>
      <c r="AZ1234" t="str">
        <f t="shared" si="1724"/>
        <v>Yes</v>
      </c>
      <c r="BB1234" s="38">
        <f t="shared" si="1725"/>
        <v>-0.5</v>
      </c>
      <c r="BC1234" s="38">
        <f t="shared" si="1691"/>
        <v>-1.5</v>
      </c>
      <c r="BD1234" s="38">
        <f t="shared" si="1726"/>
        <v>-1.5</v>
      </c>
      <c r="BE1234" s="38">
        <f t="shared" si="1727"/>
        <v>-0.5</v>
      </c>
      <c r="BF1234" s="13" cm="1">
        <f t="array" ref="BF1234">SUMPRODUCT((1/COUNTIFS($A$3:$A1234,$A$3:$A1234,$H$3:$H1234,$H$3:$H1234,$I$3:$I1234,$I$3:$I1234)))</f>
        <v>365.99999999999756</v>
      </c>
      <c r="BG1234" s="13"/>
      <c r="BH1234" s="12"/>
    </row>
    <row r="1235" spans="1:60" x14ac:dyDescent="0.2">
      <c r="A1235" s="37">
        <v>46312</v>
      </c>
      <c r="C1235" s="38">
        <v>11.18</v>
      </c>
      <c r="D1235" s="13" t="s">
        <v>55</v>
      </c>
      <c r="E1235" s="13" t="s">
        <v>1156</v>
      </c>
      <c r="F1235" s="13"/>
      <c r="H1235" t="s">
        <v>138</v>
      </c>
      <c r="I1235" s="13">
        <v>4</v>
      </c>
      <c r="J1235" s="13">
        <v>8</v>
      </c>
      <c r="K1235" t="s">
        <v>1402</v>
      </c>
      <c r="L1235" s="38">
        <v>0.5</v>
      </c>
      <c r="M1235" s="38">
        <v>7</v>
      </c>
      <c r="N1235" s="38">
        <v>8.73</v>
      </c>
      <c r="O1235" s="13" t="s">
        <v>15</v>
      </c>
      <c r="Q1235" s="13" t="s">
        <v>4</v>
      </c>
      <c r="R1235" s="38">
        <v>8.111600000000001</v>
      </c>
      <c r="S1235" s="13" t="s">
        <v>60</v>
      </c>
      <c r="T1235" s="39" t="str">
        <f t="shared" si="1678"/>
        <v>0.00</v>
      </c>
      <c r="U1235" s="39">
        <f t="shared" si="1716"/>
        <v>-0.5</v>
      </c>
      <c r="V1235" s="39">
        <f t="shared" si="1717"/>
        <v>93.497200000000021</v>
      </c>
      <c r="W1235" s="39">
        <f t="shared" si="1718"/>
        <v>894.2</v>
      </c>
      <c r="X1235" s="40">
        <f t="shared" si="1719"/>
        <v>0.10455960635204654</v>
      </c>
      <c r="Y1235" s="41">
        <f t="shared" si="1720"/>
        <v>0.93497200000000025</v>
      </c>
      <c r="Z1235" s="42">
        <f t="shared" si="1721"/>
        <v>9349.7200000000012</v>
      </c>
      <c r="AA1235" s="103" t="s">
        <v>58</v>
      </c>
      <c r="AT1235" s="47">
        <v>7.5</v>
      </c>
      <c r="AU1235" s="47">
        <v>7.5</v>
      </c>
      <c r="AV1235" s="10">
        <f t="shared" si="1722"/>
        <v>3.8650000000000002</v>
      </c>
      <c r="AW1235" s="10">
        <f t="shared" si="1723"/>
        <v>8.111600000000001</v>
      </c>
      <c r="AZ1235" t="str">
        <f t="shared" si="1724"/>
        <v>Yes</v>
      </c>
      <c r="BB1235" s="38">
        <f t="shared" si="1725"/>
        <v>-0.5</v>
      </c>
      <c r="BC1235" s="38">
        <f t="shared" si="1691"/>
        <v>-2</v>
      </c>
      <c r="BD1235" s="38">
        <f t="shared" si="1726"/>
        <v>-2</v>
      </c>
      <c r="BE1235" s="38">
        <f t="shared" si="1727"/>
        <v>-0.5</v>
      </c>
      <c r="BF1235" s="13" cm="1">
        <f t="array" ref="BF1235">SUMPRODUCT((1/COUNTIFS($A$3:$A1235,$A$3:$A1235,$H$3:$H1235,$H$3:$H1235,$I$3:$I1235,$I$3:$I1235)))</f>
        <v>366.99999999999756</v>
      </c>
      <c r="BG1235" s="13"/>
      <c r="BH1235" s="12"/>
    </row>
    <row r="1236" spans="1:60" x14ac:dyDescent="0.2">
      <c r="A1236" s="37">
        <v>46312</v>
      </c>
      <c r="C1236" s="38">
        <v>11.18</v>
      </c>
      <c r="D1236" s="13" t="s">
        <v>55</v>
      </c>
      <c r="E1236" s="13" t="s">
        <v>1156</v>
      </c>
      <c r="F1236" s="13"/>
      <c r="H1236" t="s">
        <v>138</v>
      </c>
      <c r="I1236" s="13">
        <v>4</v>
      </c>
      <c r="J1236" s="13">
        <v>10</v>
      </c>
      <c r="K1236" t="s">
        <v>1403</v>
      </c>
      <c r="L1236" s="38">
        <v>0.5</v>
      </c>
      <c r="M1236" s="38">
        <v>36</v>
      </c>
      <c r="N1236" s="38">
        <v>36</v>
      </c>
      <c r="O1236" s="13" t="s">
        <v>15</v>
      </c>
      <c r="Q1236" s="13" t="s">
        <v>4</v>
      </c>
      <c r="R1236" s="38">
        <v>33.200000000000003</v>
      </c>
      <c r="S1236" s="13" t="s">
        <v>60</v>
      </c>
      <c r="T1236" s="39" t="str">
        <f t="shared" si="1678"/>
        <v>0.00</v>
      </c>
      <c r="U1236" s="39">
        <f t="shared" si="1716"/>
        <v>-0.5</v>
      </c>
      <c r="V1236" s="39">
        <f t="shared" si="1717"/>
        <v>92.997200000000021</v>
      </c>
      <c r="W1236" s="39">
        <f t="shared" si="1718"/>
        <v>894.7</v>
      </c>
      <c r="X1236" s="40">
        <f t="shared" si="1719"/>
        <v>0.10394232703699566</v>
      </c>
      <c r="Y1236" s="41">
        <f t="shared" si="1720"/>
        <v>0.92997200000000024</v>
      </c>
      <c r="Z1236" s="42">
        <f t="shared" si="1721"/>
        <v>9299.7200000000012</v>
      </c>
      <c r="AA1236" s="103" t="s">
        <v>58</v>
      </c>
      <c r="AT1236" s="47">
        <v>25.4</v>
      </c>
      <c r="AU1236" s="47">
        <v>26</v>
      </c>
      <c r="AV1236" s="10">
        <f t="shared" si="1722"/>
        <v>17.5</v>
      </c>
      <c r="AW1236" s="10">
        <f t="shared" si="1723"/>
        <v>33.200000000000003</v>
      </c>
      <c r="AZ1236" t="str">
        <f t="shared" si="1724"/>
        <v>Yes</v>
      </c>
      <c r="BB1236" s="38">
        <f t="shared" si="1725"/>
        <v>-0.5</v>
      </c>
      <c r="BC1236" s="38">
        <f t="shared" si="1691"/>
        <v>-2</v>
      </c>
      <c r="BD1236" s="38">
        <f t="shared" si="1726"/>
        <v>-2</v>
      </c>
      <c r="BE1236" s="38">
        <f t="shared" si="1727"/>
        <v>-0.5</v>
      </c>
      <c r="BF1236" s="13" cm="1">
        <f t="array" ref="BF1236">SUMPRODUCT((1/COUNTIFS($A$3:$A1236,$A$3:$A1236,$H$3:$H1236,$H$3:$H1236,$I$3:$I1236,$I$3:$I1236)))</f>
        <v>366.99999999999756</v>
      </c>
      <c r="BG1236" s="13"/>
      <c r="BH1236" s="12"/>
    </row>
    <row r="1237" spans="1:60" x14ac:dyDescent="0.2">
      <c r="A1237" s="37">
        <v>46312</v>
      </c>
      <c r="C1237" s="38">
        <v>11.18</v>
      </c>
      <c r="D1237" s="13" t="s">
        <v>55</v>
      </c>
      <c r="E1237" s="13" t="s">
        <v>1156</v>
      </c>
      <c r="F1237" s="13"/>
      <c r="H1237" t="s">
        <v>138</v>
      </c>
      <c r="I1237" s="13">
        <v>4</v>
      </c>
      <c r="J1237" s="13">
        <v>11</v>
      </c>
      <c r="K1237" t="s">
        <v>1404</v>
      </c>
      <c r="L1237" s="38">
        <v>0.5</v>
      </c>
      <c r="M1237" s="38">
        <v>26</v>
      </c>
      <c r="N1237" s="38">
        <v>26</v>
      </c>
      <c r="O1237" s="13" t="s">
        <v>15</v>
      </c>
      <c r="Q1237" s="13" t="s">
        <v>4</v>
      </c>
      <c r="R1237" s="38">
        <v>24</v>
      </c>
      <c r="S1237" s="13" t="s">
        <v>60</v>
      </c>
      <c r="T1237" s="39" t="str">
        <f t="shared" si="1678"/>
        <v>0.00</v>
      </c>
      <c r="U1237" s="39">
        <f t="shared" si="1716"/>
        <v>-0.5</v>
      </c>
      <c r="V1237" s="39">
        <f t="shared" si="1717"/>
        <v>92.497200000000021</v>
      </c>
      <c r="W1237" s="39">
        <f t="shared" si="1718"/>
        <v>895.2</v>
      </c>
      <c r="X1237" s="40">
        <f t="shared" si="1719"/>
        <v>0.10332573726541557</v>
      </c>
      <c r="Y1237" s="41">
        <f t="shared" si="1720"/>
        <v>0.92497200000000024</v>
      </c>
      <c r="Z1237" s="42">
        <f t="shared" si="1721"/>
        <v>9249.7200000000012</v>
      </c>
      <c r="AA1237" s="103" t="s">
        <v>58</v>
      </c>
      <c r="AT1237" s="47">
        <v>21.2</v>
      </c>
      <c r="AU1237" s="47">
        <v>21</v>
      </c>
      <c r="AV1237" s="10">
        <f t="shared" si="1722"/>
        <v>12.5</v>
      </c>
      <c r="AW1237" s="10">
        <f t="shared" si="1723"/>
        <v>24</v>
      </c>
      <c r="AZ1237" t="str">
        <f t="shared" si="1724"/>
        <v>Yes</v>
      </c>
      <c r="BB1237" s="38">
        <f t="shared" si="1725"/>
        <v>-0.5</v>
      </c>
      <c r="BC1237" s="38">
        <f t="shared" si="1691"/>
        <v>-2</v>
      </c>
      <c r="BD1237" s="38">
        <f t="shared" si="1726"/>
        <v>-2</v>
      </c>
      <c r="BE1237" s="38">
        <f t="shared" si="1727"/>
        <v>-0.5</v>
      </c>
      <c r="BF1237" s="13" cm="1">
        <f t="array" ref="BF1237">SUMPRODUCT((1/COUNTIFS($A$3:$A1237,$A$3:$A1237,$H$3:$H1237,$H$3:$H1237,$I$3:$I1237,$I$3:$I1237)))</f>
        <v>366.9999999999975</v>
      </c>
      <c r="BG1237" s="13"/>
      <c r="BH1237" s="12"/>
    </row>
    <row r="1238" spans="1:60" x14ac:dyDescent="0.2">
      <c r="A1238" s="37">
        <v>46312</v>
      </c>
      <c r="C1238" s="38">
        <v>11.18</v>
      </c>
      <c r="D1238" s="13" t="s">
        <v>55</v>
      </c>
      <c r="E1238" s="13" t="s">
        <v>1156</v>
      </c>
      <c r="F1238" s="13"/>
      <c r="H1238" t="s">
        <v>138</v>
      </c>
      <c r="I1238" s="13">
        <v>4</v>
      </c>
      <c r="J1238" s="13">
        <v>14</v>
      </c>
      <c r="K1238" t="s">
        <v>1405</v>
      </c>
      <c r="L1238" s="38">
        <v>0.5</v>
      </c>
      <c r="M1238" s="38">
        <v>36</v>
      </c>
      <c r="N1238" s="38">
        <v>36</v>
      </c>
      <c r="O1238" s="13" t="s">
        <v>15</v>
      </c>
      <c r="Q1238" s="13" t="s">
        <v>4</v>
      </c>
      <c r="R1238" s="38">
        <v>33.200000000000003</v>
      </c>
      <c r="S1238" s="13" t="s">
        <v>60</v>
      </c>
      <c r="T1238" s="39" t="str">
        <f t="shared" si="1678"/>
        <v>0.00</v>
      </c>
      <c r="U1238" s="39">
        <f t="shared" si="1716"/>
        <v>-0.5</v>
      </c>
      <c r="V1238" s="39">
        <f t="shared" si="1717"/>
        <v>91.997200000000021</v>
      </c>
      <c r="W1238" s="39">
        <f t="shared" si="1718"/>
        <v>895.7</v>
      </c>
      <c r="X1238" s="40">
        <f t="shared" si="1719"/>
        <v>0.10270983588254998</v>
      </c>
      <c r="Y1238" s="41">
        <f t="shared" si="1720"/>
        <v>0.91997200000000023</v>
      </c>
      <c r="Z1238" s="42">
        <f t="shared" si="1721"/>
        <v>9199.7200000000012</v>
      </c>
      <c r="AA1238" s="103" t="s">
        <v>58</v>
      </c>
      <c r="AT1238" s="47">
        <v>33.5</v>
      </c>
      <c r="AU1238" s="47">
        <v>31</v>
      </c>
      <c r="AV1238" s="10">
        <f t="shared" si="1722"/>
        <v>17.5</v>
      </c>
      <c r="AW1238" s="10">
        <f t="shared" si="1723"/>
        <v>33.200000000000003</v>
      </c>
      <c r="AZ1238" t="str">
        <f t="shared" si="1724"/>
        <v>Yes</v>
      </c>
      <c r="BB1238" s="38">
        <f t="shared" si="1725"/>
        <v>-0.5</v>
      </c>
      <c r="BC1238" s="38">
        <f t="shared" si="1691"/>
        <v>-2</v>
      </c>
      <c r="BD1238" s="38">
        <f t="shared" si="1726"/>
        <v>-2</v>
      </c>
      <c r="BE1238" s="38">
        <f t="shared" si="1727"/>
        <v>-0.5</v>
      </c>
      <c r="BF1238" s="13" cm="1">
        <f t="array" ref="BF1238">SUMPRODUCT((1/COUNTIFS($A$3:$A1238,$A$3:$A1238,$H$3:$H1238,$H$3:$H1238,$I$3:$I1238,$I$3:$I1238)))</f>
        <v>366.99999999999756</v>
      </c>
      <c r="BG1238" s="13"/>
      <c r="BH1238" s="12"/>
    </row>
    <row r="1239" spans="1:60" x14ac:dyDescent="0.2">
      <c r="A1239" s="37">
        <v>46312</v>
      </c>
      <c r="C1239" s="38">
        <v>11.18</v>
      </c>
      <c r="D1239" s="13" t="s">
        <v>55</v>
      </c>
      <c r="E1239" s="13" t="s">
        <v>1172</v>
      </c>
      <c r="F1239" s="13"/>
      <c r="H1239" t="s">
        <v>1173</v>
      </c>
      <c r="I1239" s="13">
        <v>3</v>
      </c>
      <c r="J1239" s="13">
        <v>2</v>
      </c>
      <c r="K1239" t="s">
        <v>1406</v>
      </c>
      <c r="L1239" s="38">
        <v>0.5</v>
      </c>
      <c r="M1239" s="38">
        <v>25</v>
      </c>
      <c r="N1239" s="38">
        <v>31.77</v>
      </c>
      <c r="O1239" s="13" t="s">
        <v>15</v>
      </c>
      <c r="Q1239" s="13" t="s">
        <v>4</v>
      </c>
      <c r="R1239" s="38">
        <v>29.308400000000002</v>
      </c>
      <c r="S1239" s="13" t="s">
        <v>60</v>
      </c>
      <c r="T1239" s="39" t="str">
        <f t="shared" si="1678"/>
        <v>0.00</v>
      </c>
      <c r="U1239" s="39">
        <f t="shared" ref="U1239:U1243" si="1728">BE1239</f>
        <v>-0.5</v>
      </c>
      <c r="V1239" s="39">
        <f t="shared" ref="V1239:V1243" si="1729">V1238+U1239</f>
        <v>91.497200000000021</v>
      </c>
      <c r="W1239" s="39">
        <f t="shared" ref="W1239:W1243" si="1730">W1238+L1239</f>
        <v>896.2</v>
      </c>
      <c r="X1239" s="40">
        <f t="shared" ref="X1239:X1243" si="1731">SUM(V1239/W1239)</f>
        <v>0.10209462173621961</v>
      </c>
      <c r="Y1239" s="41">
        <f t="shared" ref="Y1239:Y1243" si="1732">V1239/100</f>
        <v>0.91497200000000023</v>
      </c>
      <c r="Z1239" s="42">
        <f t="shared" ref="Z1239:Z1243" si="1733">V1239*100</f>
        <v>9149.7200000000012</v>
      </c>
      <c r="AA1239" s="103" t="s">
        <v>58</v>
      </c>
      <c r="AT1239" s="47">
        <v>23.2</v>
      </c>
      <c r="AU1239" s="47">
        <v>26</v>
      </c>
      <c r="AV1239" s="10">
        <f t="shared" ref="AV1239:AV1243" si="1734">((N1239*(L1239))-(L1239))</f>
        <v>15.385</v>
      </c>
      <c r="AW1239" s="10">
        <f t="shared" ref="AW1239:AW1243" si="1735">0.92*(N1239-1)+1</f>
        <v>29.308400000000002</v>
      </c>
      <c r="AZ1239" t="str">
        <f t="shared" ref="AZ1239:AZ1243" si="1736">IF(N1239&gt;=M1239,"Yes","No")</f>
        <v>Yes</v>
      </c>
      <c r="BB1239" s="38">
        <f t="shared" ref="BB1239:BB1243" si="1737">IF(AA1239="W",
   L1239*(N1239-1),
   -L1239
)</f>
        <v>-0.5</v>
      </c>
      <c r="BC1239" s="38">
        <f t="shared" si="1691"/>
        <v>-1.3199999999999998</v>
      </c>
      <c r="BD1239" s="38">
        <f t="shared" ref="BD1239:BD1243" si="1738">IF(BC1239&gt;0, BC1239*0.92, BC1239)</f>
        <v>-1.3199999999999998</v>
      </c>
      <c r="BE1239" s="38">
        <f t="shared" ref="BE1239:BE1243" si="1739">IF(
  BC1239&gt;0,
  IF(
    AA1239="W",
    BB1239 - (BC1239 - BD1239),
    BB1239
  ),
  BB1239
)</f>
        <v>-0.5</v>
      </c>
      <c r="BF1239" s="13" cm="1">
        <f t="array" ref="BF1239">SUMPRODUCT((1/COUNTIFS($A$3:$A1239,$A$3:$A1239,$H$3:$H1239,$H$3:$H1239,$I$3:$I1239,$I$3:$I1239)))</f>
        <v>367.99999999999756</v>
      </c>
      <c r="BG1239" s="13"/>
      <c r="BH1239" s="12"/>
    </row>
    <row r="1240" spans="1:60" x14ac:dyDescent="0.2">
      <c r="A1240" s="37">
        <v>46312</v>
      </c>
      <c r="C1240" s="38">
        <v>11.18</v>
      </c>
      <c r="D1240" s="13" t="s">
        <v>55</v>
      </c>
      <c r="E1240" s="13" t="s">
        <v>1172</v>
      </c>
      <c r="F1240" s="13"/>
      <c r="H1240" t="s">
        <v>1173</v>
      </c>
      <c r="I1240" s="13">
        <v>3</v>
      </c>
      <c r="J1240" s="13">
        <v>4</v>
      </c>
      <c r="K1240" s="45" t="s">
        <v>1407</v>
      </c>
      <c r="L1240" s="38">
        <v>0.5</v>
      </c>
      <c r="M1240" s="38">
        <v>18.5</v>
      </c>
      <c r="N1240" s="38">
        <v>34.79</v>
      </c>
      <c r="O1240" s="13" t="s">
        <v>15</v>
      </c>
      <c r="Q1240" s="13" t="s">
        <v>4</v>
      </c>
      <c r="R1240" s="38">
        <v>32.086799999999997</v>
      </c>
      <c r="S1240" s="13">
        <v>3</v>
      </c>
      <c r="T1240" s="39" t="str">
        <f t="shared" si="1678"/>
        <v>0.00</v>
      </c>
      <c r="U1240" s="39">
        <f t="shared" si="1728"/>
        <v>-0.5</v>
      </c>
      <c r="V1240" s="39">
        <f t="shared" si="1729"/>
        <v>90.997200000000021</v>
      </c>
      <c r="W1240" s="39">
        <f t="shared" si="1730"/>
        <v>896.7</v>
      </c>
      <c r="X1240" s="40">
        <f t="shared" si="1731"/>
        <v>0.101480093676815</v>
      </c>
      <c r="Y1240" s="41">
        <f t="shared" si="1732"/>
        <v>0.90997200000000023</v>
      </c>
      <c r="Z1240" s="42">
        <f t="shared" si="1733"/>
        <v>9099.7200000000012</v>
      </c>
      <c r="AA1240" s="103" t="s">
        <v>58</v>
      </c>
      <c r="AT1240" s="47">
        <v>25</v>
      </c>
      <c r="AU1240" s="47">
        <v>21</v>
      </c>
      <c r="AV1240" s="10">
        <f t="shared" si="1734"/>
        <v>16.895</v>
      </c>
      <c r="AW1240" s="10">
        <f t="shared" si="1735"/>
        <v>32.086799999999997</v>
      </c>
      <c r="AZ1240" t="str">
        <f t="shared" si="1736"/>
        <v>Yes</v>
      </c>
      <c r="BB1240" s="38">
        <f t="shared" si="1737"/>
        <v>-0.5</v>
      </c>
      <c r="BC1240" s="38">
        <f t="shared" si="1691"/>
        <v>-1.3199999999999998</v>
      </c>
      <c r="BD1240" s="38">
        <f t="shared" si="1738"/>
        <v>-1.3199999999999998</v>
      </c>
      <c r="BE1240" s="38">
        <f t="shared" si="1739"/>
        <v>-0.5</v>
      </c>
      <c r="BF1240" s="13" cm="1">
        <f t="array" ref="BF1240">SUMPRODUCT((1/COUNTIFS($A$3:$A1240,$A$3:$A1240,$H$3:$H1240,$H$3:$H1240,$I$3:$I1240,$I$3:$I1240)))</f>
        <v>367.99999999999756</v>
      </c>
      <c r="BG1240" s="13"/>
      <c r="BH1240" s="12"/>
    </row>
    <row r="1241" spans="1:60" x14ac:dyDescent="0.2">
      <c r="A1241" s="37">
        <v>46312</v>
      </c>
      <c r="C1241" s="38">
        <v>11.18</v>
      </c>
      <c r="D1241" s="13" t="s">
        <v>55</v>
      </c>
      <c r="E1241" s="13" t="s">
        <v>1172</v>
      </c>
      <c r="F1241" s="13"/>
      <c r="H1241" t="s">
        <v>1173</v>
      </c>
      <c r="I1241" s="13">
        <v>3</v>
      </c>
      <c r="J1241" s="13">
        <v>4</v>
      </c>
      <c r="K1241" s="43" t="s">
        <v>1407</v>
      </c>
      <c r="L1241" s="38">
        <v>0.2</v>
      </c>
      <c r="M1241" s="38">
        <v>4.4000000000000004</v>
      </c>
      <c r="N1241" s="38">
        <v>4.4000000000000004</v>
      </c>
      <c r="O1241" s="13" t="s">
        <v>15</v>
      </c>
      <c r="Q1241" s="13" t="s">
        <v>1101</v>
      </c>
      <c r="R1241" s="38">
        <v>4.1280000000000001</v>
      </c>
      <c r="S1241" s="13">
        <v>3</v>
      </c>
      <c r="T1241" s="39">
        <f t="shared" si="1678"/>
        <v>0.83</v>
      </c>
      <c r="U1241" s="39">
        <f t="shared" si="1728"/>
        <v>0.68000000000000016</v>
      </c>
      <c r="V1241" s="39">
        <f t="shared" si="1729"/>
        <v>91.677200000000028</v>
      </c>
      <c r="W1241" s="39">
        <f t="shared" si="1730"/>
        <v>896.90000000000009</v>
      </c>
      <c r="X1241" s="40">
        <f t="shared" si="1731"/>
        <v>0.10221563162002455</v>
      </c>
      <c r="Y1241" s="41">
        <f t="shared" si="1732"/>
        <v>0.91677200000000025</v>
      </c>
      <c r="Z1241" s="42">
        <f t="shared" si="1733"/>
        <v>9167.720000000003</v>
      </c>
      <c r="AA1241" s="103" t="s">
        <v>72</v>
      </c>
      <c r="AT1241" s="47">
        <v>3.7</v>
      </c>
      <c r="AU1241" s="47">
        <v>3.7</v>
      </c>
      <c r="AV1241" s="10">
        <f t="shared" si="1734"/>
        <v>0.68000000000000016</v>
      </c>
      <c r="AW1241" s="10">
        <f t="shared" si="1735"/>
        <v>4.1280000000000001</v>
      </c>
      <c r="AZ1241" t="str">
        <f t="shared" si="1736"/>
        <v>Yes</v>
      </c>
      <c r="BB1241" s="38">
        <f t="shared" si="1737"/>
        <v>0.68000000000000016</v>
      </c>
      <c r="BC1241" s="38">
        <f t="shared" si="1691"/>
        <v>-1.3199999999999998</v>
      </c>
      <c r="BD1241" s="38">
        <f t="shared" si="1738"/>
        <v>-1.3199999999999998</v>
      </c>
      <c r="BE1241" s="38">
        <f t="shared" si="1739"/>
        <v>0.68000000000000016</v>
      </c>
      <c r="BF1241" s="13" cm="1">
        <f t="array" ref="BF1241">SUMPRODUCT((1/COUNTIFS($A$3:$A1241,$A$3:$A1241,$H$3:$H1241,$H$3:$H1241,$I$3:$I1241,$I$3:$I1241)))</f>
        <v>367.9999999999975</v>
      </c>
      <c r="BG1241" s="13"/>
      <c r="BH1241" s="12"/>
    </row>
    <row r="1242" spans="1:60" x14ac:dyDescent="0.2">
      <c r="A1242" s="37">
        <v>46312</v>
      </c>
      <c r="C1242" s="38">
        <v>11.18</v>
      </c>
      <c r="D1242" s="13" t="s">
        <v>55</v>
      </c>
      <c r="E1242" s="13" t="s">
        <v>1172</v>
      </c>
      <c r="F1242" s="13"/>
      <c r="H1242" t="s">
        <v>1173</v>
      </c>
      <c r="I1242" s="13">
        <v>3</v>
      </c>
      <c r="J1242" s="13">
        <v>5</v>
      </c>
      <c r="K1242" t="s">
        <v>1408</v>
      </c>
      <c r="L1242" s="38">
        <v>0.5</v>
      </c>
      <c r="M1242" s="38">
        <v>13</v>
      </c>
      <c r="N1242" s="38">
        <v>16.79</v>
      </c>
      <c r="O1242" s="13" t="s">
        <v>15</v>
      </c>
      <c r="Q1242" s="13" t="s">
        <v>4</v>
      </c>
      <c r="R1242" s="38">
        <v>15.5268</v>
      </c>
      <c r="S1242" s="13" t="s">
        <v>60</v>
      </c>
      <c r="T1242" s="39" t="str">
        <f t="shared" si="1678"/>
        <v>0.00</v>
      </c>
      <c r="U1242" s="39">
        <f t="shared" si="1728"/>
        <v>-0.5</v>
      </c>
      <c r="V1242" s="39">
        <f t="shared" si="1729"/>
        <v>91.177200000000028</v>
      </c>
      <c r="W1242" s="39">
        <f t="shared" si="1730"/>
        <v>897.40000000000009</v>
      </c>
      <c r="X1242" s="40">
        <f t="shared" si="1731"/>
        <v>0.10160151548919101</v>
      </c>
      <c r="Y1242" s="41">
        <f t="shared" si="1732"/>
        <v>0.91177200000000025</v>
      </c>
      <c r="Z1242" s="42">
        <f t="shared" si="1733"/>
        <v>9117.720000000003</v>
      </c>
      <c r="AA1242" s="103" t="s">
        <v>58</v>
      </c>
      <c r="AT1242" s="47">
        <v>11.4</v>
      </c>
      <c r="AU1242" s="47">
        <v>11</v>
      </c>
      <c r="AV1242" s="10">
        <f t="shared" si="1734"/>
        <v>7.8949999999999996</v>
      </c>
      <c r="AW1242" s="10">
        <f t="shared" si="1735"/>
        <v>15.5268</v>
      </c>
      <c r="AZ1242" t="str">
        <f t="shared" si="1736"/>
        <v>Yes</v>
      </c>
      <c r="BB1242" s="38">
        <f t="shared" si="1737"/>
        <v>-0.5</v>
      </c>
      <c r="BC1242" s="38">
        <f t="shared" si="1691"/>
        <v>-1.3199999999999998</v>
      </c>
      <c r="BD1242" s="38">
        <f t="shared" si="1738"/>
        <v>-1.3199999999999998</v>
      </c>
      <c r="BE1242" s="38">
        <f t="shared" si="1739"/>
        <v>-0.5</v>
      </c>
      <c r="BF1242" s="13" cm="1">
        <f t="array" ref="BF1242">SUMPRODUCT((1/COUNTIFS($A$3:$A1242,$A$3:$A1242,$H$3:$H1242,$H$3:$H1242,$I$3:$I1242,$I$3:$I1242)))</f>
        <v>367.99999999999756</v>
      </c>
      <c r="BG1242" s="13"/>
      <c r="BH1242" s="12"/>
    </row>
    <row r="1243" spans="1:60" x14ac:dyDescent="0.2">
      <c r="A1243" s="37">
        <v>46312</v>
      </c>
      <c r="C1243" s="38">
        <v>11.18</v>
      </c>
      <c r="D1243" s="13" t="s">
        <v>55</v>
      </c>
      <c r="E1243" s="13" t="s">
        <v>1172</v>
      </c>
      <c r="F1243" s="13"/>
      <c r="H1243" t="s">
        <v>1173</v>
      </c>
      <c r="I1243" s="13">
        <v>3</v>
      </c>
      <c r="J1243" s="13">
        <v>6</v>
      </c>
      <c r="K1243" s="44" t="s">
        <v>1409</v>
      </c>
      <c r="L1243" s="38">
        <v>0.5</v>
      </c>
      <c r="M1243" s="38">
        <v>23</v>
      </c>
      <c r="N1243" s="38">
        <v>23</v>
      </c>
      <c r="O1243" s="13" t="s">
        <v>15</v>
      </c>
      <c r="Q1243" s="13" t="s">
        <v>4</v>
      </c>
      <c r="R1243" s="38">
        <v>21.240000000000002</v>
      </c>
      <c r="S1243" s="13">
        <v>2</v>
      </c>
      <c r="T1243" s="39" t="str">
        <f t="shared" si="1678"/>
        <v>0.00</v>
      </c>
      <c r="U1243" s="39">
        <f t="shared" si="1728"/>
        <v>-0.5</v>
      </c>
      <c r="V1243" s="39">
        <f t="shared" si="1729"/>
        <v>90.677200000000028</v>
      </c>
      <c r="W1243" s="39">
        <f t="shared" si="1730"/>
        <v>897.90000000000009</v>
      </c>
      <c r="X1243" s="40">
        <f t="shared" si="1731"/>
        <v>0.10098808330549061</v>
      </c>
      <c r="Y1243" s="41">
        <f t="shared" si="1732"/>
        <v>0.90677200000000024</v>
      </c>
      <c r="Z1243" s="42">
        <f t="shared" si="1733"/>
        <v>9067.720000000003</v>
      </c>
      <c r="AA1243" s="103" t="s">
        <v>58</v>
      </c>
      <c r="AT1243" s="47">
        <v>15</v>
      </c>
      <c r="AU1243" s="47">
        <v>16</v>
      </c>
      <c r="AV1243" s="10">
        <f t="shared" si="1734"/>
        <v>11</v>
      </c>
      <c r="AW1243" s="10">
        <f t="shared" si="1735"/>
        <v>21.240000000000002</v>
      </c>
      <c r="AZ1243" t="str">
        <f t="shared" si="1736"/>
        <v>Yes</v>
      </c>
      <c r="BB1243" s="38">
        <f t="shared" si="1737"/>
        <v>-0.5</v>
      </c>
      <c r="BC1243" s="38">
        <f t="shared" si="1691"/>
        <v>-1.3199999999999998</v>
      </c>
      <c r="BD1243" s="38">
        <f t="shared" si="1738"/>
        <v>-1.3199999999999998</v>
      </c>
      <c r="BE1243" s="38">
        <f t="shared" si="1739"/>
        <v>-0.5</v>
      </c>
      <c r="BF1243" s="13" cm="1">
        <f t="array" ref="BF1243">SUMPRODUCT((1/COUNTIFS($A$3:$A1243,$A$3:$A1243,$H$3:$H1243,$H$3:$H1243,$I$3:$I1243,$I$3:$I1243)))</f>
        <v>367.9999999999975</v>
      </c>
      <c r="BG1243" s="13"/>
      <c r="BH1243" s="12"/>
    </row>
    <row r="1244" spans="1:60" x14ac:dyDescent="0.2">
      <c r="A1244" s="37">
        <v>46312</v>
      </c>
      <c r="C1244" s="38">
        <v>11.18</v>
      </c>
      <c r="D1244" s="13" t="s">
        <v>55</v>
      </c>
      <c r="E1244" s="13" t="s">
        <v>1156</v>
      </c>
      <c r="H1244" t="s">
        <v>138</v>
      </c>
      <c r="I1244" s="13">
        <v>5</v>
      </c>
      <c r="J1244" s="13">
        <v>5</v>
      </c>
      <c r="K1244" t="s">
        <v>269</v>
      </c>
      <c r="L1244" s="38">
        <v>0.5</v>
      </c>
      <c r="M1244" s="38">
        <v>10</v>
      </c>
      <c r="N1244" s="38">
        <v>12.74</v>
      </c>
      <c r="O1244" s="13" t="s">
        <v>15</v>
      </c>
      <c r="Q1244" s="13" t="s">
        <v>4</v>
      </c>
      <c r="R1244" s="38">
        <v>11.800800000000001</v>
      </c>
      <c r="S1244" s="13" t="s">
        <v>60</v>
      </c>
      <c r="T1244" s="39" t="str">
        <f t="shared" si="1678"/>
        <v>0.00</v>
      </c>
      <c r="U1244" s="39">
        <f t="shared" ref="U1244" si="1740">BE1244</f>
        <v>-0.5</v>
      </c>
      <c r="V1244" s="39">
        <f t="shared" ref="V1244" si="1741">V1243+U1244</f>
        <v>90.177200000000028</v>
      </c>
      <c r="W1244" s="39">
        <f t="shared" ref="W1244" si="1742">W1243+L1244</f>
        <v>898.40000000000009</v>
      </c>
      <c r="X1244" s="40">
        <f t="shared" ref="X1244" si="1743">SUM(V1244/W1244)</f>
        <v>0.10037533392698132</v>
      </c>
      <c r="Y1244" s="41">
        <f t="shared" ref="Y1244" si="1744">V1244/100</f>
        <v>0.90177200000000024</v>
      </c>
      <c r="Z1244" s="42">
        <f t="shared" ref="Z1244" si="1745">V1244*100</f>
        <v>9017.720000000003</v>
      </c>
      <c r="AA1244" s="103" t="s">
        <v>58</v>
      </c>
      <c r="AT1244" s="47">
        <v>10.199999999999999</v>
      </c>
      <c r="AU1244" s="47">
        <v>10</v>
      </c>
      <c r="AV1244" s="10">
        <f t="shared" ref="AV1244" si="1746">((N1244*(L1244))-(L1244))</f>
        <v>5.87</v>
      </c>
      <c r="AW1244" s="10">
        <f t="shared" ref="AW1244" si="1747">0.92*(N1244-1)+1</f>
        <v>11.800800000000001</v>
      </c>
      <c r="AZ1244" t="str">
        <f t="shared" ref="AZ1244" si="1748">IF(N1244&gt;=M1244,"Yes","No")</f>
        <v>Yes</v>
      </c>
      <c r="BB1244" s="38">
        <f t="shared" ref="BB1244" si="1749">IF(AA1244="W",
   L1244*(N1244-1),
   -L1244
)</f>
        <v>-0.5</v>
      </c>
      <c r="BC1244" s="38">
        <f t="shared" si="1691"/>
        <v>-0.5</v>
      </c>
      <c r="BD1244" s="38">
        <f t="shared" ref="BD1244" si="1750">IF(BC1244&gt;0, BC1244*0.92, BC1244)</f>
        <v>-0.5</v>
      </c>
      <c r="BE1244" s="38">
        <f t="shared" ref="BE1244" si="1751">IF(
  BC1244&gt;0,
  IF(
    AA1244="W",
    BB1244 - (BC1244 - BD1244),
    BB1244
  ),
  BB1244
)</f>
        <v>-0.5</v>
      </c>
      <c r="BF1244" s="13" cm="1">
        <f t="array" ref="BF1244">SUMPRODUCT((1/COUNTIFS($A$3:$A1244,$A$3:$A1244,$H$3:$H1244,$H$3:$H1244,$I$3:$I1244,$I$3:$I1244)))</f>
        <v>368.9999999999975</v>
      </c>
      <c r="BG1244" s="13"/>
      <c r="BH1244" s="12"/>
    </row>
    <row r="1245" spans="1:60" x14ac:dyDescent="0.2">
      <c r="A1245" s="37">
        <v>46312</v>
      </c>
      <c r="C1245" s="38">
        <v>11.18</v>
      </c>
      <c r="D1245" s="13" t="s">
        <v>55</v>
      </c>
      <c r="E1245" s="13" t="s">
        <v>1172</v>
      </c>
      <c r="F1245" s="13"/>
      <c r="H1245" t="s">
        <v>1173</v>
      </c>
      <c r="I1245" s="13">
        <v>4</v>
      </c>
      <c r="J1245" s="13">
        <v>2</v>
      </c>
      <c r="K1245" s="44" t="s">
        <v>1410</v>
      </c>
      <c r="L1245" s="38">
        <v>0.5</v>
      </c>
      <c r="M1245" s="38">
        <v>26</v>
      </c>
      <c r="N1245" s="38">
        <v>26</v>
      </c>
      <c r="O1245" s="13" t="s">
        <v>15</v>
      </c>
      <c r="Q1245" s="13" t="s">
        <v>4</v>
      </c>
      <c r="R1245" s="38">
        <v>24</v>
      </c>
      <c r="S1245" s="13">
        <v>2</v>
      </c>
      <c r="T1245" s="39" t="str">
        <f t="shared" si="1678"/>
        <v>0.00</v>
      </c>
      <c r="U1245" s="39">
        <f t="shared" ref="U1245:U1252" si="1752">BE1245</f>
        <v>-0.5</v>
      </c>
      <c r="V1245" s="39">
        <f t="shared" ref="V1245:V1252" si="1753">V1244+U1245</f>
        <v>89.677200000000028</v>
      </c>
      <c r="W1245" s="39">
        <f t="shared" ref="W1245:W1252" si="1754">W1244+L1245</f>
        <v>898.90000000000009</v>
      </c>
      <c r="X1245" s="40">
        <f t="shared" ref="X1245:X1252" si="1755">SUM(V1245/W1245)</f>
        <v>9.9763266214261903E-2</v>
      </c>
      <c r="Y1245" s="41">
        <f t="shared" ref="Y1245:Y1252" si="1756">V1245/100</f>
        <v>0.89677200000000024</v>
      </c>
      <c r="Z1245" s="42">
        <f t="shared" ref="Z1245:Z1252" si="1757">V1245*100</f>
        <v>8967.720000000003</v>
      </c>
      <c r="AA1245" s="103" t="s">
        <v>58</v>
      </c>
      <c r="AT1245" s="47">
        <v>20</v>
      </c>
      <c r="AU1245" s="47">
        <v>26</v>
      </c>
      <c r="AV1245" s="10">
        <f t="shared" ref="AV1245:AV1252" si="1758">((N1245*(L1245))-(L1245))</f>
        <v>12.5</v>
      </c>
      <c r="AW1245" s="10">
        <f t="shared" ref="AW1245:AW1252" si="1759">0.92*(N1245-1)+1</f>
        <v>24</v>
      </c>
      <c r="AZ1245" t="str">
        <f t="shared" ref="AZ1245:AZ1252" si="1760">IF(N1245&gt;=M1245,"Yes","No")</f>
        <v>Yes</v>
      </c>
      <c r="BB1245" s="38">
        <f t="shared" ref="BB1245:BB1252" si="1761">IF(AA1245="W",
   L1245*(N1245-1),
   -L1245
)</f>
        <v>-0.5</v>
      </c>
      <c r="BC1245" s="38">
        <f t="shared" si="1691"/>
        <v>-3.4000000000000004</v>
      </c>
      <c r="BD1245" s="38">
        <f t="shared" ref="BD1245:BD1252" si="1762">IF(BC1245&gt;0, BC1245*0.92, BC1245)</f>
        <v>-3.4000000000000004</v>
      </c>
      <c r="BE1245" s="38">
        <f t="shared" ref="BE1245:BE1252" si="1763">IF(
  BC1245&gt;0,
  IF(
    AA1245="W",
    BB1245 - (BC1245 - BD1245),
    BB1245
  ),
  BB1245
)</f>
        <v>-0.5</v>
      </c>
      <c r="BF1245" s="13" cm="1">
        <f t="array" ref="BF1245">SUMPRODUCT((1/COUNTIFS($A$3:$A1245,$A$3:$A1245,$H$3:$H1245,$H$3:$H1245,$I$3:$I1245,$I$3:$I1245)))</f>
        <v>369.9999999999975</v>
      </c>
      <c r="BG1245" s="13"/>
      <c r="BH1245" s="12"/>
    </row>
    <row r="1246" spans="1:60" x14ac:dyDescent="0.2">
      <c r="A1246" s="37">
        <v>46312</v>
      </c>
      <c r="C1246" s="38">
        <v>11.18</v>
      </c>
      <c r="D1246" s="13" t="s">
        <v>55</v>
      </c>
      <c r="E1246" s="13" t="s">
        <v>1172</v>
      </c>
      <c r="F1246" s="13"/>
      <c r="H1246" t="s">
        <v>1173</v>
      </c>
      <c r="I1246" s="13">
        <v>4</v>
      </c>
      <c r="J1246" s="13">
        <v>3</v>
      </c>
      <c r="K1246" s="45" t="s">
        <v>1411</v>
      </c>
      <c r="L1246" s="38">
        <v>0.5</v>
      </c>
      <c r="M1246" s="38">
        <v>12</v>
      </c>
      <c r="N1246" s="38">
        <v>16.77</v>
      </c>
      <c r="O1246" s="13" t="s">
        <v>15</v>
      </c>
      <c r="Q1246" s="13" t="s">
        <v>4</v>
      </c>
      <c r="R1246" s="38">
        <v>15.5084</v>
      </c>
      <c r="S1246" s="13">
        <v>3</v>
      </c>
      <c r="T1246" s="39" t="str">
        <f t="shared" si="1678"/>
        <v>0.00</v>
      </c>
      <c r="U1246" s="39">
        <f t="shared" si="1752"/>
        <v>-0.5</v>
      </c>
      <c r="V1246" s="39">
        <f t="shared" si="1753"/>
        <v>89.177200000000028</v>
      </c>
      <c r="W1246" s="39">
        <f t="shared" si="1754"/>
        <v>899.40000000000009</v>
      </c>
      <c r="X1246" s="40">
        <f t="shared" si="1755"/>
        <v>9.9151879030464782E-2</v>
      </c>
      <c r="Y1246" s="41">
        <f t="shared" si="1756"/>
        <v>0.89177200000000023</v>
      </c>
      <c r="Z1246" s="42">
        <f t="shared" si="1757"/>
        <v>8917.720000000003</v>
      </c>
      <c r="AA1246" s="103" t="s">
        <v>58</v>
      </c>
      <c r="AT1246" s="47">
        <v>14</v>
      </c>
      <c r="AU1246" s="47">
        <v>14</v>
      </c>
      <c r="AV1246" s="10">
        <f t="shared" si="1758"/>
        <v>7.8849999999999998</v>
      </c>
      <c r="AW1246" s="10">
        <f t="shared" si="1759"/>
        <v>15.5084</v>
      </c>
      <c r="AZ1246" t="str">
        <f t="shared" si="1760"/>
        <v>Yes</v>
      </c>
      <c r="BB1246" s="38">
        <f t="shared" si="1761"/>
        <v>-0.5</v>
      </c>
      <c r="BC1246" s="38">
        <f t="shared" si="1691"/>
        <v>-3.4000000000000004</v>
      </c>
      <c r="BD1246" s="38">
        <f t="shared" si="1762"/>
        <v>-3.4000000000000004</v>
      </c>
      <c r="BE1246" s="38">
        <f t="shared" si="1763"/>
        <v>-0.5</v>
      </c>
      <c r="BF1246" s="13" cm="1">
        <f t="array" ref="BF1246">SUMPRODUCT((1/COUNTIFS($A$3:$A1246,$A$3:$A1246,$H$3:$H1246,$H$3:$H1246,$I$3:$I1246,$I$3:$I1246)))</f>
        <v>369.9999999999975</v>
      </c>
      <c r="BG1246" s="13"/>
      <c r="BH1246" s="12"/>
    </row>
    <row r="1247" spans="1:60" x14ac:dyDescent="0.2">
      <c r="A1247" s="37">
        <v>46312</v>
      </c>
      <c r="C1247" s="38">
        <v>11.18</v>
      </c>
      <c r="D1247" s="13" t="s">
        <v>55</v>
      </c>
      <c r="E1247" s="13" t="s">
        <v>1172</v>
      </c>
      <c r="F1247" s="13"/>
      <c r="H1247" t="s">
        <v>1173</v>
      </c>
      <c r="I1247" s="13">
        <v>4</v>
      </c>
      <c r="J1247" s="13">
        <v>6</v>
      </c>
      <c r="K1247" t="s">
        <v>1174</v>
      </c>
      <c r="L1247" s="38">
        <v>0.5</v>
      </c>
      <c r="M1247" s="38">
        <v>17</v>
      </c>
      <c r="N1247" s="38">
        <v>23.57</v>
      </c>
      <c r="O1247" s="13" t="s">
        <v>15</v>
      </c>
      <c r="Q1247" s="13" t="s">
        <v>4</v>
      </c>
      <c r="R1247" s="38">
        <v>21.764400000000002</v>
      </c>
      <c r="S1247" s="13" t="s">
        <v>60</v>
      </c>
      <c r="T1247" s="39" t="str">
        <f t="shared" si="1678"/>
        <v>0.00</v>
      </c>
      <c r="U1247" s="39">
        <f t="shared" si="1752"/>
        <v>-0.5</v>
      </c>
      <c r="V1247" s="39">
        <f t="shared" si="1753"/>
        <v>88.677200000000028</v>
      </c>
      <c r="W1247" s="39">
        <f t="shared" si="1754"/>
        <v>899.90000000000009</v>
      </c>
      <c r="X1247" s="40">
        <f t="shared" si="1755"/>
        <v>9.8541171241249045E-2</v>
      </c>
      <c r="Y1247" s="41">
        <f t="shared" si="1756"/>
        <v>0.88677200000000023</v>
      </c>
      <c r="Z1247" s="42">
        <f t="shared" si="1757"/>
        <v>8867.720000000003</v>
      </c>
      <c r="AA1247" s="103" t="s">
        <v>58</v>
      </c>
      <c r="AT1247" s="47">
        <v>19</v>
      </c>
      <c r="AU1247" s="47">
        <v>20</v>
      </c>
      <c r="AV1247" s="10">
        <f t="shared" si="1758"/>
        <v>11.285</v>
      </c>
      <c r="AW1247" s="10">
        <f t="shared" si="1759"/>
        <v>21.764400000000002</v>
      </c>
      <c r="AZ1247" t="str">
        <f t="shared" si="1760"/>
        <v>Yes</v>
      </c>
      <c r="BB1247" s="38">
        <f t="shared" si="1761"/>
        <v>-0.5</v>
      </c>
      <c r="BC1247" s="38">
        <f t="shared" si="1691"/>
        <v>-3.4000000000000004</v>
      </c>
      <c r="BD1247" s="38">
        <f t="shared" si="1762"/>
        <v>-3.4000000000000004</v>
      </c>
      <c r="BE1247" s="38">
        <f t="shared" si="1763"/>
        <v>-0.5</v>
      </c>
      <c r="BF1247" s="13" cm="1">
        <f t="array" ref="BF1247">SUMPRODUCT((1/COUNTIFS($A$3:$A1247,$A$3:$A1247,$H$3:$H1247,$H$3:$H1247,$I$3:$I1247,$I$3:$I1247)))</f>
        <v>369.99999999999744</v>
      </c>
      <c r="BG1247" s="13"/>
      <c r="BH1247" s="12"/>
    </row>
    <row r="1248" spans="1:60" x14ac:dyDescent="0.2">
      <c r="A1248" s="37">
        <v>46312</v>
      </c>
      <c r="C1248" s="38">
        <v>11.18</v>
      </c>
      <c r="D1248" s="13" t="s">
        <v>55</v>
      </c>
      <c r="E1248" s="13" t="s">
        <v>1172</v>
      </c>
      <c r="F1248" s="13"/>
      <c r="H1248" t="s">
        <v>1173</v>
      </c>
      <c r="I1248" s="13">
        <v>4</v>
      </c>
      <c r="J1248" s="13">
        <v>6</v>
      </c>
      <c r="K1248" t="s">
        <v>1174</v>
      </c>
      <c r="L1248" s="38">
        <v>0.2</v>
      </c>
      <c r="M1248" s="38">
        <v>5.2</v>
      </c>
      <c r="N1248" s="38">
        <v>6.75</v>
      </c>
      <c r="O1248" s="13" t="s">
        <v>15</v>
      </c>
      <c r="Q1248" s="13" t="s">
        <v>1101</v>
      </c>
      <c r="R1248" s="38">
        <v>6.29</v>
      </c>
      <c r="S1248" s="13" t="s">
        <v>60</v>
      </c>
      <c r="T1248" s="39" t="str">
        <f t="shared" si="1678"/>
        <v>0.00</v>
      </c>
      <c r="U1248" s="39">
        <f t="shared" si="1752"/>
        <v>-0.2</v>
      </c>
      <c r="V1248" s="39">
        <f t="shared" si="1753"/>
        <v>88.477200000000025</v>
      </c>
      <c r="W1248" s="39">
        <f t="shared" si="1754"/>
        <v>900.10000000000014</v>
      </c>
      <c r="X1248" s="40">
        <f t="shared" si="1755"/>
        <v>9.8297078102433072E-2</v>
      </c>
      <c r="Y1248" s="41">
        <f t="shared" si="1756"/>
        <v>0.88477200000000022</v>
      </c>
      <c r="Z1248" s="42">
        <f t="shared" si="1757"/>
        <v>8847.720000000003</v>
      </c>
      <c r="AA1248" s="103" t="s">
        <v>58</v>
      </c>
      <c r="AT1248" s="47">
        <v>4.0999999999999996</v>
      </c>
      <c r="AU1248" s="47">
        <v>4.0999999999999996</v>
      </c>
      <c r="AV1248" s="10">
        <f t="shared" si="1758"/>
        <v>1.1500000000000001</v>
      </c>
      <c r="AW1248" s="10">
        <f t="shared" si="1759"/>
        <v>6.29</v>
      </c>
      <c r="AZ1248" t="str">
        <f t="shared" si="1760"/>
        <v>Yes</v>
      </c>
      <c r="BB1248" s="38">
        <f t="shared" si="1761"/>
        <v>-0.2</v>
      </c>
      <c r="BC1248" s="38">
        <f t="shared" si="1691"/>
        <v>-3.4000000000000004</v>
      </c>
      <c r="BD1248" s="38">
        <f t="shared" si="1762"/>
        <v>-3.4000000000000004</v>
      </c>
      <c r="BE1248" s="38">
        <f t="shared" si="1763"/>
        <v>-0.2</v>
      </c>
      <c r="BF1248" s="13" cm="1">
        <f t="array" ref="BF1248">SUMPRODUCT((1/COUNTIFS($A$3:$A1248,$A$3:$A1248,$H$3:$H1248,$H$3:$H1248,$I$3:$I1248,$I$3:$I1248)))</f>
        <v>369.9999999999975</v>
      </c>
      <c r="BG1248" s="13"/>
      <c r="BH1248" s="12"/>
    </row>
    <row r="1249" spans="1:60" x14ac:dyDescent="0.2">
      <c r="A1249" s="37">
        <v>46312</v>
      </c>
      <c r="C1249" s="38">
        <v>11.18</v>
      </c>
      <c r="D1249" s="13" t="s">
        <v>55</v>
      </c>
      <c r="E1249" s="13" t="s">
        <v>1172</v>
      </c>
      <c r="F1249" s="13"/>
      <c r="H1249" t="s">
        <v>1173</v>
      </c>
      <c r="I1249" s="13">
        <v>4</v>
      </c>
      <c r="J1249" s="13">
        <v>10</v>
      </c>
      <c r="K1249" t="s">
        <v>1412</v>
      </c>
      <c r="L1249" s="38">
        <v>0.5</v>
      </c>
      <c r="M1249" s="38">
        <v>12.5</v>
      </c>
      <c r="N1249" s="38">
        <v>16.52</v>
      </c>
      <c r="O1249" s="13" t="s">
        <v>15</v>
      </c>
      <c r="Q1249" s="13" t="s">
        <v>4</v>
      </c>
      <c r="R1249" s="38">
        <v>15.2784</v>
      </c>
      <c r="S1249" s="13" t="s">
        <v>60</v>
      </c>
      <c r="T1249" s="39" t="str">
        <f t="shared" si="1678"/>
        <v>0.00</v>
      </c>
      <c r="U1249" s="39">
        <f t="shared" si="1752"/>
        <v>-0.5</v>
      </c>
      <c r="V1249" s="39">
        <f t="shared" si="1753"/>
        <v>87.977200000000025</v>
      </c>
      <c r="W1249" s="39">
        <f t="shared" si="1754"/>
        <v>900.60000000000014</v>
      </c>
      <c r="X1249" s="40">
        <f t="shared" si="1755"/>
        <v>9.7687319564734629E-2</v>
      </c>
      <c r="Y1249" s="41">
        <f t="shared" si="1756"/>
        <v>0.87977200000000022</v>
      </c>
      <c r="Z1249" s="42">
        <f t="shared" si="1757"/>
        <v>8797.720000000003</v>
      </c>
      <c r="AA1249" s="103" t="s">
        <v>58</v>
      </c>
      <c r="AT1249" s="47">
        <v>12</v>
      </c>
      <c r="AU1249" s="47">
        <v>12</v>
      </c>
      <c r="AV1249" s="10">
        <f t="shared" si="1758"/>
        <v>7.76</v>
      </c>
      <c r="AW1249" s="10">
        <f t="shared" si="1759"/>
        <v>15.2784</v>
      </c>
      <c r="AZ1249" t="str">
        <f t="shared" si="1760"/>
        <v>Yes</v>
      </c>
      <c r="BB1249" s="38">
        <f t="shared" si="1761"/>
        <v>-0.5</v>
      </c>
      <c r="BC1249" s="38">
        <f t="shared" si="1691"/>
        <v>-3.4000000000000004</v>
      </c>
      <c r="BD1249" s="38">
        <f t="shared" si="1762"/>
        <v>-3.4000000000000004</v>
      </c>
      <c r="BE1249" s="38">
        <f t="shared" si="1763"/>
        <v>-0.5</v>
      </c>
      <c r="BF1249" s="13" cm="1">
        <f t="array" ref="BF1249">SUMPRODUCT((1/COUNTIFS($A$3:$A1249,$A$3:$A1249,$H$3:$H1249,$H$3:$H1249,$I$3:$I1249,$I$3:$I1249)))</f>
        <v>369.99999999999744</v>
      </c>
      <c r="BG1249" s="13"/>
      <c r="BH1249" s="12"/>
    </row>
    <row r="1250" spans="1:60" x14ac:dyDescent="0.2">
      <c r="A1250" s="37">
        <v>46312</v>
      </c>
      <c r="C1250" s="38">
        <v>11.18</v>
      </c>
      <c r="D1250" s="13" t="s">
        <v>55</v>
      </c>
      <c r="E1250" s="13" t="s">
        <v>1172</v>
      </c>
      <c r="F1250" s="13"/>
      <c r="H1250" t="s">
        <v>1173</v>
      </c>
      <c r="I1250" s="13">
        <v>4</v>
      </c>
      <c r="J1250" s="13">
        <v>10</v>
      </c>
      <c r="K1250" t="s">
        <v>1412</v>
      </c>
      <c r="L1250" s="38">
        <v>0.2</v>
      </c>
      <c r="M1250" s="38">
        <v>4.2</v>
      </c>
      <c r="N1250" s="38">
        <v>4.2</v>
      </c>
      <c r="O1250" s="13" t="s">
        <v>15</v>
      </c>
      <c r="Q1250" s="13" t="s">
        <v>1101</v>
      </c>
      <c r="R1250" s="38">
        <v>3.9440000000000004</v>
      </c>
      <c r="S1250" s="13" t="s">
        <v>60</v>
      </c>
      <c r="T1250" s="39" t="str">
        <f t="shared" si="1678"/>
        <v>0.00</v>
      </c>
      <c r="U1250" s="39">
        <f t="shared" si="1752"/>
        <v>-0.2</v>
      </c>
      <c r="V1250" s="39">
        <f t="shared" si="1753"/>
        <v>87.777200000000022</v>
      </c>
      <c r="W1250" s="39">
        <f t="shared" si="1754"/>
        <v>900.80000000000018</v>
      </c>
      <c r="X1250" s="40">
        <f t="shared" si="1755"/>
        <v>9.7443605683836601E-2</v>
      </c>
      <c r="Y1250" s="41">
        <f t="shared" si="1756"/>
        <v>0.87777200000000022</v>
      </c>
      <c r="Z1250" s="42">
        <f t="shared" si="1757"/>
        <v>8777.720000000003</v>
      </c>
      <c r="AA1250" s="103" t="s">
        <v>58</v>
      </c>
      <c r="AT1250" s="47">
        <v>3.4</v>
      </c>
      <c r="AU1250" s="47">
        <v>3.4</v>
      </c>
      <c r="AV1250" s="10">
        <f t="shared" si="1758"/>
        <v>0.64000000000000012</v>
      </c>
      <c r="AW1250" s="10">
        <f t="shared" si="1759"/>
        <v>3.9440000000000004</v>
      </c>
      <c r="AZ1250" t="str">
        <f t="shared" si="1760"/>
        <v>Yes</v>
      </c>
      <c r="BB1250" s="38">
        <f t="shared" si="1761"/>
        <v>-0.2</v>
      </c>
      <c r="BC1250" s="38">
        <f t="shared" si="1691"/>
        <v>-3.4000000000000004</v>
      </c>
      <c r="BD1250" s="38">
        <f t="shared" si="1762"/>
        <v>-3.4000000000000004</v>
      </c>
      <c r="BE1250" s="38">
        <f t="shared" si="1763"/>
        <v>-0.2</v>
      </c>
      <c r="BF1250" s="13" cm="1">
        <f t="array" ref="BF1250">SUMPRODUCT((1/COUNTIFS($A$3:$A1250,$A$3:$A1250,$H$3:$H1250,$H$3:$H1250,$I$3:$I1250,$I$3:$I1250)))</f>
        <v>369.99999999999761</v>
      </c>
      <c r="BG1250" s="13"/>
      <c r="BH1250" s="12"/>
    </row>
    <row r="1251" spans="1:60" x14ac:dyDescent="0.2">
      <c r="A1251" s="37">
        <v>46312</v>
      </c>
      <c r="C1251" s="38">
        <v>11.18</v>
      </c>
      <c r="D1251" s="13" t="s">
        <v>55</v>
      </c>
      <c r="E1251" s="13" t="s">
        <v>1172</v>
      </c>
      <c r="F1251" s="13"/>
      <c r="H1251" t="s">
        <v>1173</v>
      </c>
      <c r="I1251" s="13">
        <v>4</v>
      </c>
      <c r="J1251" s="13">
        <v>11</v>
      </c>
      <c r="K1251" t="s">
        <v>1196</v>
      </c>
      <c r="L1251" s="38">
        <v>0.5</v>
      </c>
      <c r="M1251" s="38">
        <v>11</v>
      </c>
      <c r="N1251" s="38">
        <v>15.34</v>
      </c>
      <c r="O1251" s="13" t="s">
        <v>15</v>
      </c>
      <c r="Q1251" s="13" t="s">
        <v>4</v>
      </c>
      <c r="R1251" s="38">
        <v>14.1928</v>
      </c>
      <c r="S1251" s="13" t="s">
        <v>60</v>
      </c>
      <c r="T1251" s="39" t="str">
        <f t="shared" si="1678"/>
        <v>0.00</v>
      </c>
      <c r="U1251" s="39">
        <f t="shared" si="1752"/>
        <v>-0.5</v>
      </c>
      <c r="V1251" s="39">
        <f t="shared" si="1753"/>
        <v>87.277200000000022</v>
      </c>
      <c r="W1251" s="39">
        <f t="shared" si="1754"/>
        <v>901.30000000000018</v>
      </c>
      <c r="X1251" s="40">
        <f t="shared" si="1755"/>
        <v>9.6834794186175535E-2</v>
      </c>
      <c r="Y1251" s="41">
        <f t="shared" si="1756"/>
        <v>0.87277200000000021</v>
      </c>
      <c r="Z1251" s="42">
        <f t="shared" si="1757"/>
        <v>8727.720000000003</v>
      </c>
      <c r="AA1251" s="103" t="s">
        <v>58</v>
      </c>
      <c r="AT1251" s="47">
        <v>15.4</v>
      </c>
      <c r="AU1251" s="47">
        <v>13</v>
      </c>
      <c r="AV1251" s="10">
        <f t="shared" si="1758"/>
        <v>7.17</v>
      </c>
      <c r="AW1251" s="10">
        <f t="shared" si="1759"/>
        <v>14.1928</v>
      </c>
      <c r="AZ1251" t="str">
        <f t="shared" si="1760"/>
        <v>Yes</v>
      </c>
      <c r="BB1251" s="38">
        <f t="shared" si="1761"/>
        <v>-0.5</v>
      </c>
      <c r="BC1251" s="38">
        <f t="shared" si="1691"/>
        <v>-3.4000000000000004</v>
      </c>
      <c r="BD1251" s="38">
        <f t="shared" si="1762"/>
        <v>-3.4000000000000004</v>
      </c>
      <c r="BE1251" s="38">
        <f t="shared" si="1763"/>
        <v>-0.5</v>
      </c>
      <c r="BF1251" s="13" cm="1">
        <f t="array" ref="BF1251">SUMPRODUCT((1/COUNTIFS($A$3:$A1251,$A$3:$A1251,$H$3:$H1251,$H$3:$H1251,$I$3:$I1251,$I$3:$I1251)))</f>
        <v>369.99999999999767</v>
      </c>
      <c r="BG1251" s="13"/>
      <c r="BH1251" s="12"/>
    </row>
    <row r="1252" spans="1:60" x14ac:dyDescent="0.2">
      <c r="A1252" s="37">
        <v>46312</v>
      </c>
      <c r="C1252" s="38">
        <v>11.18</v>
      </c>
      <c r="D1252" s="13" t="s">
        <v>55</v>
      </c>
      <c r="E1252" s="13" t="s">
        <v>1172</v>
      </c>
      <c r="F1252" s="13"/>
      <c r="H1252" t="s">
        <v>1173</v>
      </c>
      <c r="I1252" s="13">
        <v>4</v>
      </c>
      <c r="J1252" s="13">
        <v>15</v>
      </c>
      <c r="K1252" t="s">
        <v>1413</v>
      </c>
      <c r="L1252" s="38">
        <v>0.5</v>
      </c>
      <c r="M1252" s="38">
        <v>28</v>
      </c>
      <c r="N1252" s="38">
        <v>37.880000000000003</v>
      </c>
      <c r="O1252" s="13" t="s">
        <v>15</v>
      </c>
      <c r="Q1252" s="13" t="s">
        <v>4</v>
      </c>
      <c r="R1252" s="38">
        <v>34.929600000000001</v>
      </c>
      <c r="S1252" s="13" t="s">
        <v>60</v>
      </c>
      <c r="T1252" s="39" t="str">
        <f t="shared" si="1678"/>
        <v>0.00</v>
      </c>
      <c r="U1252" s="39">
        <f t="shared" si="1752"/>
        <v>-0.5</v>
      </c>
      <c r="V1252" s="39">
        <f t="shared" si="1753"/>
        <v>86.777200000000022</v>
      </c>
      <c r="W1252" s="39">
        <f t="shared" si="1754"/>
        <v>901.80000000000018</v>
      </c>
      <c r="X1252" s="40">
        <f t="shared" si="1755"/>
        <v>9.6226657795520074E-2</v>
      </c>
      <c r="Y1252" s="41">
        <f t="shared" si="1756"/>
        <v>0.86777200000000021</v>
      </c>
      <c r="Z1252" s="42">
        <f t="shared" si="1757"/>
        <v>8677.720000000003</v>
      </c>
      <c r="AA1252" s="103" t="s">
        <v>58</v>
      </c>
      <c r="AT1252" s="47">
        <v>41.1</v>
      </c>
      <c r="AU1252" s="47">
        <v>31</v>
      </c>
      <c r="AV1252" s="10">
        <f t="shared" si="1758"/>
        <v>18.440000000000001</v>
      </c>
      <c r="AW1252" s="10">
        <f t="shared" si="1759"/>
        <v>34.929600000000001</v>
      </c>
      <c r="AZ1252" t="str">
        <f t="shared" si="1760"/>
        <v>Yes</v>
      </c>
      <c r="BB1252" s="38">
        <f t="shared" si="1761"/>
        <v>-0.5</v>
      </c>
      <c r="BC1252" s="38">
        <f t="shared" si="1691"/>
        <v>-3.4000000000000004</v>
      </c>
      <c r="BD1252" s="38">
        <f t="shared" si="1762"/>
        <v>-3.4000000000000004</v>
      </c>
      <c r="BE1252" s="38">
        <f t="shared" si="1763"/>
        <v>-0.5</v>
      </c>
      <c r="BF1252" s="13" cm="1">
        <f t="array" ref="BF1252">SUMPRODUCT((1/COUNTIFS($A$3:$A1252,$A$3:$A1252,$H$3:$H1252,$H$3:$H1252,$I$3:$I1252,$I$3:$I1252)))</f>
        <v>369.9999999999975</v>
      </c>
      <c r="BG1252" s="13"/>
      <c r="BH1252" s="12"/>
    </row>
    <row r="1253" spans="1:60" x14ac:dyDescent="0.2">
      <c r="A1253" s="37">
        <v>46312</v>
      </c>
      <c r="C1253" s="38">
        <v>11.18</v>
      </c>
      <c r="D1253" s="13" t="s">
        <v>55</v>
      </c>
      <c r="E1253" s="13" t="s">
        <v>1156</v>
      </c>
      <c r="F1253" s="13"/>
      <c r="H1253" t="s">
        <v>138</v>
      </c>
      <c r="I1253" s="13">
        <v>6</v>
      </c>
      <c r="J1253" s="13">
        <v>3</v>
      </c>
      <c r="K1253" s="46" t="s">
        <v>429</v>
      </c>
      <c r="L1253" s="38">
        <v>0.5</v>
      </c>
      <c r="M1253" s="38">
        <v>11</v>
      </c>
      <c r="N1253" s="38">
        <v>12</v>
      </c>
      <c r="O1253" s="13" t="s">
        <v>15</v>
      </c>
      <c r="Q1253" s="13" t="s">
        <v>4</v>
      </c>
      <c r="R1253" s="38">
        <v>11.120000000000001</v>
      </c>
      <c r="S1253" s="13">
        <v>4</v>
      </c>
      <c r="T1253" s="39" t="str">
        <f t="shared" si="1678"/>
        <v>0.00</v>
      </c>
      <c r="U1253" s="39">
        <f t="shared" ref="U1253" si="1764">BE1253</f>
        <v>-0.5</v>
      </c>
      <c r="V1253" s="39">
        <f t="shared" ref="V1253" si="1765">V1252+U1253</f>
        <v>86.277200000000022</v>
      </c>
      <c r="W1253" s="39">
        <f t="shared" ref="W1253" si="1766">W1252+L1253</f>
        <v>902.30000000000018</v>
      </c>
      <c r="X1253" s="40">
        <f t="shared" ref="X1253" si="1767">SUM(V1253/W1253)</f>
        <v>9.5619195389560013E-2</v>
      </c>
      <c r="Y1253" s="41">
        <f t="shared" ref="Y1253" si="1768">V1253/100</f>
        <v>0.86277200000000021</v>
      </c>
      <c r="Z1253" s="42">
        <f t="shared" ref="Z1253" si="1769">V1253*100</f>
        <v>8627.720000000003</v>
      </c>
      <c r="AA1253" s="103" t="s">
        <v>58</v>
      </c>
      <c r="AT1253" s="47">
        <v>10.4</v>
      </c>
      <c r="AU1253" s="47">
        <v>9.5</v>
      </c>
      <c r="AV1253" s="10">
        <f t="shared" ref="AV1253" si="1770">((N1253*(L1253))-(L1253))</f>
        <v>5.5</v>
      </c>
      <c r="AW1253" s="10">
        <f t="shared" ref="AW1253" si="1771">0.92*(N1253-1)+1</f>
        <v>11.120000000000001</v>
      </c>
      <c r="AZ1253" t="str">
        <f t="shared" ref="AZ1253" si="1772">IF(N1253&gt;=M1253,"Yes","No")</f>
        <v>Yes</v>
      </c>
      <c r="BB1253" s="38">
        <f t="shared" ref="BB1253" si="1773">IF(AA1253="W",
   L1253*(N1253-1),
   -L1253
)</f>
        <v>-0.5</v>
      </c>
      <c r="BC1253" s="38">
        <f t="shared" si="1691"/>
        <v>-0.5</v>
      </c>
      <c r="BD1253" s="38">
        <f t="shared" ref="BD1253" si="1774">IF(BC1253&gt;0, BC1253*0.92, BC1253)</f>
        <v>-0.5</v>
      </c>
      <c r="BE1253" s="38">
        <f t="shared" ref="BE1253" si="1775">IF(
  BC1253&gt;0,
  IF(
    AA1253="W",
    BB1253 - (BC1253 - BD1253),
    BB1253
  ),
  BB1253
)</f>
        <v>-0.5</v>
      </c>
      <c r="BF1253" s="13" cm="1">
        <f t="array" ref="BF1253">SUMPRODUCT((1/COUNTIFS($A$3:$A1253,$A$3:$A1253,$H$3:$H1253,$H$3:$H1253,$I$3:$I1253,$I$3:$I1253)))</f>
        <v>370.9999999999975</v>
      </c>
      <c r="BG1253" s="13"/>
      <c r="BH1253" s="12"/>
    </row>
    <row r="1254" spans="1:60" x14ac:dyDescent="0.2">
      <c r="A1254" s="37">
        <v>46312</v>
      </c>
      <c r="C1254" s="38">
        <v>11.18</v>
      </c>
      <c r="D1254" s="13" t="s">
        <v>55</v>
      </c>
      <c r="E1254" s="13" t="s">
        <v>1172</v>
      </c>
      <c r="F1254" s="13"/>
      <c r="H1254" t="s">
        <v>1173</v>
      </c>
      <c r="I1254" s="13">
        <v>5</v>
      </c>
      <c r="J1254" s="13">
        <v>1</v>
      </c>
      <c r="K1254" t="s">
        <v>1416</v>
      </c>
      <c r="L1254" s="38">
        <v>0.5</v>
      </c>
      <c r="M1254" s="38">
        <v>17</v>
      </c>
      <c r="N1254" s="38">
        <v>17</v>
      </c>
      <c r="O1254" s="13" t="s">
        <v>15</v>
      </c>
      <c r="Q1254" s="13" t="s">
        <v>4</v>
      </c>
      <c r="R1254" s="38">
        <v>15.72</v>
      </c>
      <c r="S1254" s="13" t="s">
        <v>60</v>
      </c>
      <c r="T1254" s="39" t="str">
        <f t="shared" si="1678"/>
        <v>0.00</v>
      </c>
      <c r="U1254" s="39">
        <f t="shared" ref="U1254:U1260" si="1776">BE1254</f>
        <v>-0.5</v>
      </c>
      <c r="V1254" s="39">
        <f t="shared" ref="V1254:V1260" si="1777">V1253+U1254</f>
        <v>85.777200000000022</v>
      </c>
      <c r="W1254" s="39">
        <f t="shared" ref="W1254:W1260" si="1778">W1253+L1254</f>
        <v>902.80000000000018</v>
      </c>
      <c r="X1254" s="40">
        <f t="shared" ref="X1254:X1260" si="1779">SUM(V1254/W1254)</f>
        <v>9.5012405848471426E-2</v>
      </c>
      <c r="Y1254" s="41">
        <f t="shared" ref="Y1254:Y1260" si="1780">V1254/100</f>
        <v>0.8577720000000002</v>
      </c>
      <c r="Z1254" s="42">
        <f t="shared" ref="Z1254:Z1260" si="1781">V1254*100</f>
        <v>8577.720000000003</v>
      </c>
      <c r="AA1254" s="103" t="s">
        <v>58</v>
      </c>
      <c r="AT1254" s="47">
        <v>14.6</v>
      </c>
      <c r="AU1254" s="47">
        <v>16</v>
      </c>
      <c r="AV1254" s="10">
        <f t="shared" ref="AV1254:AV1260" si="1782">((N1254*(L1254))-(L1254))</f>
        <v>8</v>
      </c>
      <c r="AW1254" s="10">
        <f t="shared" ref="AW1254:AW1260" si="1783">0.92*(N1254-1)+1</f>
        <v>15.72</v>
      </c>
      <c r="AZ1254" t="str">
        <f t="shared" ref="AZ1254:AZ1260" si="1784">IF(N1254&gt;=M1254,"Yes","No")</f>
        <v>Yes</v>
      </c>
      <c r="BB1254" s="38">
        <f t="shared" ref="BB1254:BB1260" si="1785">IF(AA1254="W",
   L1254*(N1254-1),
   -L1254
)</f>
        <v>-0.5</v>
      </c>
      <c r="BC1254" s="38">
        <f t="shared" si="1691"/>
        <v>-2.6</v>
      </c>
      <c r="BD1254" s="38">
        <f t="shared" ref="BD1254:BD1260" si="1786">IF(BC1254&gt;0, BC1254*0.92, BC1254)</f>
        <v>-2.6</v>
      </c>
      <c r="BE1254" s="38">
        <f t="shared" ref="BE1254:BE1260" si="1787">IF(
  BC1254&gt;0,
  IF(
    AA1254="W",
    BB1254 - (BC1254 - BD1254),
    BB1254
  ),
  BB1254
)</f>
        <v>-0.5</v>
      </c>
      <c r="BF1254" s="13" cm="1">
        <f t="array" ref="BF1254">SUMPRODUCT((1/COUNTIFS($A$3:$A1254,$A$3:$A1254,$H$3:$H1254,$H$3:$H1254,$I$3:$I1254,$I$3:$I1254)))</f>
        <v>371.9999999999975</v>
      </c>
      <c r="BG1254" s="13"/>
      <c r="BH1254" s="12"/>
    </row>
    <row r="1255" spans="1:60" x14ac:dyDescent="0.2">
      <c r="A1255" s="37">
        <v>46312</v>
      </c>
      <c r="C1255" s="38">
        <v>11.18</v>
      </c>
      <c r="D1255" s="13" t="s">
        <v>55</v>
      </c>
      <c r="E1255" s="13" t="s">
        <v>1172</v>
      </c>
      <c r="F1255" s="13"/>
      <c r="H1255" t="s">
        <v>1173</v>
      </c>
      <c r="I1255" s="13">
        <v>5</v>
      </c>
      <c r="J1255" s="13">
        <v>4</v>
      </c>
      <c r="K1255" t="s">
        <v>1239</v>
      </c>
      <c r="L1255" s="38">
        <v>0.5</v>
      </c>
      <c r="M1255" s="38">
        <v>25</v>
      </c>
      <c r="N1255" s="38">
        <v>25</v>
      </c>
      <c r="O1255" s="13" t="s">
        <v>15</v>
      </c>
      <c r="Q1255" s="13" t="s">
        <v>4</v>
      </c>
      <c r="R1255" s="38">
        <v>23.080000000000002</v>
      </c>
      <c r="S1255" s="13" t="s">
        <v>60</v>
      </c>
      <c r="T1255" s="39" t="str">
        <f t="shared" si="1678"/>
        <v>0.00</v>
      </c>
      <c r="U1255" s="39">
        <f t="shared" si="1776"/>
        <v>-0.5</v>
      </c>
      <c r="V1255" s="39">
        <f t="shared" si="1777"/>
        <v>85.277200000000022</v>
      </c>
      <c r="W1255" s="39">
        <f t="shared" si="1778"/>
        <v>903.30000000000018</v>
      </c>
      <c r="X1255" s="40">
        <f t="shared" si="1779"/>
        <v>9.4406288054909776E-2</v>
      </c>
      <c r="Y1255" s="41">
        <f t="shared" si="1780"/>
        <v>0.8527720000000002</v>
      </c>
      <c r="Z1255" s="42">
        <f t="shared" si="1781"/>
        <v>8527.720000000003</v>
      </c>
      <c r="AA1255" s="103" t="s">
        <v>58</v>
      </c>
      <c r="AT1255" s="47">
        <v>30</v>
      </c>
      <c r="AU1255" s="47">
        <v>26</v>
      </c>
      <c r="AV1255" s="10">
        <f t="shared" si="1782"/>
        <v>12</v>
      </c>
      <c r="AW1255" s="10">
        <f t="shared" si="1783"/>
        <v>23.080000000000002</v>
      </c>
      <c r="AZ1255" t="str">
        <f t="shared" si="1784"/>
        <v>Yes</v>
      </c>
      <c r="BB1255" s="38">
        <f t="shared" si="1785"/>
        <v>-0.5</v>
      </c>
      <c r="BC1255" s="38">
        <f t="shared" si="1691"/>
        <v>-2.6</v>
      </c>
      <c r="BD1255" s="38">
        <f t="shared" si="1786"/>
        <v>-2.6</v>
      </c>
      <c r="BE1255" s="38">
        <f t="shared" si="1787"/>
        <v>-0.5</v>
      </c>
      <c r="BF1255" s="13" cm="1">
        <f t="array" ref="BF1255">SUMPRODUCT((1/COUNTIFS($A$3:$A1255,$A$3:$A1255,$H$3:$H1255,$H$3:$H1255,$I$3:$I1255,$I$3:$I1255)))</f>
        <v>371.9999999999975</v>
      </c>
      <c r="BG1255" s="13"/>
      <c r="BH1255" s="12"/>
    </row>
    <row r="1256" spans="1:60" x14ac:dyDescent="0.2">
      <c r="A1256" s="37">
        <v>46312</v>
      </c>
      <c r="C1256" s="38">
        <v>11.18</v>
      </c>
      <c r="D1256" s="13" t="s">
        <v>55</v>
      </c>
      <c r="E1256" s="13" t="s">
        <v>1172</v>
      </c>
      <c r="F1256" s="13"/>
      <c r="H1256" t="s">
        <v>1173</v>
      </c>
      <c r="I1256" s="13">
        <v>5</v>
      </c>
      <c r="J1256" s="13">
        <v>4</v>
      </c>
      <c r="K1256" t="s">
        <v>1239</v>
      </c>
      <c r="L1256" s="38">
        <v>0.2</v>
      </c>
      <c r="M1256" s="38">
        <v>7</v>
      </c>
      <c r="N1256" s="38">
        <v>7</v>
      </c>
      <c r="O1256" s="13" t="s">
        <v>15</v>
      </c>
      <c r="Q1256" s="13" t="s">
        <v>1101</v>
      </c>
      <c r="R1256" s="38">
        <v>6.5200000000000005</v>
      </c>
      <c r="S1256" s="13" t="s">
        <v>60</v>
      </c>
      <c r="T1256" s="39" t="str">
        <f t="shared" si="1678"/>
        <v>0.00</v>
      </c>
      <c r="U1256" s="39">
        <f t="shared" si="1776"/>
        <v>-0.2</v>
      </c>
      <c r="V1256" s="39">
        <f t="shared" si="1777"/>
        <v>85.077200000000019</v>
      </c>
      <c r="W1256" s="39">
        <f t="shared" si="1778"/>
        <v>903.50000000000023</v>
      </c>
      <c r="X1256" s="40">
        <f t="shared" si="1779"/>
        <v>9.4164028776978409E-2</v>
      </c>
      <c r="Y1256" s="41">
        <f t="shared" si="1780"/>
        <v>0.85077200000000019</v>
      </c>
      <c r="Z1256" s="42">
        <f t="shared" si="1781"/>
        <v>8507.7200000000012</v>
      </c>
      <c r="AA1256" s="103" t="s">
        <v>58</v>
      </c>
      <c r="AT1256" s="47">
        <v>6.9</v>
      </c>
      <c r="AU1256" s="47">
        <v>6.9</v>
      </c>
      <c r="AV1256" s="10">
        <f t="shared" si="1782"/>
        <v>1.2000000000000002</v>
      </c>
      <c r="AW1256" s="10">
        <f t="shared" si="1783"/>
        <v>6.5200000000000005</v>
      </c>
      <c r="AZ1256" t="str">
        <f t="shared" si="1784"/>
        <v>Yes</v>
      </c>
      <c r="BB1256" s="38">
        <f t="shared" si="1785"/>
        <v>-0.2</v>
      </c>
      <c r="BC1256" s="38">
        <f t="shared" si="1691"/>
        <v>-2.6</v>
      </c>
      <c r="BD1256" s="38">
        <f t="shared" si="1786"/>
        <v>-2.6</v>
      </c>
      <c r="BE1256" s="38">
        <f t="shared" si="1787"/>
        <v>-0.2</v>
      </c>
      <c r="BF1256" s="13" cm="1">
        <f t="array" ref="BF1256">SUMPRODUCT((1/COUNTIFS($A$3:$A1256,$A$3:$A1256,$H$3:$H1256,$H$3:$H1256,$I$3:$I1256,$I$3:$I1256)))</f>
        <v>371.99999999999744</v>
      </c>
      <c r="BG1256" s="13"/>
      <c r="BH1256" s="12"/>
    </row>
    <row r="1257" spans="1:60" x14ac:dyDescent="0.2">
      <c r="A1257" s="37">
        <v>46312</v>
      </c>
      <c r="C1257" s="38">
        <v>11.18</v>
      </c>
      <c r="D1257" s="13" t="s">
        <v>55</v>
      </c>
      <c r="E1257" s="13" t="s">
        <v>1172</v>
      </c>
      <c r="F1257" s="13"/>
      <c r="H1257" t="s">
        <v>1173</v>
      </c>
      <c r="I1257" s="13">
        <v>5</v>
      </c>
      <c r="J1257" s="13">
        <v>5</v>
      </c>
      <c r="K1257" s="46" t="s">
        <v>1240</v>
      </c>
      <c r="L1257" s="38">
        <v>0.5</v>
      </c>
      <c r="M1257" s="38">
        <v>15.5</v>
      </c>
      <c r="N1257" s="38">
        <v>15.5</v>
      </c>
      <c r="O1257" s="13" t="s">
        <v>15</v>
      </c>
      <c r="Q1257" s="13" t="s">
        <v>4</v>
      </c>
      <c r="R1257" s="38">
        <v>14.34</v>
      </c>
      <c r="S1257" s="13">
        <v>4</v>
      </c>
      <c r="T1257" s="39" t="str">
        <f t="shared" si="1678"/>
        <v>0.00</v>
      </c>
      <c r="U1257" s="39">
        <f t="shared" si="1776"/>
        <v>-0.5</v>
      </c>
      <c r="V1257" s="39">
        <f t="shared" si="1777"/>
        <v>84.577200000000019</v>
      </c>
      <c r="W1257" s="39">
        <f t="shared" si="1778"/>
        <v>904.00000000000023</v>
      </c>
      <c r="X1257" s="40">
        <f t="shared" si="1779"/>
        <v>9.3558849557522125E-2</v>
      </c>
      <c r="Y1257" s="41">
        <f t="shared" si="1780"/>
        <v>0.84577200000000019</v>
      </c>
      <c r="Z1257" s="42">
        <f t="shared" si="1781"/>
        <v>8457.7200000000012</v>
      </c>
      <c r="AA1257" s="103" t="s">
        <v>58</v>
      </c>
      <c r="AT1257" s="47">
        <v>15.2</v>
      </c>
      <c r="AU1257" s="47">
        <v>15</v>
      </c>
      <c r="AV1257" s="10">
        <f t="shared" si="1782"/>
        <v>7.25</v>
      </c>
      <c r="AW1257" s="10">
        <f t="shared" si="1783"/>
        <v>14.34</v>
      </c>
      <c r="AZ1257" t="str">
        <f t="shared" si="1784"/>
        <v>Yes</v>
      </c>
      <c r="BB1257" s="38">
        <f t="shared" si="1785"/>
        <v>-0.5</v>
      </c>
      <c r="BC1257" s="38">
        <f t="shared" si="1691"/>
        <v>-2.6</v>
      </c>
      <c r="BD1257" s="38">
        <f t="shared" si="1786"/>
        <v>-2.6</v>
      </c>
      <c r="BE1257" s="38">
        <f t="shared" si="1787"/>
        <v>-0.5</v>
      </c>
      <c r="BF1257" s="13" cm="1">
        <f t="array" ref="BF1257">SUMPRODUCT((1/COUNTIFS($A$3:$A1257,$A$3:$A1257,$H$3:$H1257,$H$3:$H1257,$I$3:$I1257,$I$3:$I1257)))</f>
        <v>371.9999999999975</v>
      </c>
      <c r="BG1257" s="13"/>
      <c r="BH1257" s="12"/>
    </row>
    <row r="1258" spans="1:60" x14ac:dyDescent="0.2">
      <c r="A1258" s="37">
        <v>46312</v>
      </c>
      <c r="C1258" s="38">
        <v>11.18</v>
      </c>
      <c r="D1258" s="13" t="s">
        <v>55</v>
      </c>
      <c r="E1258" s="13" t="s">
        <v>1172</v>
      </c>
      <c r="F1258" s="13"/>
      <c r="H1258" t="s">
        <v>1173</v>
      </c>
      <c r="I1258" s="13">
        <v>5</v>
      </c>
      <c r="J1258" s="13">
        <v>5</v>
      </c>
      <c r="K1258" s="46" t="s">
        <v>1240</v>
      </c>
      <c r="L1258" s="38">
        <v>0.2</v>
      </c>
      <c r="M1258" s="38">
        <v>4.4000000000000004</v>
      </c>
      <c r="N1258" s="38">
        <v>4.4000000000000004</v>
      </c>
      <c r="O1258" s="13" t="s">
        <v>15</v>
      </c>
      <c r="Q1258" s="13" t="s">
        <v>1101</v>
      </c>
      <c r="R1258" s="38">
        <v>4.1280000000000001</v>
      </c>
      <c r="S1258" s="13">
        <v>4</v>
      </c>
      <c r="T1258" s="39" t="str">
        <f t="shared" si="1678"/>
        <v>0.00</v>
      </c>
      <c r="U1258" s="39">
        <f t="shared" si="1776"/>
        <v>-0.2</v>
      </c>
      <c r="V1258" s="39">
        <f t="shared" si="1777"/>
        <v>84.377200000000016</v>
      </c>
      <c r="W1258" s="39">
        <f t="shared" si="1778"/>
        <v>904.20000000000027</v>
      </c>
      <c r="X1258" s="40">
        <f t="shared" si="1779"/>
        <v>9.3316965273169641E-2</v>
      </c>
      <c r="Y1258" s="41">
        <f t="shared" si="1780"/>
        <v>0.84377200000000019</v>
      </c>
      <c r="Z1258" s="42">
        <f t="shared" si="1781"/>
        <v>8437.7200000000012</v>
      </c>
      <c r="AA1258" s="103" t="s">
        <v>58</v>
      </c>
      <c r="AT1258" s="47">
        <v>4</v>
      </c>
      <c r="AU1258" s="47">
        <v>4</v>
      </c>
      <c r="AV1258" s="10">
        <f t="shared" si="1782"/>
        <v>0.68000000000000016</v>
      </c>
      <c r="AW1258" s="10">
        <f t="shared" si="1783"/>
        <v>4.1280000000000001</v>
      </c>
      <c r="AZ1258" t="str">
        <f t="shared" si="1784"/>
        <v>Yes</v>
      </c>
      <c r="BB1258" s="38">
        <f t="shared" si="1785"/>
        <v>-0.2</v>
      </c>
      <c r="BC1258" s="38">
        <f t="shared" si="1691"/>
        <v>-2.6</v>
      </c>
      <c r="BD1258" s="38">
        <f t="shared" si="1786"/>
        <v>-2.6</v>
      </c>
      <c r="BE1258" s="38">
        <f t="shared" si="1787"/>
        <v>-0.2</v>
      </c>
      <c r="BF1258" s="13" cm="1">
        <f t="array" ref="BF1258">SUMPRODUCT((1/COUNTIFS($A$3:$A1258,$A$3:$A1258,$H$3:$H1258,$H$3:$H1258,$I$3:$I1258,$I$3:$I1258)))</f>
        <v>371.99999999999744</v>
      </c>
      <c r="BG1258" s="13"/>
      <c r="BH1258" s="12"/>
    </row>
    <row r="1259" spans="1:60" x14ac:dyDescent="0.2">
      <c r="A1259" s="37">
        <v>46312</v>
      </c>
      <c r="C1259" s="38">
        <v>11.18</v>
      </c>
      <c r="D1259" s="13" t="s">
        <v>55</v>
      </c>
      <c r="E1259" s="13" t="s">
        <v>1172</v>
      </c>
      <c r="F1259" s="13"/>
      <c r="H1259" t="s">
        <v>1173</v>
      </c>
      <c r="I1259" s="13">
        <v>5</v>
      </c>
      <c r="J1259" s="13">
        <v>11</v>
      </c>
      <c r="K1259" t="s">
        <v>1242</v>
      </c>
      <c r="L1259" s="38">
        <v>0.5</v>
      </c>
      <c r="M1259" s="38">
        <v>24</v>
      </c>
      <c r="N1259" s="38">
        <v>24</v>
      </c>
      <c r="O1259" s="13" t="s">
        <v>15</v>
      </c>
      <c r="Q1259" s="13" t="s">
        <v>4</v>
      </c>
      <c r="R1259" s="38">
        <v>22.16</v>
      </c>
      <c r="S1259" s="13" t="s">
        <v>60</v>
      </c>
      <c r="T1259" s="39" t="str">
        <f t="shared" si="1678"/>
        <v>0.00</v>
      </c>
      <c r="U1259" s="39">
        <f t="shared" si="1776"/>
        <v>-0.5</v>
      </c>
      <c r="V1259" s="39">
        <f t="shared" si="1777"/>
        <v>83.877200000000016</v>
      </c>
      <c r="W1259" s="39">
        <f t="shared" si="1778"/>
        <v>904.70000000000027</v>
      </c>
      <c r="X1259" s="40">
        <f t="shared" si="1779"/>
        <v>9.271272244943074E-2</v>
      </c>
      <c r="Y1259" s="41">
        <f t="shared" si="1780"/>
        <v>0.83877200000000018</v>
      </c>
      <c r="Z1259" s="42">
        <f t="shared" si="1781"/>
        <v>8387.7200000000012</v>
      </c>
      <c r="AA1259" s="103" t="s">
        <v>58</v>
      </c>
      <c r="AT1259" s="47">
        <v>22.2</v>
      </c>
      <c r="AU1259" s="47">
        <v>21</v>
      </c>
      <c r="AV1259" s="10">
        <f t="shared" si="1782"/>
        <v>11.5</v>
      </c>
      <c r="AW1259" s="10">
        <f t="shared" si="1783"/>
        <v>22.16</v>
      </c>
      <c r="AZ1259" t="str">
        <f t="shared" si="1784"/>
        <v>Yes</v>
      </c>
      <c r="BB1259" s="38">
        <f t="shared" si="1785"/>
        <v>-0.5</v>
      </c>
      <c r="BC1259" s="38">
        <f t="shared" si="1691"/>
        <v>-2.6</v>
      </c>
      <c r="BD1259" s="38">
        <f t="shared" si="1786"/>
        <v>-2.6</v>
      </c>
      <c r="BE1259" s="38">
        <f t="shared" si="1787"/>
        <v>-0.5</v>
      </c>
      <c r="BF1259" s="13" cm="1">
        <f t="array" ref="BF1259">SUMPRODUCT((1/COUNTIFS($A$3:$A1259,$A$3:$A1259,$H$3:$H1259,$H$3:$H1259,$I$3:$I1259,$I$3:$I1259)))</f>
        <v>371.99999999999761</v>
      </c>
      <c r="BG1259" s="13"/>
      <c r="BH1259" s="12"/>
    </row>
    <row r="1260" spans="1:60" x14ac:dyDescent="0.2">
      <c r="A1260" s="37">
        <v>46312</v>
      </c>
      <c r="C1260" s="38">
        <v>11.18</v>
      </c>
      <c r="D1260" s="13" t="s">
        <v>55</v>
      </c>
      <c r="E1260" s="13" t="s">
        <v>1172</v>
      </c>
      <c r="F1260" s="13"/>
      <c r="H1260" t="s">
        <v>1173</v>
      </c>
      <c r="I1260" s="13">
        <v>5</v>
      </c>
      <c r="J1260" s="13">
        <v>11</v>
      </c>
      <c r="K1260" t="s">
        <v>1242</v>
      </c>
      <c r="L1260" s="38">
        <v>0.2</v>
      </c>
      <c r="M1260" s="38">
        <v>7</v>
      </c>
      <c r="N1260" s="38">
        <v>7</v>
      </c>
      <c r="O1260" s="13" t="s">
        <v>15</v>
      </c>
      <c r="Q1260" s="13" t="s">
        <v>1101</v>
      </c>
      <c r="R1260" s="38">
        <v>6.5200000000000005</v>
      </c>
      <c r="S1260" s="13" t="s">
        <v>60</v>
      </c>
      <c r="T1260" s="39" t="str">
        <f t="shared" si="1678"/>
        <v>0.00</v>
      </c>
      <c r="U1260" s="39">
        <f t="shared" si="1776"/>
        <v>-0.2</v>
      </c>
      <c r="V1260" s="39">
        <f t="shared" si="1777"/>
        <v>83.677200000000013</v>
      </c>
      <c r="W1260" s="39">
        <f t="shared" si="1778"/>
        <v>904.90000000000032</v>
      </c>
      <c r="X1260" s="40">
        <f t="shared" si="1779"/>
        <v>9.2471212288650656E-2</v>
      </c>
      <c r="Y1260" s="41">
        <f t="shared" si="1780"/>
        <v>0.83677200000000018</v>
      </c>
      <c r="Z1260" s="42">
        <f t="shared" si="1781"/>
        <v>8367.7200000000012</v>
      </c>
      <c r="AA1260" s="103" t="s">
        <v>58</v>
      </c>
      <c r="AT1260" s="47">
        <v>5</v>
      </c>
      <c r="AU1260" s="47">
        <v>5</v>
      </c>
      <c r="AV1260" s="10">
        <f t="shared" si="1782"/>
        <v>1.2000000000000002</v>
      </c>
      <c r="AW1260" s="10">
        <f t="shared" si="1783"/>
        <v>6.5200000000000005</v>
      </c>
      <c r="AZ1260" t="str">
        <f t="shared" si="1784"/>
        <v>Yes</v>
      </c>
      <c r="BB1260" s="38">
        <f t="shared" si="1785"/>
        <v>-0.2</v>
      </c>
      <c r="BC1260" s="38">
        <f t="shared" si="1691"/>
        <v>-2.6</v>
      </c>
      <c r="BD1260" s="38">
        <f t="shared" si="1786"/>
        <v>-2.6</v>
      </c>
      <c r="BE1260" s="38">
        <f t="shared" si="1787"/>
        <v>-0.2</v>
      </c>
      <c r="BF1260" s="13" cm="1">
        <f t="array" ref="BF1260">SUMPRODUCT((1/COUNTIFS($A$3:$A1260,$A$3:$A1260,$H$3:$H1260,$H$3:$H1260,$I$3:$I1260,$I$3:$I1260)))</f>
        <v>371.99999999999767</v>
      </c>
      <c r="BG1260" s="13"/>
      <c r="BH1260" s="12"/>
    </row>
    <row r="1261" spans="1:60" x14ac:dyDescent="0.2">
      <c r="A1261" s="37">
        <v>46312</v>
      </c>
      <c r="C1261" s="38">
        <v>11.18</v>
      </c>
      <c r="D1261" s="13" t="s">
        <v>55</v>
      </c>
      <c r="E1261" s="13" t="s">
        <v>1156</v>
      </c>
      <c r="F1261" s="13"/>
      <c r="H1261" t="s">
        <v>138</v>
      </c>
      <c r="I1261" s="13">
        <v>7</v>
      </c>
      <c r="J1261" s="13">
        <v>4</v>
      </c>
      <c r="K1261" s="46" t="s">
        <v>1419</v>
      </c>
      <c r="L1261" s="38">
        <v>0.5</v>
      </c>
      <c r="M1261" s="38">
        <v>11.5</v>
      </c>
      <c r="N1261" s="38">
        <v>11.5</v>
      </c>
      <c r="O1261" s="13" t="s">
        <v>15</v>
      </c>
      <c r="Q1261" s="13" t="s">
        <v>4</v>
      </c>
      <c r="R1261" s="38">
        <v>10.66</v>
      </c>
      <c r="S1261" s="13">
        <v>4</v>
      </c>
      <c r="T1261" s="39" t="str">
        <f t="shared" si="1678"/>
        <v>0.00</v>
      </c>
      <c r="U1261" s="39">
        <f t="shared" ref="U1261:U1269" si="1788">BE1261</f>
        <v>-0.5</v>
      </c>
      <c r="V1261" s="39">
        <f t="shared" ref="V1261:V1269" si="1789">V1260+U1261</f>
        <v>83.177200000000013</v>
      </c>
      <c r="W1261" s="39">
        <f t="shared" ref="W1261:W1269" si="1790">W1260+L1261</f>
        <v>905.40000000000032</v>
      </c>
      <c r="X1261" s="40">
        <f t="shared" ref="X1261:X1269" si="1791">SUM(V1261/W1261)</f>
        <v>9.1867903688977223E-2</v>
      </c>
      <c r="Y1261" s="41">
        <f t="shared" ref="Y1261:Y1269" si="1792">V1261/100</f>
        <v>0.83177200000000018</v>
      </c>
      <c r="Z1261" s="42">
        <f t="shared" ref="Z1261:Z1269" si="1793">V1261*100</f>
        <v>8317.7200000000012</v>
      </c>
      <c r="AA1261" s="103" t="s">
        <v>58</v>
      </c>
      <c r="AT1261" s="47">
        <v>8.9</v>
      </c>
      <c r="AU1261" s="47">
        <v>8.5</v>
      </c>
      <c r="AV1261" s="10">
        <f t="shared" ref="AV1261:AV1269" si="1794">((N1261*(L1261))-(L1261))</f>
        <v>5.25</v>
      </c>
      <c r="AW1261" s="10">
        <f t="shared" ref="AW1261:AW1269" si="1795">0.92*(N1261-1)+1</f>
        <v>10.66</v>
      </c>
      <c r="AZ1261" t="str">
        <f t="shared" ref="AZ1261:AZ1269" si="1796">IF(N1261&gt;=M1261,"Yes","No")</f>
        <v>Yes</v>
      </c>
      <c r="BB1261" s="38">
        <f t="shared" ref="BB1261:BB1269" si="1797">IF(AA1261="W",
   L1261*(N1261-1),
   -L1261
)</f>
        <v>-0.5</v>
      </c>
      <c r="BC1261" s="38">
        <f t="shared" si="1691"/>
        <v>-2</v>
      </c>
      <c r="BD1261" s="38">
        <f t="shared" ref="BD1261:BD1269" si="1798">IF(BC1261&gt;0, BC1261*0.92, BC1261)</f>
        <v>-2</v>
      </c>
      <c r="BE1261" s="38">
        <f t="shared" ref="BE1261:BE1269" si="1799">IF(
  BC1261&gt;0,
  IF(
    AA1261="W",
    BB1261 - (BC1261 - BD1261),
    BB1261
  ),
  BB1261
)</f>
        <v>-0.5</v>
      </c>
      <c r="BF1261" s="13" cm="1">
        <f t="array" ref="BF1261">SUMPRODUCT((1/COUNTIFS($A$3:$A1261,$A$3:$A1261,$H$3:$H1261,$H$3:$H1261,$I$3:$I1261,$I$3:$I1261)))</f>
        <v>372.99999999999767</v>
      </c>
      <c r="BG1261" s="13"/>
      <c r="BH1261" s="12"/>
    </row>
    <row r="1262" spans="1:60" x14ac:dyDescent="0.2">
      <c r="A1262" s="37">
        <v>46312</v>
      </c>
      <c r="C1262" s="38">
        <v>11.18</v>
      </c>
      <c r="D1262" s="13" t="s">
        <v>55</v>
      </c>
      <c r="E1262" s="13" t="s">
        <v>1156</v>
      </c>
      <c r="F1262" s="13"/>
      <c r="H1262" t="s">
        <v>138</v>
      </c>
      <c r="I1262" s="13">
        <v>7</v>
      </c>
      <c r="J1262" s="13">
        <v>8</v>
      </c>
      <c r="K1262" t="s">
        <v>1420</v>
      </c>
      <c r="L1262" s="38">
        <v>0.5</v>
      </c>
      <c r="M1262" s="38">
        <v>6</v>
      </c>
      <c r="N1262" s="38">
        <v>6</v>
      </c>
      <c r="O1262" s="13" t="s">
        <v>15</v>
      </c>
      <c r="Q1262" s="13" t="s">
        <v>4</v>
      </c>
      <c r="R1262" s="38">
        <v>5.6000000000000005</v>
      </c>
      <c r="S1262" s="13" t="s">
        <v>60</v>
      </c>
      <c r="T1262" s="39" t="str">
        <f t="shared" ref="T1262:T1328" si="1800">IF(($AA1262="W"),ROUND(($L1262*$R1262),2),"0.00")</f>
        <v>0.00</v>
      </c>
      <c r="U1262" s="39">
        <f t="shared" si="1788"/>
        <v>-0.5</v>
      </c>
      <c r="V1262" s="39">
        <f t="shared" si="1789"/>
        <v>82.677200000000013</v>
      </c>
      <c r="W1262" s="39">
        <f t="shared" si="1790"/>
        <v>905.90000000000032</v>
      </c>
      <c r="X1262" s="40">
        <f t="shared" si="1791"/>
        <v>9.1265261066342848E-2</v>
      </c>
      <c r="Y1262" s="41">
        <f t="shared" si="1792"/>
        <v>0.82677200000000017</v>
      </c>
      <c r="Z1262" s="42">
        <f t="shared" si="1793"/>
        <v>8267.7200000000012</v>
      </c>
      <c r="AA1262" s="103" t="s">
        <v>58</v>
      </c>
      <c r="AT1262" s="47">
        <v>5.5</v>
      </c>
      <c r="AU1262" s="47">
        <v>6.5</v>
      </c>
      <c r="AV1262" s="10">
        <f t="shared" si="1794"/>
        <v>2.5</v>
      </c>
      <c r="AW1262" s="10">
        <f t="shared" si="1795"/>
        <v>5.6000000000000005</v>
      </c>
      <c r="AZ1262" t="str">
        <f t="shared" si="1796"/>
        <v>Yes</v>
      </c>
      <c r="BB1262" s="38">
        <f t="shared" si="1797"/>
        <v>-0.5</v>
      </c>
      <c r="BC1262" s="38">
        <f t="shared" si="1691"/>
        <v>-2</v>
      </c>
      <c r="BD1262" s="38">
        <f t="shared" si="1798"/>
        <v>-2</v>
      </c>
      <c r="BE1262" s="38">
        <f t="shared" si="1799"/>
        <v>-0.5</v>
      </c>
      <c r="BF1262" s="13" cm="1">
        <f t="array" ref="BF1262">SUMPRODUCT((1/COUNTIFS($A$3:$A1262,$A$3:$A1262,$H$3:$H1262,$H$3:$H1262,$I$3:$I1262,$I$3:$I1262)))</f>
        <v>372.99999999999767</v>
      </c>
      <c r="BG1262" s="13"/>
      <c r="BH1262" s="12"/>
    </row>
    <row r="1263" spans="1:60" x14ac:dyDescent="0.2">
      <c r="A1263" s="37">
        <v>46312</v>
      </c>
      <c r="C1263" s="38">
        <v>11.18</v>
      </c>
      <c r="D1263" s="13" t="s">
        <v>55</v>
      </c>
      <c r="E1263" s="13" t="s">
        <v>1156</v>
      </c>
      <c r="F1263" s="13"/>
      <c r="H1263" t="s">
        <v>138</v>
      </c>
      <c r="I1263" s="13">
        <v>7</v>
      </c>
      <c r="J1263" s="13">
        <v>11</v>
      </c>
      <c r="K1263" t="s">
        <v>1421</v>
      </c>
      <c r="L1263" s="38">
        <v>0.5</v>
      </c>
      <c r="M1263" s="38">
        <v>19.5</v>
      </c>
      <c r="N1263" s="38">
        <v>19.5</v>
      </c>
      <c r="O1263" s="13" t="s">
        <v>15</v>
      </c>
      <c r="Q1263" s="13" t="s">
        <v>4</v>
      </c>
      <c r="R1263" s="38">
        <v>18.02</v>
      </c>
      <c r="S1263" s="13" t="s">
        <v>60</v>
      </c>
      <c r="T1263" s="39" t="str">
        <f t="shared" si="1800"/>
        <v>0.00</v>
      </c>
      <c r="U1263" s="39">
        <f t="shared" si="1788"/>
        <v>-0.5</v>
      </c>
      <c r="V1263" s="39">
        <f t="shared" si="1789"/>
        <v>82.177200000000013</v>
      </c>
      <c r="W1263" s="39">
        <f t="shared" si="1790"/>
        <v>906.40000000000032</v>
      </c>
      <c r="X1263" s="40">
        <f t="shared" si="1791"/>
        <v>9.0663283318623111E-2</v>
      </c>
      <c r="Y1263" s="41">
        <f t="shared" si="1792"/>
        <v>0.82177200000000017</v>
      </c>
      <c r="Z1263" s="42">
        <f t="shared" si="1793"/>
        <v>8217.7200000000012</v>
      </c>
      <c r="AA1263" s="103" t="s">
        <v>58</v>
      </c>
      <c r="AT1263" s="47">
        <v>17.899999999999999</v>
      </c>
      <c r="AU1263" s="47">
        <v>16</v>
      </c>
      <c r="AV1263" s="10">
        <f t="shared" si="1794"/>
        <v>9.25</v>
      </c>
      <c r="AW1263" s="10">
        <f t="shared" si="1795"/>
        <v>18.02</v>
      </c>
      <c r="AZ1263" t="str">
        <f t="shared" si="1796"/>
        <v>Yes</v>
      </c>
      <c r="BB1263" s="38">
        <f t="shared" si="1797"/>
        <v>-0.5</v>
      </c>
      <c r="BC1263" s="38">
        <f t="shared" si="1691"/>
        <v>-2</v>
      </c>
      <c r="BD1263" s="38">
        <f t="shared" si="1798"/>
        <v>-2</v>
      </c>
      <c r="BE1263" s="38">
        <f t="shared" si="1799"/>
        <v>-0.5</v>
      </c>
      <c r="BF1263" s="13" cm="1">
        <f t="array" ref="BF1263">SUMPRODUCT((1/COUNTIFS($A$3:$A1263,$A$3:$A1263,$H$3:$H1263,$H$3:$H1263,$I$3:$I1263,$I$3:$I1263)))</f>
        <v>372.99999999999761</v>
      </c>
      <c r="BG1263" s="13"/>
      <c r="BH1263" s="12"/>
    </row>
    <row r="1264" spans="1:60" x14ac:dyDescent="0.2">
      <c r="A1264" s="37">
        <v>46312</v>
      </c>
      <c r="C1264" s="38">
        <v>11.18</v>
      </c>
      <c r="D1264" s="13" t="s">
        <v>55</v>
      </c>
      <c r="E1264" s="13" t="s">
        <v>1156</v>
      </c>
      <c r="F1264" s="13"/>
      <c r="H1264" t="s">
        <v>138</v>
      </c>
      <c r="I1264" s="13">
        <v>7</v>
      </c>
      <c r="J1264" s="13">
        <v>13</v>
      </c>
      <c r="K1264" t="s">
        <v>1322</v>
      </c>
      <c r="L1264" s="38">
        <v>0.5</v>
      </c>
      <c r="M1264" s="38">
        <v>30</v>
      </c>
      <c r="N1264" s="38">
        <v>38</v>
      </c>
      <c r="O1264" s="13" t="s">
        <v>15</v>
      </c>
      <c r="Q1264" s="13" t="s">
        <v>4</v>
      </c>
      <c r="R1264" s="38">
        <v>35.04</v>
      </c>
      <c r="S1264" s="13" t="s">
        <v>60</v>
      </c>
      <c r="T1264" s="39" t="str">
        <f t="shared" si="1800"/>
        <v>0.00</v>
      </c>
      <c r="U1264" s="39">
        <f t="shared" si="1788"/>
        <v>-0.5</v>
      </c>
      <c r="V1264" s="39">
        <f t="shared" si="1789"/>
        <v>81.677200000000013</v>
      </c>
      <c r="W1264" s="39">
        <f t="shared" si="1790"/>
        <v>906.90000000000032</v>
      </c>
      <c r="X1264" s="40">
        <f t="shared" si="1791"/>
        <v>9.0061969346124149E-2</v>
      </c>
      <c r="Y1264" s="41">
        <f t="shared" si="1792"/>
        <v>0.81677200000000016</v>
      </c>
      <c r="Z1264" s="42">
        <f t="shared" si="1793"/>
        <v>8167.7200000000012</v>
      </c>
      <c r="AA1264" s="103" t="s">
        <v>58</v>
      </c>
      <c r="AT1264" s="47">
        <v>26</v>
      </c>
      <c r="AU1264" s="47">
        <v>26</v>
      </c>
      <c r="AV1264" s="10">
        <f t="shared" si="1794"/>
        <v>18.5</v>
      </c>
      <c r="AW1264" s="10">
        <f t="shared" si="1795"/>
        <v>35.04</v>
      </c>
      <c r="AZ1264" t="str">
        <f t="shared" si="1796"/>
        <v>Yes</v>
      </c>
      <c r="BB1264" s="38">
        <f t="shared" si="1797"/>
        <v>-0.5</v>
      </c>
      <c r="BC1264" s="38">
        <f t="shared" si="1691"/>
        <v>-2</v>
      </c>
      <c r="BD1264" s="38">
        <f t="shared" si="1798"/>
        <v>-2</v>
      </c>
      <c r="BE1264" s="38">
        <f t="shared" si="1799"/>
        <v>-0.5</v>
      </c>
      <c r="BF1264" s="13" cm="1">
        <f t="array" ref="BF1264">SUMPRODUCT((1/COUNTIFS($A$3:$A1264,$A$3:$A1264,$H$3:$H1264,$H$3:$H1264,$I$3:$I1264,$I$3:$I1264)))</f>
        <v>372.99999999999767</v>
      </c>
      <c r="BG1264" s="13"/>
      <c r="BH1264" s="12"/>
    </row>
    <row r="1265" spans="1:60" x14ac:dyDescent="0.2">
      <c r="A1265" s="37">
        <v>46312</v>
      </c>
      <c r="C1265" s="38">
        <v>11.18</v>
      </c>
      <c r="D1265" s="13" t="s">
        <v>55</v>
      </c>
      <c r="E1265" s="13" t="s">
        <v>1172</v>
      </c>
      <c r="F1265" s="13"/>
      <c r="H1265" t="s">
        <v>1173</v>
      </c>
      <c r="I1265" s="13">
        <v>6</v>
      </c>
      <c r="J1265" s="13">
        <v>1</v>
      </c>
      <c r="K1265" t="s">
        <v>1422</v>
      </c>
      <c r="L1265" s="38">
        <v>0.5</v>
      </c>
      <c r="M1265" s="38">
        <v>13.5</v>
      </c>
      <c r="N1265" s="38">
        <v>17</v>
      </c>
      <c r="O1265" s="13" t="s">
        <v>15</v>
      </c>
      <c r="Q1265" s="13" t="s">
        <v>4</v>
      </c>
      <c r="R1265" s="38">
        <v>15.72</v>
      </c>
      <c r="S1265" s="13" t="s">
        <v>60</v>
      </c>
      <c r="T1265" s="39" t="str">
        <f t="shared" si="1800"/>
        <v>0.00</v>
      </c>
      <c r="U1265" s="39">
        <f t="shared" si="1788"/>
        <v>-0.5</v>
      </c>
      <c r="V1265" s="39">
        <f t="shared" si="1789"/>
        <v>81.177200000000013</v>
      </c>
      <c r="W1265" s="39">
        <f t="shared" si="1790"/>
        <v>907.40000000000032</v>
      </c>
      <c r="X1265" s="40">
        <f t="shared" si="1791"/>
        <v>8.9461318051575908E-2</v>
      </c>
      <c r="Y1265" s="41">
        <f t="shared" si="1792"/>
        <v>0.81177200000000016</v>
      </c>
      <c r="Z1265" s="42">
        <f t="shared" si="1793"/>
        <v>8117.7200000000012</v>
      </c>
      <c r="AA1265" s="103" t="s">
        <v>58</v>
      </c>
      <c r="AT1265" s="47">
        <v>12</v>
      </c>
      <c r="AU1265" s="47">
        <v>14</v>
      </c>
      <c r="AV1265" s="10">
        <f t="shared" si="1794"/>
        <v>8</v>
      </c>
      <c r="AW1265" s="10">
        <f t="shared" si="1795"/>
        <v>15.72</v>
      </c>
      <c r="AZ1265" t="str">
        <f t="shared" si="1796"/>
        <v>Yes</v>
      </c>
      <c r="BB1265" s="38">
        <f t="shared" si="1797"/>
        <v>-0.5</v>
      </c>
      <c r="BC1265" s="38">
        <f t="shared" si="1691"/>
        <v>2.8849999999999998</v>
      </c>
      <c r="BD1265" s="38">
        <f t="shared" si="1798"/>
        <v>2.6541999999999999</v>
      </c>
      <c r="BE1265" s="38">
        <f t="shared" si="1799"/>
        <v>-0.5</v>
      </c>
      <c r="BF1265" s="13" cm="1">
        <f t="array" ref="BF1265">SUMPRODUCT((1/COUNTIFS($A$3:$A1265,$A$3:$A1265,$H$3:$H1265,$H$3:$H1265,$I$3:$I1265,$I$3:$I1265)))</f>
        <v>373.99999999999767</v>
      </c>
      <c r="BG1265" s="13"/>
      <c r="BH1265" s="12"/>
    </row>
    <row r="1266" spans="1:60" x14ac:dyDescent="0.2">
      <c r="A1266" s="37">
        <v>46312</v>
      </c>
      <c r="C1266" s="38">
        <v>11.18</v>
      </c>
      <c r="D1266" s="13" t="s">
        <v>55</v>
      </c>
      <c r="E1266" s="13" t="s">
        <v>1172</v>
      </c>
      <c r="F1266" s="13"/>
      <c r="H1266" t="s">
        <v>1173</v>
      </c>
      <c r="I1266" s="13">
        <v>6</v>
      </c>
      <c r="J1266" s="13">
        <v>2</v>
      </c>
      <c r="K1266" s="43" t="s">
        <v>1423</v>
      </c>
      <c r="L1266" s="38">
        <v>0.5</v>
      </c>
      <c r="M1266" s="38">
        <v>10.5</v>
      </c>
      <c r="N1266" s="38">
        <v>10.77</v>
      </c>
      <c r="O1266" s="13" t="s">
        <v>15</v>
      </c>
      <c r="Q1266" s="13" t="s">
        <v>4</v>
      </c>
      <c r="R1266" s="38">
        <v>9.9884000000000004</v>
      </c>
      <c r="S1266" s="13">
        <v>1</v>
      </c>
      <c r="T1266" s="39">
        <f t="shared" si="1800"/>
        <v>4.99</v>
      </c>
      <c r="U1266" s="39">
        <f t="shared" si="1788"/>
        <v>4.6541999999999994</v>
      </c>
      <c r="V1266" s="39">
        <f t="shared" si="1789"/>
        <v>85.831400000000016</v>
      </c>
      <c r="W1266" s="39">
        <f t="shared" si="1790"/>
        <v>907.90000000000032</v>
      </c>
      <c r="X1266" s="40">
        <f t="shared" si="1791"/>
        <v>9.453838528472297E-2</v>
      </c>
      <c r="Y1266" s="41">
        <f t="shared" si="1792"/>
        <v>0.85831400000000013</v>
      </c>
      <c r="Z1266" s="42">
        <f t="shared" si="1793"/>
        <v>8583.1400000000012</v>
      </c>
      <c r="AA1266" s="103" t="s">
        <v>72</v>
      </c>
      <c r="AT1266" s="47">
        <v>11</v>
      </c>
      <c r="AU1266" s="47">
        <v>11</v>
      </c>
      <c r="AV1266" s="10">
        <f t="shared" si="1794"/>
        <v>4.8849999999999998</v>
      </c>
      <c r="AW1266" s="10">
        <f t="shared" si="1795"/>
        <v>9.9884000000000004</v>
      </c>
      <c r="AZ1266" t="str">
        <f t="shared" si="1796"/>
        <v>Yes</v>
      </c>
      <c r="BB1266" s="38">
        <f t="shared" si="1797"/>
        <v>4.8849999999999998</v>
      </c>
      <c r="BC1266" s="38">
        <f t="shared" si="1691"/>
        <v>2.8849999999999998</v>
      </c>
      <c r="BD1266" s="38">
        <f t="shared" si="1798"/>
        <v>2.6541999999999999</v>
      </c>
      <c r="BE1266" s="38">
        <f t="shared" si="1799"/>
        <v>4.6541999999999994</v>
      </c>
      <c r="BF1266" s="13" cm="1">
        <f t="array" ref="BF1266">SUMPRODUCT((1/COUNTIFS($A$3:$A1266,$A$3:$A1266,$H$3:$H1266,$H$3:$H1266,$I$3:$I1266,$I$3:$I1266)))</f>
        <v>373.99999999999767</v>
      </c>
      <c r="BG1266" s="13"/>
      <c r="BH1266" s="12"/>
    </row>
    <row r="1267" spans="1:60" x14ac:dyDescent="0.2">
      <c r="A1267" s="37">
        <v>46312</v>
      </c>
      <c r="C1267" s="38">
        <v>11.18</v>
      </c>
      <c r="D1267" s="13" t="s">
        <v>55</v>
      </c>
      <c r="E1267" s="13" t="s">
        <v>1172</v>
      </c>
      <c r="F1267" s="13"/>
      <c r="H1267" t="s">
        <v>1173</v>
      </c>
      <c r="I1267" s="13">
        <v>6</v>
      </c>
      <c r="J1267" s="13">
        <v>5</v>
      </c>
      <c r="K1267" s="46" t="s">
        <v>1424</v>
      </c>
      <c r="L1267" s="38">
        <v>0.5</v>
      </c>
      <c r="M1267" s="38">
        <v>16</v>
      </c>
      <c r="N1267" s="38">
        <v>16.5</v>
      </c>
      <c r="O1267" s="13" t="s">
        <v>15</v>
      </c>
      <c r="Q1267" s="13" t="s">
        <v>4</v>
      </c>
      <c r="R1267" s="38">
        <v>15.26</v>
      </c>
      <c r="S1267" s="13">
        <v>4</v>
      </c>
      <c r="T1267" s="39" t="str">
        <f t="shared" si="1800"/>
        <v>0.00</v>
      </c>
      <c r="U1267" s="39">
        <f t="shared" si="1788"/>
        <v>-0.5</v>
      </c>
      <c r="V1267" s="39">
        <f t="shared" si="1789"/>
        <v>85.331400000000016</v>
      </c>
      <c r="W1267" s="39">
        <f t="shared" si="1790"/>
        <v>908.40000000000032</v>
      </c>
      <c r="X1267" s="40">
        <f t="shared" si="1791"/>
        <v>9.3935931307793902E-2</v>
      </c>
      <c r="Y1267" s="41">
        <f t="shared" si="1792"/>
        <v>0.85331400000000013</v>
      </c>
      <c r="Z1267" s="42">
        <f t="shared" si="1793"/>
        <v>8533.1400000000012</v>
      </c>
      <c r="AA1267" s="103" t="s">
        <v>58</v>
      </c>
      <c r="AT1267" s="47">
        <v>16</v>
      </c>
      <c r="AU1267" s="47">
        <v>14</v>
      </c>
      <c r="AV1267" s="10">
        <f t="shared" si="1794"/>
        <v>7.75</v>
      </c>
      <c r="AW1267" s="10">
        <f t="shared" si="1795"/>
        <v>15.26</v>
      </c>
      <c r="AZ1267" t="str">
        <f t="shared" si="1796"/>
        <v>Yes</v>
      </c>
      <c r="BB1267" s="38">
        <f t="shared" si="1797"/>
        <v>-0.5</v>
      </c>
      <c r="BC1267" s="38">
        <f t="shared" si="1691"/>
        <v>2.8849999999999998</v>
      </c>
      <c r="BD1267" s="38">
        <f t="shared" si="1798"/>
        <v>2.6541999999999999</v>
      </c>
      <c r="BE1267" s="38">
        <f t="shared" si="1799"/>
        <v>-0.5</v>
      </c>
      <c r="BF1267" s="13" cm="1">
        <f t="array" ref="BF1267">SUMPRODUCT((1/COUNTIFS($A$3:$A1267,$A$3:$A1267,$H$3:$H1267,$H$3:$H1267,$I$3:$I1267,$I$3:$I1267)))</f>
        <v>373.99999999999761</v>
      </c>
      <c r="BG1267" s="13"/>
      <c r="BH1267" s="12"/>
    </row>
    <row r="1268" spans="1:60" x14ac:dyDescent="0.2">
      <c r="A1268" s="37">
        <v>46312</v>
      </c>
      <c r="C1268" s="38">
        <v>11.18</v>
      </c>
      <c r="D1268" s="13" t="s">
        <v>55</v>
      </c>
      <c r="E1268" s="13" t="s">
        <v>1172</v>
      </c>
      <c r="F1268" s="13"/>
      <c r="H1268" t="s">
        <v>1173</v>
      </c>
      <c r="I1268" s="13">
        <v>6</v>
      </c>
      <c r="J1268" s="13">
        <v>8</v>
      </c>
      <c r="K1268" t="s">
        <v>1425</v>
      </c>
      <c r="L1268" s="38">
        <v>0.5</v>
      </c>
      <c r="M1268" s="38">
        <v>14.5</v>
      </c>
      <c r="N1268" s="38">
        <v>20.41</v>
      </c>
      <c r="O1268" s="13" t="s">
        <v>15</v>
      </c>
      <c r="Q1268" s="13" t="s">
        <v>4</v>
      </c>
      <c r="R1268" s="38">
        <v>18.857200000000002</v>
      </c>
      <c r="S1268" s="13" t="s">
        <v>60</v>
      </c>
      <c r="T1268" s="39" t="str">
        <f t="shared" si="1800"/>
        <v>0.00</v>
      </c>
      <c r="U1268" s="39">
        <f t="shared" si="1788"/>
        <v>-0.5</v>
      </c>
      <c r="V1268" s="39">
        <f t="shared" si="1789"/>
        <v>84.831400000000016</v>
      </c>
      <c r="W1268" s="39">
        <f t="shared" si="1790"/>
        <v>908.90000000000032</v>
      </c>
      <c r="X1268" s="40">
        <f t="shared" si="1791"/>
        <v>9.3334140169435573E-2</v>
      </c>
      <c r="Y1268" s="41">
        <f t="shared" si="1792"/>
        <v>0.84831400000000012</v>
      </c>
      <c r="Z1268" s="42">
        <f t="shared" si="1793"/>
        <v>8483.1400000000012</v>
      </c>
      <c r="AA1268" s="103" t="s">
        <v>58</v>
      </c>
      <c r="AT1268" s="47">
        <v>17.899999999999999</v>
      </c>
      <c r="AU1268" s="47">
        <v>15</v>
      </c>
      <c r="AV1268" s="10">
        <f t="shared" si="1794"/>
        <v>9.7050000000000001</v>
      </c>
      <c r="AW1268" s="10">
        <f t="shared" si="1795"/>
        <v>18.857200000000002</v>
      </c>
      <c r="AZ1268" t="str">
        <f t="shared" si="1796"/>
        <v>Yes</v>
      </c>
      <c r="BB1268" s="38">
        <f t="shared" si="1797"/>
        <v>-0.5</v>
      </c>
      <c r="BC1268" s="38">
        <f t="shared" si="1691"/>
        <v>2.8849999999999998</v>
      </c>
      <c r="BD1268" s="38">
        <f t="shared" si="1798"/>
        <v>2.6541999999999999</v>
      </c>
      <c r="BE1268" s="38">
        <f t="shared" si="1799"/>
        <v>-0.5</v>
      </c>
      <c r="BF1268" s="13" cm="1">
        <f t="array" ref="BF1268">SUMPRODUCT((1/COUNTIFS($A$3:$A1268,$A$3:$A1268,$H$3:$H1268,$H$3:$H1268,$I$3:$I1268,$I$3:$I1268)))</f>
        <v>373.99999999999767</v>
      </c>
      <c r="BG1268" s="13"/>
      <c r="BH1268" s="12"/>
    </row>
    <row r="1269" spans="1:60" x14ac:dyDescent="0.2">
      <c r="A1269" s="37">
        <v>46312</v>
      </c>
      <c r="C1269" s="38">
        <v>11.18</v>
      </c>
      <c r="D1269" s="13" t="s">
        <v>55</v>
      </c>
      <c r="E1269" s="13" t="s">
        <v>1172</v>
      </c>
      <c r="F1269" s="13"/>
      <c r="H1269" t="s">
        <v>1173</v>
      </c>
      <c r="I1269" s="13">
        <v>6</v>
      </c>
      <c r="J1269" s="13">
        <v>13</v>
      </c>
      <c r="K1269" t="s">
        <v>1426</v>
      </c>
      <c r="L1269" s="38">
        <v>0.5</v>
      </c>
      <c r="M1269" s="38">
        <v>27</v>
      </c>
      <c r="N1269" s="38">
        <v>32.590000000000003</v>
      </c>
      <c r="O1269" s="13" t="s">
        <v>15</v>
      </c>
      <c r="Q1269" s="13" t="s">
        <v>4</v>
      </c>
      <c r="R1269" s="38">
        <v>30.062800000000003</v>
      </c>
      <c r="S1269" s="13" t="s">
        <v>60</v>
      </c>
      <c r="T1269" s="39" t="str">
        <f t="shared" si="1800"/>
        <v>0.00</v>
      </c>
      <c r="U1269" s="39">
        <f t="shared" si="1788"/>
        <v>-0.5</v>
      </c>
      <c r="V1269" s="39">
        <f t="shared" si="1789"/>
        <v>84.331400000000016</v>
      </c>
      <c r="W1269" s="39">
        <f t="shared" si="1790"/>
        <v>909.40000000000032</v>
      </c>
      <c r="X1269" s="40">
        <f t="shared" si="1791"/>
        <v>9.2733010776336028E-2</v>
      </c>
      <c r="Y1269" s="41">
        <f t="shared" si="1792"/>
        <v>0.84331400000000012</v>
      </c>
      <c r="Z1269" s="42">
        <f t="shared" si="1793"/>
        <v>8433.1400000000012</v>
      </c>
      <c r="AA1269" s="103" t="s">
        <v>58</v>
      </c>
      <c r="AT1269" s="47">
        <v>30.1</v>
      </c>
      <c r="AU1269" s="47">
        <v>26</v>
      </c>
      <c r="AV1269" s="10">
        <f t="shared" si="1794"/>
        <v>15.795000000000002</v>
      </c>
      <c r="AW1269" s="10">
        <f t="shared" si="1795"/>
        <v>30.062800000000003</v>
      </c>
      <c r="AZ1269" t="str">
        <f t="shared" si="1796"/>
        <v>Yes</v>
      </c>
      <c r="BB1269" s="38">
        <f t="shared" si="1797"/>
        <v>-0.5</v>
      </c>
      <c r="BC1269" s="38">
        <f t="shared" si="1691"/>
        <v>2.8849999999999998</v>
      </c>
      <c r="BD1269" s="38">
        <f t="shared" si="1798"/>
        <v>2.6541999999999999</v>
      </c>
      <c r="BE1269" s="38">
        <f t="shared" si="1799"/>
        <v>-0.5</v>
      </c>
      <c r="BF1269" s="13" cm="1">
        <f t="array" ref="BF1269">SUMPRODUCT((1/COUNTIFS($A$3:$A1269,$A$3:$A1269,$H$3:$H1269,$H$3:$H1269,$I$3:$I1269,$I$3:$I1269)))</f>
        <v>373.99999999999761</v>
      </c>
      <c r="BG1269" s="13"/>
      <c r="BH1269" s="12"/>
    </row>
    <row r="1270" spans="1:60" x14ac:dyDescent="0.2">
      <c r="A1270" s="37">
        <v>46312</v>
      </c>
      <c r="C1270" s="38">
        <v>11.18</v>
      </c>
      <c r="D1270" s="13" t="s">
        <v>55</v>
      </c>
      <c r="E1270" s="13" t="s">
        <v>1156</v>
      </c>
      <c r="F1270" s="13"/>
      <c r="H1270" t="s">
        <v>138</v>
      </c>
      <c r="I1270" s="13">
        <v>8</v>
      </c>
      <c r="J1270" s="13">
        <v>7</v>
      </c>
      <c r="K1270" t="s">
        <v>1427</v>
      </c>
      <c r="L1270" s="38">
        <v>0.5</v>
      </c>
      <c r="M1270" s="38">
        <v>12</v>
      </c>
      <c r="N1270" s="38">
        <v>13.5</v>
      </c>
      <c r="O1270" s="13" t="s">
        <v>15</v>
      </c>
      <c r="Q1270" s="13" t="s">
        <v>4</v>
      </c>
      <c r="R1270" s="38">
        <v>12.5</v>
      </c>
      <c r="S1270" s="13" t="s">
        <v>60</v>
      </c>
      <c r="T1270" s="39" t="str">
        <f t="shared" si="1800"/>
        <v>0.00</v>
      </c>
      <c r="U1270" s="39">
        <f t="shared" ref="U1270:U1273" si="1801">BE1270</f>
        <v>-0.5</v>
      </c>
      <c r="V1270" s="39">
        <f t="shared" ref="V1270:V1273" si="1802">V1269+U1270</f>
        <v>83.831400000000016</v>
      </c>
      <c r="W1270" s="39">
        <f t="shared" ref="W1270:W1273" si="1803">W1269+L1270</f>
        <v>909.90000000000032</v>
      </c>
      <c r="X1270" s="40">
        <f t="shared" ref="X1270:X1273" si="1804">SUM(V1270/W1270)</f>
        <v>9.2132542037586529E-2</v>
      </c>
      <c r="Y1270" s="41">
        <f t="shared" ref="Y1270:Y1273" si="1805">V1270/100</f>
        <v>0.83831400000000011</v>
      </c>
      <c r="Z1270" s="42">
        <f t="shared" ref="Z1270:Z1273" si="1806">V1270*100</f>
        <v>8383.1400000000012</v>
      </c>
      <c r="AA1270" s="103" t="s">
        <v>58</v>
      </c>
      <c r="AT1270" s="47">
        <v>9.4</v>
      </c>
      <c r="AU1270" s="47">
        <v>8.5</v>
      </c>
      <c r="AV1270" s="10">
        <f t="shared" ref="AV1270:AV1273" si="1807">((N1270*(L1270))-(L1270))</f>
        <v>6.25</v>
      </c>
      <c r="AW1270" s="10">
        <f t="shared" ref="AW1270:AW1273" si="1808">0.92*(N1270-1)+1</f>
        <v>12.5</v>
      </c>
      <c r="AZ1270" t="str">
        <f t="shared" ref="AZ1270:AZ1273" si="1809">IF(N1270&gt;=M1270,"Yes","No")</f>
        <v>Yes</v>
      </c>
      <c r="BB1270" s="38">
        <f t="shared" ref="BB1270:BB1273" si="1810">IF(AA1270="W",
   L1270*(N1270-1),
   -L1270
)</f>
        <v>-0.5</v>
      </c>
      <c r="BC1270" s="38">
        <f t="shared" si="1691"/>
        <v>-1.7</v>
      </c>
      <c r="BD1270" s="38">
        <f t="shared" ref="BD1270:BD1273" si="1811">IF(BC1270&gt;0, BC1270*0.92, BC1270)</f>
        <v>-1.7</v>
      </c>
      <c r="BE1270" s="38">
        <f t="shared" ref="BE1270:BE1273" si="1812">IF(
  BC1270&gt;0,
  IF(
    AA1270="W",
    BB1270 - (BC1270 - BD1270),
    BB1270
  ),
  BB1270
)</f>
        <v>-0.5</v>
      </c>
      <c r="BF1270" s="13" cm="1">
        <f t="array" ref="BF1270">SUMPRODUCT((1/COUNTIFS($A$3:$A1270,$A$3:$A1270,$H$3:$H1270,$H$3:$H1270,$I$3:$I1270,$I$3:$I1270)))</f>
        <v>374.99999999999761</v>
      </c>
      <c r="BG1270" s="13"/>
      <c r="BH1270" s="12"/>
    </row>
    <row r="1271" spans="1:60" x14ac:dyDescent="0.2">
      <c r="A1271" s="37">
        <v>46312</v>
      </c>
      <c r="C1271" s="38">
        <v>11.18</v>
      </c>
      <c r="D1271" s="13" t="s">
        <v>55</v>
      </c>
      <c r="E1271" s="13" t="s">
        <v>1156</v>
      </c>
      <c r="F1271" s="13"/>
      <c r="H1271" t="s">
        <v>138</v>
      </c>
      <c r="I1271" s="13">
        <v>8</v>
      </c>
      <c r="J1271" s="13">
        <v>8</v>
      </c>
      <c r="K1271" t="s">
        <v>1124</v>
      </c>
      <c r="L1271" s="38">
        <v>0.5</v>
      </c>
      <c r="M1271" s="38">
        <v>17</v>
      </c>
      <c r="N1271" s="38">
        <v>46</v>
      </c>
      <c r="O1271" s="13" t="s">
        <v>15</v>
      </c>
      <c r="Q1271" s="13" t="s">
        <v>4</v>
      </c>
      <c r="R1271" s="38">
        <v>42.4</v>
      </c>
      <c r="S1271" s="13" t="s">
        <v>60</v>
      </c>
      <c r="T1271" s="39" t="str">
        <f t="shared" si="1800"/>
        <v>0.00</v>
      </c>
      <c r="U1271" s="39">
        <f t="shared" si="1801"/>
        <v>-0.5</v>
      </c>
      <c r="V1271" s="39">
        <f t="shared" si="1802"/>
        <v>83.331400000000016</v>
      </c>
      <c r="W1271" s="39">
        <f t="shared" si="1803"/>
        <v>910.40000000000032</v>
      </c>
      <c r="X1271" s="40">
        <f t="shared" si="1804"/>
        <v>9.1532732864674851E-2</v>
      </c>
      <c r="Y1271" s="41">
        <f t="shared" si="1805"/>
        <v>0.83331400000000011</v>
      </c>
      <c r="Z1271" s="42">
        <f t="shared" si="1806"/>
        <v>8333.1400000000012</v>
      </c>
      <c r="AA1271" s="103" t="s">
        <v>58</v>
      </c>
      <c r="AT1271" s="47">
        <v>16</v>
      </c>
      <c r="AU1271" s="47">
        <v>16</v>
      </c>
      <c r="AV1271" s="10">
        <f t="shared" si="1807"/>
        <v>22.5</v>
      </c>
      <c r="AW1271" s="10">
        <f t="shared" si="1808"/>
        <v>42.4</v>
      </c>
      <c r="AZ1271" t="str">
        <f t="shared" si="1809"/>
        <v>Yes</v>
      </c>
      <c r="BB1271" s="38">
        <f t="shared" si="1810"/>
        <v>-0.5</v>
      </c>
      <c r="BC1271" s="38">
        <f t="shared" si="1691"/>
        <v>-1.7</v>
      </c>
      <c r="BD1271" s="38">
        <f t="shared" si="1811"/>
        <v>-1.7</v>
      </c>
      <c r="BE1271" s="38">
        <f t="shared" si="1812"/>
        <v>-0.5</v>
      </c>
      <c r="BF1271" s="13" cm="1">
        <f t="array" ref="BF1271">SUMPRODUCT((1/COUNTIFS($A$3:$A1271,$A$3:$A1271,$H$3:$H1271,$H$3:$H1271,$I$3:$I1271,$I$3:$I1271)))</f>
        <v>374.99999999999761</v>
      </c>
      <c r="BG1271" s="13"/>
      <c r="BH1271" s="12"/>
    </row>
    <row r="1272" spans="1:60" x14ac:dyDescent="0.2">
      <c r="A1272" s="37">
        <v>46312</v>
      </c>
      <c r="C1272" s="38">
        <v>11.18</v>
      </c>
      <c r="D1272" s="13" t="s">
        <v>55</v>
      </c>
      <c r="E1272" s="13" t="s">
        <v>1156</v>
      </c>
      <c r="F1272" s="13"/>
      <c r="H1272" t="s">
        <v>138</v>
      </c>
      <c r="I1272" s="13">
        <v>8</v>
      </c>
      <c r="J1272" s="13">
        <v>8</v>
      </c>
      <c r="K1272" t="s">
        <v>1124</v>
      </c>
      <c r="L1272" s="38">
        <v>0.2</v>
      </c>
      <c r="M1272" s="38">
        <v>4.9000000000000004</v>
      </c>
      <c r="N1272" s="38">
        <v>8.8000000000000007</v>
      </c>
      <c r="O1272" s="13" t="s">
        <v>15</v>
      </c>
      <c r="Q1272" s="13" t="s">
        <v>1101</v>
      </c>
      <c r="R1272" s="38">
        <v>8.1760000000000019</v>
      </c>
      <c r="S1272" s="13" t="s">
        <v>60</v>
      </c>
      <c r="T1272" s="39" t="str">
        <f t="shared" si="1800"/>
        <v>0.00</v>
      </c>
      <c r="U1272" s="39">
        <f t="shared" si="1801"/>
        <v>-0.2</v>
      </c>
      <c r="V1272" s="39">
        <f t="shared" si="1802"/>
        <v>83.131400000000014</v>
      </c>
      <c r="W1272" s="39">
        <f t="shared" si="1803"/>
        <v>910.60000000000036</v>
      </c>
      <c r="X1272" s="40">
        <f t="shared" si="1804"/>
        <v>9.1292993630573221E-2</v>
      </c>
      <c r="Y1272" s="41">
        <f t="shared" si="1805"/>
        <v>0.83131400000000011</v>
      </c>
      <c r="Z1272" s="42">
        <f t="shared" si="1806"/>
        <v>8313.1400000000012</v>
      </c>
      <c r="AA1272" s="103" t="s">
        <v>58</v>
      </c>
      <c r="AT1272" s="47">
        <v>3.9</v>
      </c>
      <c r="AU1272" s="47">
        <v>3.9</v>
      </c>
      <c r="AV1272" s="10">
        <f t="shared" si="1807"/>
        <v>1.5600000000000003</v>
      </c>
      <c r="AW1272" s="10">
        <f t="shared" si="1808"/>
        <v>8.1760000000000019</v>
      </c>
      <c r="AZ1272" t="str">
        <f t="shared" si="1809"/>
        <v>Yes</v>
      </c>
      <c r="BB1272" s="38">
        <f t="shared" si="1810"/>
        <v>-0.2</v>
      </c>
      <c r="BC1272" s="38">
        <f t="shared" si="1691"/>
        <v>-1.7</v>
      </c>
      <c r="BD1272" s="38">
        <f t="shared" si="1811"/>
        <v>-1.7</v>
      </c>
      <c r="BE1272" s="38">
        <f t="shared" si="1812"/>
        <v>-0.2</v>
      </c>
      <c r="BF1272" s="13" cm="1">
        <f t="array" ref="BF1272">SUMPRODUCT((1/COUNTIFS($A$3:$A1272,$A$3:$A1272,$H$3:$H1272,$H$3:$H1272,$I$3:$I1272,$I$3:$I1272)))</f>
        <v>374.99999999999756</v>
      </c>
      <c r="BG1272" s="13"/>
      <c r="BH1272" s="12"/>
    </row>
    <row r="1273" spans="1:60" x14ac:dyDescent="0.2">
      <c r="A1273" s="37">
        <v>46312</v>
      </c>
      <c r="C1273" s="38">
        <v>11.18</v>
      </c>
      <c r="D1273" s="13" t="s">
        <v>55</v>
      </c>
      <c r="E1273" s="13" t="s">
        <v>1156</v>
      </c>
      <c r="F1273" s="13"/>
      <c r="H1273" t="s">
        <v>138</v>
      </c>
      <c r="I1273" s="13">
        <v>8</v>
      </c>
      <c r="J1273" s="13">
        <v>9</v>
      </c>
      <c r="K1273" s="44" t="s">
        <v>1428</v>
      </c>
      <c r="L1273" s="38">
        <v>0.5</v>
      </c>
      <c r="M1273" s="38">
        <v>12</v>
      </c>
      <c r="N1273" s="38">
        <v>17</v>
      </c>
      <c r="O1273" s="13" t="s">
        <v>15</v>
      </c>
      <c r="Q1273" s="13" t="s">
        <v>4</v>
      </c>
      <c r="R1273" s="38">
        <v>15.72</v>
      </c>
      <c r="S1273" s="13">
        <v>2</v>
      </c>
      <c r="T1273" s="39" t="str">
        <f t="shared" si="1800"/>
        <v>0.00</v>
      </c>
      <c r="U1273" s="39">
        <f t="shared" si="1801"/>
        <v>-0.5</v>
      </c>
      <c r="V1273" s="39">
        <f t="shared" si="1802"/>
        <v>82.631400000000014</v>
      </c>
      <c r="W1273" s="39">
        <f t="shared" si="1803"/>
        <v>911.10000000000036</v>
      </c>
      <c r="X1273" s="40">
        <f t="shared" si="1804"/>
        <v>9.0694106025683216E-2</v>
      </c>
      <c r="Y1273" s="41">
        <f t="shared" si="1805"/>
        <v>0.8263140000000001</v>
      </c>
      <c r="Z1273" s="42">
        <f t="shared" si="1806"/>
        <v>8263.1400000000012</v>
      </c>
      <c r="AA1273" s="103" t="s">
        <v>58</v>
      </c>
      <c r="AT1273" s="47">
        <v>8</v>
      </c>
      <c r="AU1273" s="47">
        <v>8.5</v>
      </c>
      <c r="AV1273" s="10">
        <f t="shared" si="1807"/>
        <v>8</v>
      </c>
      <c r="AW1273" s="10">
        <f t="shared" si="1808"/>
        <v>15.72</v>
      </c>
      <c r="AZ1273" t="str">
        <f t="shared" si="1809"/>
        <v>Yes</v>
      </c>
      <c r="BB1273" s="38">
        <f t="shared" si="1810"/>
        <v>-0.5</v>
      </c>
      <c r="BC1273" s="38">
        <f t="shared" si="1691"/>
        <v>-1.7</v>
      </c>
      <c r="BD1273" s="38">
        <f t="shared" si="1811"/>
        <v>-1.7</v>
      </c>
      <c r="BE1273" s="38">
        <f t="shared" si="1812"/>
        <v>-0.5</v>
      </c>
      <c r="BF1273" s="13" cm="1">
        <f t="array" ref="BF1273">SUMPRODUCT((1/COUNTIFS($A$3:$A1273,$A$3:$A1273,$H$3:$H1273,$H$3:$H1273,$I$3:$I1273,$I$3:$I1273)))</f>
        <v>374.99999999999761</v>
      </c>
      <c r="BG1273" s="13"/>
      <c r="BH1273" s="12"/>
    </row>
    <row r="1274" spans="1:60" x14ac:dyDescent="0.2">
      <c r="A1274" s="37">
        <v>46312</v>
      </c>
      <c r="C1274" s="38">
        <v>11.18</v>
      </c>
      <c r="D1274" s="13" t="s">
        <v>55</v>
      </c>
      <c r="E1274" s="13" t="s">
        <v>1172</v>
      </c>
      <c r="F1274" s="13"/>
      <c r="H1274" t="s">
        <v>1173</v>
      </c>
      <c r="I1274" s="13">
        <v>7</v>
      </c>
      <c r="J1274" s="13">
        <v>2</v>
      </c>
      <c r="K1274" t="s">
        <v>1430</v>
      </c>
      <c r="L1274" s="38">
        <v>0.5</v>
      </c>
      <c r="M1274" s="38">
        <v>12</v>
      </c>
      <c r="N1274" s="38">
        <v>14.12</v>
      </c>
      <c r="O1274" s="13" t="s">
        <v>15</v>
      </c>
      <c r="Q1274" s="13" t="s">
        <v>4</v>
      </c>
      <c r="R1274" s="38">
        <v>13.070399999999999</v>
      </c>
      <c r="S1274" s="13" t="s">
        <v>60</v>
      </c>
      <c r="T1274" s="39" t="str">
        <f t="shared" si="1800"/>
        <v>0.00</v>
      </c>
      <c r="U1274" s="39">
        <f t="shared" ref="U1274:U1275" si="1813">BE1274</f>
        <v>-0.5</v>
      </c>
      <c r="V1274" s="39">
        <f t="shared" ref="V1274:V1275" si="1814">V1273+U1274</f>
        <v>82.131400000000014</v>
      </c>
      <c r="W1274" s="39">
        <f t="shared" ref="W1274:W1275" si="1815">W1273+L1274</f>
        <v>911.60000000000036</v>
      </c>
      <c r="X1274" s="40">
        <f t="shared" ref="X1274:X1275" si="1816">SUM(V1274/W1274)</f>
        <v>9.0095875383940302E-2</v>
      </c>
      <c r="Y1274" s="41">
        <f t="shared" ref="Y1274:Y1275" si="1817">V1274/100</f>
        <v>0.8213140000000001</v>
      </c>
      <c r="Z1274" s="42">
        <f t="shared" ref="Z1274:Z1275" si="1818">V1274*100</f>
        <v>8213.1400000000012</v>
      </c>
      <c r="AA1274" s="103" t="s">
        <v>58</v>
      </c>
      <c r="AT1274" s="47">
        <v>16.3</v>
      </c>
      <c r="AU1274" s="47">
        <v>14</v>
      </c>
      <c r="AV1274" s="10">
        <f t="shared" ref="AV1274:AV1275" si="1819">((N1274*(L1274))-(L1274))</f>
        <v>6.56</v>
      </c>
      <c r="AW1274" s="10">
        <f t="shared" ref="AW1274:AW1275" si="1820">0.92*(N1274-1)+1</f>
        <v>13.070399999999999</v>
      </c>
      <c r="AZ1274" t="str">
        <f t="shared" ref="AZ1274:AZ1275" si="1821">IF(N1274&gt;=M1274,"Yes","No")</f>
        <v>Yes</v>
      </c>
      <c r="BB1274" s="38">
        <f t="shared" ref="BB1274:BB1275" si="1822">IF(AA1274="W",
   L1274*(N1274-1),
   -L1274
)</f>
        <v>-0.5</v>
      </c>
      <c r="BC1274" s="38">
        <f t="shared" si="1691"/>
        <v>-1</v>
      </c>
      <c r="BD1274" s="38">
        <f t="shared" ref="BD1274:BD1275" si="1823">IF(BC1274&gt;0, BC1274*0.92, BC1274)</f>
        <v>-1</v>
      </c>
      <c r="BE1274" s="38">
        <f t="shared" ref="BE1274:BE1275" si="1824">IF(
  BC1274&gt;0,
  IF(
    AA1274="W",
    BB1274 - (BC1274 - BD1274),
    BB1274
  ),
  BB1274
)</f>
        <v>-0.5</v>
      </c>
      <c r="BF1274" s="13" cm="1">
        <f t="array" ref="BF1274">SUMPRODUCT((1/COUNTIFS($A$3:$A1274,$A$3:$A1274,$H$3:$H1274,$H$3:$H1274,$I$3:$I1274,$I$3:$I1274)))</f>
        <v>375.99999999999761</v>
      </c>
      <c r="BG1274" s="13"/>
      <c r="BH1274" s="12"/>
    </row>
    <row r="1275" spans="1:60" x14ac:dyDescent="0.2">
      <c r="A1275" s="37">
        <v>46312</v>
      </c>
      <c r="C1275" s="38">
        <v>11.18</v>
      </c>
      <c r="D1275" s="13" t="s">
        <v>55</v>
      </c>
      <c r="E1275" s="13" t="s">
        <v>1172</v>
      </c>
      <c r="F1275" s="13"/>
      <c r="H1275" t="s">
        <v>1173</v>
      </c>
      <c r="I1275" s="13">
        <v>7</v>
      </c>
      <c r="J1275" s="13">
        <v>9</v>
      </c>
      <c r="K1275" s="46" t="s">
        <v>1432</v>
      </c>
      <c r="L1275" s="38">
        <v>0.5</v>
      </c>
      <c r="M1275" s="38">
        <v>28</v>
      </c>
      <c r="N1275" s="38">
        <v>28</v>
      </c>
      <c r="O1275" s="13" t="s">
        <v>15</v>
      </c>
      <c r="Q1275" s="13" t="s">
        <v>4</v>
      </c>
      <c r="R1275" s="38">
        <v>25.84</v>
      </c>
      <c r="S1275" s="13">
        <v>4</v>
      </c>
      <c r="T1275" s="39" t="str">
        <f t="shared" si="1800"/>
        <v>0.00</v>
      </c>
      <c r="U1275" s="39">
        <f t="shared" si="1813"/>
        <v>-0.5</v>
      </c>
      <c r="V1275" s="39">
        <f t="shared" si="1814"/>
        <v>81.631400000000014</v>
      </c>
      <c r="W1275" s="39">
        <f t="shared" si="1815"/>
        <v>912.10000000000036</v>
      </c>
      <c r="X1275" s="40">
        <f t="shared" si="1816"/>
        <v>8.9498300624931457E-2</v>
      </c>
      <c r="Y1275" s="41">
        <f t="shared" si="1817"/>
        <v>0.8163140000000001</v>
      </c>
      <c r="Z1275" s="42">
        <f t="shared" si="1818"/>
        <v>8163.1400000000012</v>
      </c>
      <c r="AA1275" s="103" t="s">
        <v>58</v>
      </c>
      <c r="AT1275" s="47">
        <v>25.9</v>
      </c>
      <c r="AU1275" s="47">
        <v>21</v>
      </c>
      <c r="AV1275" s="10">
        <f t="shared" si="1819"/>
        <v>13.5</v>
      </c>
      <c r="AW1275" s="10">
        <f t="shared" si="1820"/>
        <v>25.84</v>
      </c>
      <c r="AZ1275" t="str">
        <f t="shared" si="1821"/>
        <v>Yes</v>
      </c>
      <c r="BB1275" s="38">
        <f t="shared" si="1822"/>
        <v>-0.5</v>
      </c>
      <c r="BC1275" s="38">
        <f t="shared" si="1691"/>
        <v>-1</v>
      </c>
      <c r="BD1275" s="38">
        <f t="shared" si="1823"/>
        <v>-1</v>
      </c>
      <c r="BE1275" s="38">
        <f t="shared" si="1824"/>
        <v>-0.5</v>
      </c>
      <c r="BF1275" s="13" cm="1">
        <f t="array" ref="BF1275">SUMPRODUCT((1/COUNTIFS($A$3:$A1275,$A$3:$A1275,$H$3:$H1275,$H$3:$H1275,$I$3:$I1275,$I$3:$I1275)))</f>
        <v>375.99999999999761</v>
      </c>
      <c r="BG1275" s="13"/>
      <c r="BH1275" s="12"/>
    </row>
    <row r="1276" spans="1:60" x14ac:dyDescent="0.2">
      <c r="A1276" s="37">
        <v>46312</v>
      </c>
      <c r="C1276" s="38">
        <v>11.18</v>
      </c>
      <c r="D1276" s="13" t="s">
        <v>55</v>
      </c>
      <c r="E1276" s="13" t="s">
        <v>1156</v>
      </c>
      <c r="F1276" s="13"/>
      <c r="H1276" t="s">
        <v>138</v>
      </c>
      <c r="I1276" s="13">
        <v>9</v>
      </c>
      <c r="J1276" s="13">
        <v>3</v>
      </c>
      <c r="K1276" t="s">
        <v>534</v>
      </c>
      <c r="L1276" s="38">
        <v>0.5</v>
      </c>
      <c r="M1276" s="38">
        <v>27</v>
      </c>
      <c r="N1276" s="38">
        <v>31.21</v>
      </c>
      <c r="O1276" s="13" t="s">
        <v>15</v>
      </c>
      <c r="Q1276" s="13" t="s">
        <v>4</v>
      </c>
      <c r="R1276" s="38">
        <v>28.793200000000002</v>
      </c>
      <c r="S1276" s="13" t="s">
        <v>60</v>
      </c>
      <c r="T1276" s="39" t="str">
        <f t="shared" si="1800"/>
        <v>0.00</v>
      </c>
      <c r="U1276" s="39">
        <f t="shared" ref="U1276:U1287" si="1825">BE1276</f>
        <v>-0.5</v>
      </c>
      <c r="V1276" s="39">
        <f t="shared" ref="V1276:V1287" si="1826">V1275+U1276</f>
        <v>81.131400000000014</v>
      </c>
      <c r="W1276" s="39">
        <f t="shared" ref="W1276:W1287" si="1827">W1275+L1276</f>
        <v>912.60000000000036</v>
      </c>
      <c r="X1276" s="40">
        <f t="shared" ref="X1276:X1287" si="1828">SUM(V1276/W1276)</f>
        <v>8.8901380670611416E-2</v>
      </c>
      <c r="Y1276" s="41">
        <f t="shared" ref="Y1276:Y1287" si="1829">V1276/100</f>
        <v>0.81131400000000009</v>
      </c>
      <c r="Z1276" s="42">
        <f t="shared" ref="Z1276:Z1287" si="1830">V1276*100</f>
        <v>8113.1400000000012</v>
      </c>
      <c r="AA1276" s="103" t="s">
        <v>58</v>
      </c>
      <c r="AT1276" s="47">
        <v>30.1</v>
      </c>
      <c r="AU1276" s="47">
        <v>26</v>
      </c>
      <c r="AV1276" s="10">
        <f t="shared" ref="AV1276:AV1287" si="1831">((N1276*(L1276))-(L1276))</f>
        <v>15.105</v>
      </c>
      <c r="AW1276" s="10">
        <f t="shared" ref="AW1276:AW1287" si="1832">0.92*(N1276-1)+1</f>
        <v>28.793200000000002</v>
      </c>
      <c r="AZ1276" t="str">
        <f t="shared" ref="AZ1276:AZ1287" si="1833">IF(N1276&gt;=M1276,"Yes","No")</f>
        <v>Yes</v>
      </c>
      <c r="BB1276" s="38">
        <f t="shared" ref="BB1276:BB1287" si="1834">IF(AA1276="W",
   L1276*(N1276-1),
   -L1276
)</f>
        <v>-0.5</v>
      </c>
      <c r="BC1276" s="38">
        <f t="shared" si="1691"/>
        <v>-4.5000000000000009</v>
      </c>
      <c r="BD1276" s="38">
        <f t="shared" ref="BD1276:BD1287" si="1835">IF(BC1276&gt;0, BC1276*0.92, BC1276)</f>
        <v>-4.5000000000000009</v>
      </c>
      <c r="BE1276" s="38">
        <f t="shared" ref="BE1276:BE1287" si="1836">IF(
  BC1276&gt;0,
  IF(
    AA1276="W",
    BB1276 - (BC1276 - BD1276),
    BB1276
  ),
  BB1276
)</f>
        <v>-0.5</v>
      </c>
      <c r="BF1276" s="13" cm="1">
        <f t="array" ref="BF1276">SUMPRODUCT((1/COUNTIFS($A$3:$A1276,$A$3:$A1276,$H$3:$H1276,$H$3:$H1276,$I$3:$I1276,$I$3:$I1276)))</f>
        <v>376.99999999999761</v>
      </c>
      <c r="BG1276" s="13"/>
      <c r="BH1276" s="12"/>
    </row>
    <row r="1277" spans="1:60" x14ac:dyDescent="0.2">
      <c r="A1277" s="37">
        <v>46312</v>
      </c>
      <c r="C1277" s="38">
        <v>11.18</v>
      </c>
      <c r="D1277" s="13" t="s">
        <v>55</v>
      </c>
      <c r="E1277" s="13" t="s">
        <v>1156</v>
      </c>
      <c r="F1277" s="13"/>
      <c r="H1277" t="s">
        <v>138</v>
      </c>
      <c r="I1277" s="13">
        <v>9</v>
      </c>
      <c r="J1277" s="13">
        <v>3</v>
      </c>
      <c r="K1277" t="s">
        <v>534</v>
      </c>
      <c r="L1277" s="38">
        <v>0.2</v>
      </c>
      <c r="M1277" s="38">
        <v>8.6</v>
      </c>
      <c r="N1277" s="38">
        <v>9.8000000000000007</v>
      </c>
      <c r="O1277" s="13" t="s">
        <v>15</v>
      </c>
      <c r="Q1277" s="13" t="s">
        <v>1101</v>
      </c>
      <c r="R1277" s="38">
        <v>9.0960000000000019</v>
      </c>
      <c r="S1277" s="13" t="s">
        <v>60</v>
      </c>
      <c r="T1277" s="39" t="str">
        <f t="shared" si="1800"/>
        <v>0.00</v>
      </c>
      <c r="U1277" s="39">
        <f t="shared" si="1825"/>
        <v>-0.2</v>
      </c>
      <c r="V1277" s="39">
        <f t="shared" si="1826"/>
        <v>80.931400000000011</v>
      </c>
      <c r="W1277" s="39">
        <f t="shared" si="1827"/>
        <v>912.80000000000041</v>
      </c>
      <c r="X1277" s="40">
        <f t="shared" si="1828"/>
        <v>8.8662795793163857E-2</v>
      </c>
      <c r="Y1277" s="41">
        <f t="shared" si="1829"/>
        <v>0.80931400000000009</v>
      </c>
      <c r="Z1277" s="42">
        <f t="shared" si="1830"/>
        <v>8093.1400000000012</v>
      </c>
      <c r="AA1277" s="103" t="s">
        <v>58</v>
      </c>
      <c r="AT1277" s="47">
        <v>9.6</v>
      </c>
      <c r="AU1277" s="47">
        <v>9.6</v>
      </c>
      <c r="AV1277" s="10">
        <f t="shared" si="1831"/>
        <v>1.7600000000000002</v>
      </c>
      <c r="AW1277" s="10">
        <f t="shared" si="1832"/>
        <v>9.0960000000000019</v>
      </c>
      <c r="AZ1277" t="str">
        <f t="shared" si="1833"/>
        <v>Yes</v>
      </c>
      <c r="BB1277" s="38">
        <f t="shared" si="1834"/>
        <v>-0.2</v>
      </c>
      <c r="BC1277" s="38">
        <f t="shared" si="1691"/>
        <v>-4.5000000000000009</v>
      </c>
      <c r="BD1277" s="38">
        <f t="shared" si="1835"/>
        <v>-4.5000000000000009</v>
      </c>
      <c r="BE1277" s="38">
        <f t="shared" si="1836"/>
        <v>-0.2</v>
      </c>
      <c r="BF1277" s="13" cm="1">
        <f t="array" ref="BF1277">SUMPRODUCT((1/COUNTIFS($A$3:$A1277,$A$3:$A1277,$H$3:$H1277,$H$3:$H1277,$I$3:$I1277,$I$3:$I1277)))</f>
        <v>376.99999999999761</v>
      </c>
      <c r="BG1277" s="13"/>
      <c r="BH1277" s="12"/>
    </row>
    <row r="1278" spans="1:60" x14ac:dyDescent="0.2">
      <c r="A1278" s="37">
        <v>46312</v>
      </c>
      <c r="C1278" s="38">
        <v>11.18</v>
      </c>
      <c r="D1278" s="13" t="s">
        <v>55</v>
      </c>
      <c r="E1278" s="13" t="s">
        <v>1156</v>
      </c>
      <c r="F1278" s="13"/>
      <c r="H1278" t="s">
        <v>138</v>
      </c>
      <c r="I1278" s="13">
        <v>9</v>
      </c>
      <c r="J1278" s="13">
        <v>7</v>
      </c>
      <c r="K1278" s="45" t="s">
        <v>1434</v>
      </c>
      <c r="L1278" s="38">
        <v>0.5</v>
      </c>
      <c r="M1278" s="38">
        <v>9.1999999999999993</v>
      </c>
      <c r="N1278" s="38">
        <v>13</v>
      </c>
      <c r="O1278" s="13" t="s">
        <v>15</v>
      </c>
      <c r="Q1278" s="13" t="s">
        <v>4</v>
      </c>
      <c r="R1278" s="38">
        <v>12.040000000000001</v>
      </c>
      <c r="S1278" s="13">
        <v>3</v>
      </c>
      <c r="T1278" s="39" t="str">
        <f t="shared" si="1800"/>
        <v>0.00</v>
      </c>
      <c r="U1278" s="39">
        <f t="shared" si="1825"/>
        <v>-0.5</v>
      </c>
      <c r="V1278" s="39">
        <f t="shared" si="1826"/>
        <v>80.431400000000011</v>
      </c>
      <c r="W1278" s="39">
        <f t="shared" si="1827"/>
        <v>913.30000000000041</v>
      </c>
      <c r="X1278" s="40">
        <f t="shared" si="1828"/>
        <v>8.8066790758786789E-2</v>
      </c>
      <c r="Y1278" s="41">
        <f t="shared" si="1829"/>
        <v>0.80431400000000008</v>
      </c>
      <c r="Z1278" s="42">
        <f t="shared" si="1830"/>
        <v>8043.1400000000012</v>
      </c>
      <c r="AA1278" s="103" t="s">
        <v>58</v>
      </c>
      <c r="AT1278" s="47">
        <v>12</v>
      </c>
      <c r="AU1278" s="47">
        <v>12</v>
      </c>
      <c r="AV1278" s="10">
        <f t="shared" si="1831"/>
        <v>6</v>
      </c>
      <c r="AW1278" s="10">
        <f t="shared" si="1832"/>
        <v>12.040000000000001</v>
      </c>
      <c r="AZ1278" t="str">
        <f t="shared" si="1833"/>
        <v>Yes</v>
      </c>
      <c r="BB1278" s="38">
        <f t="shared" si="1834"/>
        <v>-0.5</v>
      </c>
      <c r="BC1278" s="38">
        <f t="shared" si="1691"/>
        <v>-4.5000000000000009</v>
      </c>
      <c r="BD1278" s="38">
        <f t="shared" si="1835"/>
        <v>-4.5000000000000009</v>
      </c>
      <c r="BE1278" s="38">
        <f t="shared" si="1836"/>
        <v>-0.5</v>
      </c>
      <c r="BF1278" s="13" cm="1">
        <f t="array" ref="BF1278">SUMPRODUCT((1/COUNTIFS($A$3:$A1278,$A$3:$A1278,$H$3:$H1278,$H$3:$H1278,$I$3:$I1278,$I$3:$I1278)))</f>
        <v>376.99999999999756</v>
      </c>
      <c r="BG1278" s="13"/>
      <c r="BH1278" s="12"/>
    </row>
    <row r="1279" spans="1:60" x14ac:dyDescent="0.2">
      <c r="A1279" s="37">
        <v>46312</v>
      </c>
      <c r="C1279" s="38">
        <v>11.18</v>
      </c>
      <c r="D1279" s="13" t="s">
        <v>55</v>
      </c>
      <c r="E1279" s="13" t="s">
        <v>1156</v>
      </c>
      <c r="F1279" s="13"/>
      <c r="H1279" t="s">
        <v>138</v>
      </c>
      <c r="I1279" s="13">
        <v>9</v>
      </c>
      <c r="J1279" s="13">
        <v>8</v>
      </c>
      <c r="K1279" t="s">
        <v>1435</v>
      </c>
      <c r="L1279" s="38">
        <v>0.5</v>
      </c>
      <c r="M1279" s="38">
        <v>38</v>
      </c>
      <c r="N1279" s="38">
        <v>46.4</v>
      </c>
      <c r="O1279" s="13" t="s">
        <v>15</v>
      </c>
      <c r="Q1279" s="13" t="s">
        <v>4</v>
      </c>
      <c r="R1279" s="38">
        <v>42.768000000000001</v>
      </c>
      <c r="S1279" s="13" t="s">
        <v>60</v>
      </c>
      <c r="T1279" s="39" t="str">
        <f t="shared" si="1800"/>
        <v>0.00</v>
      </c>
      <c r="U1279" s="39">
        <f t="shared" si="1825"/>
        <v>-0.5</v>
      </c>
      <c r="V1279" s="39">
        <f t="shared" si="1826"/>
        <v>79.931400000000011</v>
      </c>
      <c r="W1279" s="39">
        <f t="shared" si="1827"/>
        <v>913.80000000000041</v>
      </c>
      <c r="X1279" s="40">
        <f t="shared" si="1828"/>
        <v>8.7471437951411657E-2</v>
      </c>
      <c r="Y1279" s="41">
        <f t="shared" si="1829"/>
        <v>0.79931400000000008</v>
      </c>
      <c r="Z1279" s="42">
        <f t="shared" si="1830"/>
        <v>7993.1400000000012</v>
      </c>
      <c r="AA1279" s="103" t="s">
        <v>58</v>
      </c>
      <c r="AT1279" s="47">
        <v>34.049999999999997</v>
      </c>
      <c r="AU1279" s="47">
        <v>31</v>
      </c>
      <c r="AV1279" s="10">
        <f t="shared" si="1831"/>
        <v>22.7</v>
      </c>
      <c r="AW1279" s="10">
        <f t="shared" si="1832"/>
        <v>42.768000000000001</v>
      </c>
      <c r="AZ1279" t="str">
        <f t="shared" si="1833"/>
        <v>Yes</v>
      </c>
      <c r="BB1279" s="38">
        <f t="shared" si="1834"/>
        <v>-0.5</v>
      </c>
      <c r="BC1279" s="38">
        <f t="shared" si="1691"/>
        <v>-4.5000000000000009</v>
      </c>
      <c r="BD1279" s="38">
        <f t="shared" si="1835"/>
        <v>-4.5000000000000009</v>
      </c>
      <c r="BE1279" s="38">
        <f t="shared" si="1836"/>
        <v>-0.5</v>
      </c>
      <c r="BF1279" s="13" cm="1">
        <f t="array" ref="BF1279">SUMPRODUCT((1/COUNTIFS($A$3:$A1279,$A$3:$A1279,$H$3:$H1279,$H$3:$H1279,$I$3:$I1279,$I$3:$I1279)))</f>
        <v>376.99999999999761</v>
      </c>
      <c r="BG1279" s="13"/>
      <c r="BH1279" s="12"/>
    </row>
    <row r="1280" spans="1:60" x14ac:dyDescent="0.2">
      <c r="A1280" s="37">
        <v>46312</v>
      </c>
      <c r="C1280" s="38">
        <v>11.18</v>
      </c>
      <c r="D1280" s="13" t="s">
        <v>55</v>
      </c>
      <c r="E1280" s="13" t="s">
        <v>1156</v>
      </c>
      <c r="F1280" s="13"/>
      <c r="H1280" t="s">
        <v>138</v>
      </c>
      <c r="I1280" s="13">
        <v>9</v>
      </c>
      <c r="J1280" s="13">
        <v>8</v>
      </c>
      <c r="K1280" t="s">
        <v>1435</v>
      </c>
      <c r="L1280" s="38">
        <v>0.2</v>
      </c>
      <c r="M1280" s="38">
        <v>11.5</v>
      </c>
      <c r="N1280" s="38">
        <v>12.5</v>
      </c>
      <c r="O1280" s="13" t="s">
        <v>15</v>
      </c>
      <c r="Q1280" s="13" t="s">
        <v>1101</v>
      </c>
      <c r="R1280" s="38">
        <v>11.58</v>
      </c>
      <c r="S1280" s="13" t="s">
        <v>60</v>
      </c>
      <c r="T1280" s="39" t="str">
        <f t="shared" si="1800"/>
        <v>0.00</v>
      </c>
      <c r="U1280" s="39">
        <f t="shared" si="1825"/>
        <v>-0.2</v>
      </c>
      <c r="V1280" s="39">
        <f t="shared" si="1826"/>
        <v>79.731400000000008</v>
      </c>
      <c r="W1280" s="39">
        <f t="shared" si="1827"/>
        <v>914.00000000000045</v>
      </c>
      <c r="X1280" s="40">
        <f t="shared" si="1828"/>
        <v>8.7233479212253801E-2</v>
      </c>
      <c r="Y1280" s="41">
        <f t="shared" si="1829"/>
        <v>0.79731400000000008</v>
      </c>
      <c r="Z1280" s="42">
        <f t="shared" si="1830"/>
        <v>7973.1400000000012</v>
      </c>
      <c r="AA1280" s="103" t="s">
        <v>58</v>
      </c>
      <c r="AT1280" s="47">
        <v>9.9</v>
      </c>
      <c r="AU1280" s="47">
        <v>9.9</v>
      </c>
      <c r="AV1280" s="10">
        <f t="shared" si="1831"/>
        <v>2.2999999999999998</v>
      </c>
      <c r="AW1280" s="10">
        <f t="shared" si="1832"/>
        <v>11.58</v>
      </c>
      <c r="AZ1280" t="str">
        <f t="shared" si="1833"/>
        <v>Yes</v>
      </c>
      <c r="BB1280" s="38">
        <f t="shared" si="1834"/>
        <v>-0.2</v>
      </c>
      <c r="BC1280" s="38">
        <f t="shared" si="1691"/>
        <v>-4.5000000000000009</v>
      </c>
      <c r="BD1280" s="38">
        <f t="shared" si="1835"/>
        <v>-4.5000000000000009</v>
      </c>
      <c r="BE1280" s="38">
        <f t="shared" si="1836"/>
        <v>-0.2</v>
      </c>
      <c r="BF1280" s="13" cm="1">
        <f t="array" ref="BF1280">SUMPRODUCT((1/COUNTIFS($A$3:$A1280,$A$3:$A1280,$H$3:$H1280,$H$3:$H1280,$I$3:$I1280,$I$3:$I1280)))</f>
        <v>376.99999999999756</v>
      </c>
      <c r="BG1280" s="13"/>
      <c r="BH1280" s="12"/>
    </row>
    <row r="1281" spans="1:60" x14ac:dyDescent="0.2">
      <c r="A1281" s="37">
        <v>46312</v>
      </c>
      <c r="C1281" s="38">
        <v>11.18</v>
      </c>
      <c r="D1281" s="13" t="s">
        <v>55</v>
      </c>
      <c r="E1281" s="13" t="s">
        <v>1156</v>
      </c>
      <c r="F1281" s="13"/>
      <c r="H1281" t="s">
        <v>138</v>
      </c>
      <c r="I1281" s="13">
        <v>9</v>
      </c>
      <c r="J1281" s="13">
        <v>12</v>
      </c>
      <c r="K1281" s="44" t="s">
        <v>127</v>
      </c>
      <c r="L1281" s="38">
        <v>0.5</v>
      </c>
      <c r="M1281" s="38">
        <v>10.5</v>
      </c>
      <c r="N1281" s="38">
        <v>11.82</v>
      </c>
      <c r="O1281" s="13" t="s">
        <v>15</v>
      </c>
      <c r="Q1281" s="13" t="s">
        <v>4</v>
      </c>
      <c r="R1281" s="38">
        <v>10.954400000000001</v>
      </c>
      <c r="S1281" s="13">
        <v>2</v>
      </c>
      <c r="T1281" s="39" t="str">
        <f t="shared" si="1800"/>
        <v>0.00</v>
      </c>
      <c r="U1281" s="39">
        <f t="shared" si="1825"/>
        <v>-0.5</v>
      </c>
      <c r="V1281" s="39">
        <f t="shared" si="1826"/>
        <v>79.231400000000008</v>
      </c>
      <c r="W1281" s="39">
        <f t="shared" si="1827"/>
        <v>914.50000000000045</v>
      </c>
      <c r="X1281" s="40">
        <f t="shared" si="1828"/>
        <v>8.6639037725533039E-2</v>
      </c>
      <c r="Y1281" s="41">
        <f t="shared" si="1829"/>
        <v>0.79231400000000007</v>
      </c>
      <c r="Z1281" s="42">
        <f t="shared" si="1830"/>
        <v>7923.1400000000012</v>
      </c>
      <c r="AA1281" s="103" t="s">
        <v>58</v>
      </c>
      <c r="AT1281" s="47">
        <v>10</v>
      </c>
      <c r="AU1281" s="47">
        <v>11</v>
      </c>
      <c r="AV1281" s="10">
        <f t="shared" si="1831"/>
        <v>5.41</v>
      </c>
      <c r="AW1281" s="10">
        <f t="shared" si="1832"/>
        <v>10.954400000000001</v>
      </c>
      <c r="AZ1281" t="str">
        <f t="shared" si="1833"/>
        <v>Yes</v>
      </c>
      <c r="BB1281" s="38">
        <f t="shared" si="1834"/>
        <v>-0.5</v>
      </c>
      <c r="BC1281" s="38">
        <f t="shared" si="1691"/>
        <v>-4.5000000000000009</v>
      </c>
      <c r="BD1281" s="38">
        <f t="shared" si="1835"/>
        <v>-4.5000000000000009</v>
      </c>
      <c r="BE1281" s="38">
        <f t="shared" si="1836"/>
        <v>-0.5</v>
      </c>
      <c r="BF1281" s="13" cm="1">
        <f t="array" ref="BF1281">SUMPRODUCT((1/COUNTIFS($A$3:$A1281,$A$3:$A1281,$H$3:$H1281,$H$3:$H1281,$I$3:$I1281,$I$3:$I1281)))</f>
        <v>376.99999999999773</v>
      </c>
      <c r="BG1281" s="13"/>
      <c r="BH1281" s="12"/>
    </row>
    <row r="1282" spans="1:60" x14ac:dyDescent="0.2">
      <c r="A1282" s="37">
        <v>46312</v>
      </c>
      <c r="C1282" s="38">
        <v>11.18</v>
      </c>
      <c r="D1282" s="13" t="s">
        <v>55</v>
      </c>
      <c r="E1282" s="13" t="s">
        <v>1156</v>
      </c>
      <c r="F1282" s="13"/>
      <c r="H1282" t="s">
        <v>138</v>
      </c>
      <c r="I1282" s="13">
        <v>9</v>
      </c>
      <c r="J1282" s="13">
        <v>14</v>
      </c>
      <c r="K1282" t="s">
        <v>1438</v>
      </c>
      <c r="L1282" s="38">
        <v>0.5</v>
      </c>
      <c r="M1282" s="38">
        <v>15.5</v>
      </c>
      <c r="N1282" s="38">
        <v>16</v>
      </c>
      <c r="O1282" s="13" t="s">
        <v>15</v>
      </c>
      <c r="Q1282" s="13" t="s">
        <v>4</v>
      </c>
      <c r="R1282" s="38">
        <v>14.8</v>
      </c>
      <c r="S1282" s="13" t="s">
        <v>60</v>
      </c>
      <c r="T1282" s="39" t="str">
        <f t="shared" si="1800"/>
        <v>0.00</v>
      </c>
      <c r="U1282" s="39">
        <f t="shared" si="1825"/>
        <v>-0.5</v>
      </c>
      <c r="V1282" s="39">
        <f t="shared" si="1826"/>
        <v>78.731400000000008</v>
      </c>
      <c r="W1282" s="39">
        <f t="shared" si="1827"/>
        <v>915.00000000000045</v>
      </c>
      <c r="X1282" s="40">
        <f t="shared" si="1828"/>
        <v>8.6045245901639311E-2</v>
      </c>
      <c r="Y1282" s="41">
        <f t="shared" si="1829"/>
        <v>0.78731400000000007</v>
      </c>
      <c r="Z1282" s="42">
        <f t="shared" si="1830"/>
        <v>7873.1400000000012</v>
      </c>
      <c r="AA1282" s="103" t="s">
        <v>58</v>
      </c>
      <c r="AT1282" s="47">
        <v>17.2</v>
      </c>
      <c r="AU1282" s="47">
        <v>15</v>
      </c>
      <c r="AV1282" s="10">
        <f t="shared" si="1831"/>
        <v>7.5</v>
      </c>
      <c r="AW1282" s="10">
        <f t="shared" si="1832"/>
        <v>14.8</v>
      </c>
      <c r="AZ1282" t="str">
        <f t="shared" si="1833"/>
        <v>Yes</v>
      </c>
      <c r="BB1282" s="38">
        <f t="shared" si="1834"/>
        <v>-0.5</v>
      </c>
      <c r="BC1282" s="38">
        <f t="shared" si="1691"/>
        <v>-4.5000000000000009</v>
      </c>
      <c r="BD1282" s="38">
        <f t="shared" si="1835"/>
        <v>-4.5000000000000009</v>
      </c>
      <c r="BE1282" s="38">
        <f t="shared" si="1836"/>
        <v>-0.5</v>
      </c>
      <c r="BF1282" s="13" cm="1">
        <f t="array" ref="BF1282">SUMPRODUCT((1/COUNTIFS($A$3:$A1282,$A$3:$A1282,$H$3:$H1282,$H$3:$H1282,$I$3:$I1282,$I$3:$I1282)))</f>
        <v>376.99999999999778</v>
      </c>
      <c r="BG1282" s="13"/>
      <c r="BH1282" s="12"/>
    </row>
    <row r="1283" spans="1:60" x14ac:dyDescent="0.2">
      <c r="A1283" s="37">
        <v>46312</v>
      </c>
      <c r="C1283" s="38">
        <v>11.18</v>
      </c>
      <c r="D1283" s="13" t="s">
        <v>55</v>
      </c>
      <c r="E1283" s="13" t="s">
        <v>1156</v>
      </c>
      <c r="F1283" s="13"/>
      <c r="H1283" t="s">
        <v>138</v>
      </c>
      <c r="I1283" s="13">
        <v>9</v>
      </c>
      <c r="J1283" s="13">
        <v>14</v>
      </c>
      <c r="K1283" t="s">
        <v>1438</v>
      </c>
      <c r="L1283" s="38">
        <v>0.2</v>
      </c>
      <c r="M1283" s="38">
        <v>4.7</v>
      </c>
      <c r="N1283" s="38">
        <v>4.7</v>
      </c>
      <c r="O1283" s="13" t="s">
        <v>15</v>
      </c>
      <c r="Q1283" s="13" t="s">
        <v>1101</v>
      </c>
      <c r="R1283" s="38">
        <v>4.4039999999999999</v>
      </c>
      <c r="S1283" s="13" t="s">
        <v>60</v>
      </c>
      <c r="T1283" s="39" t="str">
        <f t="shared" si="1800"/>
        <v>0.00</v>
      </c>
      <c r="U1283" s="39">
        <f t="shared" si="1825"/>
        <v>-0.2</v>
      </c>
      <c r="V1283" s="39">
        <f t="shared" si="1826"/>
        <v>78.531400000000005</v>
      </c>
      <c r="W1283" s="39">
        <f t="shared" si="1827"/>
        <v>915.2000000000005</v>
      </c>
      <c r="X1283" s="40">
        <f t="shared" si="1828"/>
        <v>8.5807910839160798E-2</v>
      </c>
      <c r="Y1283" s="41">
        <f t="shared" si="1829"/>
        <v>0.78531400000000007</v>
      </c>
      <c r="Z1283" s="42">
        <f t="shared" si="1830"/>
        <v>7853.14</v>
      </c>
      <c r="AA1283" s="103" t="s">
        <v>58</v>
      </c>
      <c r="AT1283" s="47">
        <v>5.4</v>
      </c>
      <c r="AU1283" s="47">
        <v>5.4</v>
      </c>
      <c r="AV1283" s="10">
        <f t="shared" si="1831"/>
        <v>0.74</v>
      </c>
      <c r="AW1283" s="10">
        <f t="shared" si="1832"/>
        <v>4.4039999999999999</v>
      </c>
      <c r="AZ1283" t="str">
        <f t="shared" si="1833"/>
        <v>Yes</v>
      </c>
      <c r="BB1283" s="38">
        <f t="shared" si="1834"/>
        <v>-0.2</v>
      </c>
      <c r="BC1283" s="38">
        <f t="shared" ref="BC1283:BC1306" si="1837">SUMIFS(
  $BB:$BB,
  $A:$A,$A1283,
  $H:$H,$H1283,
  $I:$I,$I1283
)</f>
        <v>-4.5000000000000009</v>
      </c>
      <c r="BD1283" s="38">
        <f t="shared" si="1835"/>
        <v>-4.5000000000000009</v>
      </c>
      <c r="BE1283" s="38">
        <f t="shared" si="1836"/>
        <v>-0.2</v>
      </c>
      <c r="BF1283" s="13" cm="1">
        <f t="array" ref="BF1283">SUMPRODUCT((1/COUNTIFS($A$3:$A1283,$A$3:$A1283,$H$3:$H1283,$H$3:$H1283,$I$3:$I1283,$I$3:$I1283)))</f>
        <v>376.99999999999761</v>
      </c>
      <c r="BG1283" s="13"/>
      <c r="BH1283" s="12"/>
    </row>
    <row r="1284" spans="1:60" x14ac:dyDescent="0.2">
      <c r="A1284" s="37">
        <v>46312</v>
      </c>
      <c r="C1284" s="38">
        <v>11.18</v>
      </c>
      <c r="D1284" s="13" t="s">
        <v>55</v>
      </c>
      <c r="E1284" s="13" t="s">
        <v>1156</v>
      </c>
      <c r="F1284" s="13"/>
      <c r="H1284" t="s">
        <v>138</v>
      </c>
      <c r="I1284" s="13">
        <v>9</v>
      </c>
      <c r="J1284" s="13">
        <v>17</v>
      </c>
      <c r="K1284" t="s">
        <v>1132</v>
      </c>
      <c r="L1284" s="38">
        <v>0.5</v>
      </c>
      <c r="M1284" s="38">
        <v>26</v>
      </c>
      <c r="N1284" s="38">
        <v>32</v>
      </c>
      <c r="O1284" s="13" t="s">
        <v>15</v>
      </c>
      <c r="Q1284" s="13" t="s">
        <v>4</v>
      </c>
      <c r="R1284" s="38">
        <v>29.52</v>
      </c>
      <c r="S1284" s="13" t="s">
        <v>60</v>
      </c>
      <c r="T1284" s="39" t="str">
        <f t="shared" si="1800"/>
        <v>0.00</v>
      </c>
      <c r="U1284" s="39">
        <f t="shared" si="1825"/>
        <v>-0.5</v>
      </c>
      <c r="V1284" s="39">
        <f t="shared" si="1826"/>
        <v>78.031400000000005</v>
      </c>
      <c r="W1284" s="39">
        <f t="shared" si="1827"/>
        <v>915.7000000000005</v>
      </c>
      <c r="X1284" s="40">
        <f t="shared" si="1828"/>
        <v>8.5215026755487561E-2</v>
      </c>
      <c r="Y1284" s="41">
        <f t="shared" si="1829"/>
        <v>0.78031400000000006</v>
      </c>
      <c r="Z1284" s="42">
        <f t="shared" si="1830"/>
        <v>7803.14</v>
      </c>
      <c r="AA1284" s="103" t="s">
        <v>58</v>
      </c>
      <c r="AT1284" s="47">
        <v>28.9</v>
      </c>
      <c r="AU1284" s="47">
        <v>26</v>
      </c>
      <c r="AV1284" s="10">
        <f t="shared" si="1831"/>
        <v>15.5</v>
      </c>
      <c r="AW1284" s="10">
        <f t="shared" si="1832"/>
        <v>29.52</v>
      </c>
      <c r="AZ1284" t="str">
        <f t="shared" si="1833"/>
        <v>Yes</v>
      </c>
      <c r="BB1284" s="38">
        <f t="shared" si="1834"/>
        <v>-0.5</v>
      </c>
      <c r="BC1284" s="38">
        <f t="shared" si="1837"/>
        <v>-4.5000000000000009</v>
      </c>
      <c r="BD1284" s="38">
        <f t="shared" si="1835"/>
        <v>-4.5000000000000009</v>
      </c>
      <c r="BE1284" s="38">
        <f t="shared" si="1836"/>
        <v>-0.5</v>
      </c>
      <c r="BF1284" s="13" cm="1">
        <f t="array" ref="BF1284">SUMPRODUCT((1/COUNTIFS($A$3:$A1284,$A$3:$A1284,$H$3:$H1284,$H$3:$H1284,$I$3:$I1284,$I$3:$I1284)))</f>
        <v>376.99999999999739</v>
      </c>
      <c r="BG1284" s="13"/>
      <c r="BH1284" s="12"/>
    </row>
    <row r="1285" spans="1:60" x14ac:dyDescent="0.2">
      <c r="A1285" s="37">
        <v>46312</v>
      </c>
      <c r="C1285" s="38">
        <v>11.18</v>
      </c>
      <c r="D1285" s="13" t="s">
        <v>55</v>
      </c>
      <c r="E1285" s="13" t="s">
        <v>1156</v>
      </c>
      <c r="F1285" s="13"/>
      <c r="H1285" t="s">
        <v>138</v>
      </c>
      <c r="I1285" s="13">
        <v>9</v>
      </c>
      <c r="J1285" s="13">
        <v>17</v>
      </c>
      <c r="K1285" t="s">
        <v>1132</v>
      </c>
      <c r="L1285" s="38">
        <v>0.2</v>
      </c>
      <c r="M1285" s="38">
        <v>8.8000000000000007</v>
      </c>
      <c r="N1285" s="38">
        <v>8.8000000000000007</v>
      </c>
      <c r="O1285" s="13" t="s">
        <v>15</v>
      </c>
      <c r="Q1285" s="13" t="s">
        <v>1101</v>
      </c>
      <c r="R1285" s="38">
        <v>8.1760000000000019</v>
      </c>
      <c r="S1285" s="13" t="s">
        <v>60</v>
      </c>
      <c r="T1285" s="39" t="str">
        <f t="shared" si="1800"/>
        <v>0.00</v>
      </c>
      <c r="U1285" s="39">
        <f t="shared" si="1825"/>
        <v>-0.2</v>
      </c>
      <c r="V1285" s="39">
        <f t="shared" si="1826"/>
        <v>77.831400000000002</v>
      </c>
      <c r="W1285" s="39">
        <f t="shared" si="1827"/>
        <v>915.90000000000055</v>
      </c>
      <c r="X1285" s="40">
        <f t="shared" si="1828"/>
        <v>8.4978054372748066E-2</v>
      </c>
      <c r="Y1285" s="41">
        <f t="shared" si="1829"/>
        <v>0.77831400000000006</v>
      </c>
      <c r="Z1285" s="42">
        <f t="shared" si="1830"/>
        <v>7783.14</v>
      </c>
      <c r="AA1285" s="103" t="s">
        <v>58</v>
      </c>
      <c r="AT1285" s="47">
        <v>9.6</v>
      </c>
      <c r="AU1285" s="47">
        <v>9.6</v>
      </c>
      <c r="AV1285" s="10">
        <f t="shared" si="1831"/>
        <v>1.5600000000000003</v>
      </c>
      <c r="AW1285" s="10">
        <f t="shared" si="1832"/>
        <v>8.1760000000000019</v>
      </c>
      <c r="AZ1285" t="str">
        <f t="shared" si="1833"/>
        <v>Yes</v>
      </c>
      <c r="BB1285" s="38">
        <f t="shared" si="1834"/>
        <v>-0.2</v>
      </c>
      <c r="BC1285" s="38">
        <f t="shared" si="1837"/>
        <v>-4.5000000000000009</v>
      </c>
      <c r="BD1285" s="38">
        <f t="shared" si="1835"/>
        <v>-4.5000000000000009</v>
      </c>
      <c r="BE1285" s="38">
        <f t="shared" si="1836"/>
        <v>-0.2</v>
      </c>
      <c r="BF1285" s="13" cm="1">
        <f t="array" ref="BF1285">SUMPRODUCT((1/COUNTIFS($A$3:$A1285,$A$3:$A1285,$H$3:$H1285,$H$3:$H1285,$I$3:$I1285,$I$3:$I1285)))</f>
        <v>376.99999999999784</v>
      </c>
      <c r="BG1285" s="13"/>
      <c r="BH1285" s="12"/>
    </row>
    <row r="1286" spans="1:60" x14ac:dyDescent="0.2">
      <c r="A1286" s="37">
        <v>46312</v>
      </c>
      <c r="C1286" s="38">
        <v>11.18</v>
      </c>
      <c r="D1286" s="13" t="s">
        <v>55</v>
      </c>
      <c r="E1286" s="13" t="s">
        <v>1156</v>
      </c>
      <c r="F1286" s="13"/>
      <c r="H1286" t="s">
        <v>138</v>
      </c>
      <c r="I1286" s="13">
        <v>9</v>
      </c>
      <c r="J1286" s="13">
        <v>18</v>
      </c>
      <c r="K1286" t="s">
        <v>605</v>
      </c>
      <c r="L1286" s="38">
        <v>0.5</v>
      </c>
      <c r="M1286" s="38">
        <v>32</v>
      </c>
      <c r="N1286" s="38">
        <v>34.99</v>
      </c>
      <c r="O1286" s="13" t="s">
        <v>15</v>
      </c>
      <c r="Q1286" s="13" t="s">
        <v>4</v>
      </c>
      <c r="R1286" s="38">
        <v>32.270800000000008</v>
      </c>
      <c r="S1286" s="13" t="s">
        <v>60</v>
      </c>
      <c r="T1286" s="39" t="str">
        <f t="shared" si="1800"/>
        <v>0.00</v>
      </c>
      <c r="U1286" s="39">
        <f t="shared" si="1825"/>
        <v>-0.5</v>
      </c>
      <c r="V1286" s="39">
        <f t="shared" si="1826"/>
        <v>77.331400000000002</v>
      </c>
      <c r="W1286" s="39">
        <f t="shared" si="1827"/>
        <v>916.40000000000055</v>
      </c>
      <c r="X1286" s="40">
        <f t="shared" si="1828"/>
        <v>8.4386075949367034E-2</v>
      </c>
      <c r="Y1286" s="41">
        <f t="shared" si="1829"/>
        <v>0.77331400000000006</v>
      </c>
      <c r="Z1286" s="42">
        <f t="shared" si="1830"/>
        <v>7733.14</v>
      </c>
      <c r="AA1286" s="103" t="s">
        <v>58</v>
      </c>
      <c r="AT1286" s="47">
        <v>31</v>
      </c>
      <c r="AU1286" s="47">
        <v>31</v>
      </c>
      <c r="AV1286" s="10">
        <f t="shared" si="1831"/>
        <v>16.995000000000001</v>
      </c>
      <c r="AW1286" s="10">
        <f t="shared" si="1832"/>
        <v>32.270800000000008</v>
      </c>
      <c r="AZ1286" t="str">
        <f t="shared" si="1833"/>
        <v>Yes</v>
      </c>
      <c r="BB1286" s="38">
        <f t="shared" si="1834"/>
        <v>-0.5</v>
      </c>
      <c r="BC1286" s="38">
        <f t="shared" si="1837"/>
        <v>-4.5000000000000009</v>
      </c>
      <c r="BD1286" s="38">
        <f t="shared" si="1835"/>
        <v>-4.5000000000000009</v>
      </c>
      <c r="BE1286" s="38">
        <f t="shared" si="1836"/>
        <v>-0.5</v>
      </c>
      <c r="BF1286" s="13" cm="1">
        <f t="array" ref="BF1286">SUMPRODUCT((1/COUNTIFS($A$3:$A1286,$A$3:$A1286,$H$3:$H1286,$H$3:$H1286,$I$3:$I1286,$I$3:$I1286)))</f>
        <v>376.99999999999733</v>
      </c>
      <c r="BG1286" s="13"/>
      <c r="BH1286" s="12"/>
    </row>
    <row r="1287" spans="1:60" x14ac:dyDescent="0.2">
      <c r="A1287" s="37">
        <v>46312</v>
      </c>
      <c r="C1287" s="38">
        <v>11.18</v>
      </c>
      <c r="D1287" s="13" t="s">
        <v>55</v>
      </c>
      <c r="E1287" s="13" t="s">
        <v>1156</v>
      </c>
      <c r="F1287" s="13"/>
      <c r="H1287" t="s">
        <v>138</v>
      </c>
      <c r="I1287" s="13">
        <v>9</v>
      </c>
      <c r="J1287" s="13">
        <v>18</v>
      </c>
      <c r="K1287" t="s">
        <v>605</v>
      </c>
      <c r="L1287" s="38">
        <v>0.2</v>
      </c>
      <c r="M1287" s="38">
        <v>10.5</v>
      </c>
      <c r="N1287" s="38">
        <v>10.5</v>
      </c>
      <c r="O1287" s="13" t="s">
        <v>15</v>
      </c>
      <c r="Q1287" s="13" t="s">
        <v>1101</v>
      </c>
      <c r="R1287" s="38">
        <v>9.74</v>
      </c>
      <c r="S1287" s="13" t="s">
        <v>60</v>
      </c>
      <c r="T1287" s="39" t="str">
        <f t="shared" si="1800"/>
        <v>0.00</v>
      </c>
      <c r="U1287" s="39">
        <f t="shared" si="1825"/>
        <v>-0.2</v>
      </c>
      <c r="V1287" s="39">
        <f t="shared" si="1826"/>
        <v>77.131399999999999</v>
      </c>
      <c r="W1287" s="39">
        <f t="shared" si="1827"/>
        <v>916.60000000000059</v>
      </c>
      <c r="X1287" s="40">
        <f t="shared" si="1828"/>
        <v>8.4149465415666536E-2</v>
      </c>
      <c r="Y1287" s="41">
        <f t="shared" si="1829"/>
        <v>0.77131399999999994</v>
      </c>
      <c r="Z1287" s="42">
        <f t="shared" si="1830"/>
        <v>7713.14</v>
      </c>
      <c r="AA1287" s="103" t="s">
        <v>58</v>
      </c>
      <c r="AT1287" s="47">
        <v>14.4</v>
      </c>
      <c r="AU1287" s="47">
        <v>14.4</v>
      </c>
      <c r="AV1287" s="10">
        <f t="shared" si="1831"/>
        <v>1.9000000000000001</v>
      </c>
      <c r="AW1287" s="10">
        <f t="shared" si="1832"/>
        <v>9.74</v>
      </c>
      <c r="AZ1287" t="str">
        <f t="shared" si="1833"/>
        <v>Yes</v>
      </c>
      <c r="BB1287" s="38">
        <f t="shared" si="1834"/>
        <v>-0.2</v>
      </c>
      <c r="BC1287" s="38">
        <f t="shared" si="1837"/>
        <v>-4.5000000000000009</v>
      </c>
      <c r="BD1287" s="38">
        <f t="shared" si="1835"/>
        <v>-4.5000000000000009</v>
      </c>
      <c r="BE1287" s="38">
        <f t="shared" si="1836"/>
        <v>-0.2</v>
      </c>
      <c r="BF1287" s="13" cm="1">
        <f t="array" ref="BF1287">SUMPRODUCT((1/COUNTIFS($A$3:$A1287,$A$3:$A1287,$H$3:$H1287,$H$3:$H1287,$I$3:$I1287,$I$3:$I1287)))</f>
        <v>376.99999999999739</v>
      </c>
      <c r="BG1287" s="13"/>
      <c r="BH1287" s="12"/>
    </row>
    <row r="1288" spans="1:60" x14ac:dyDescent="0.2">
      <c r="A1288" s="37">
        <v>46312</v>
      </c>
      <c r="C1288" s="38">
        <v>11.18</v>
      </c>
      <c r="D1288" s="13" t="s">
        <v>55</v>
      </c>
      <c r="E1288" s="13" t="s">
        <v>1172</v>
      </c>
      <c r="F1288" s="13"/>
      <c r="H1288" t="s">
        <v>1173</v>
      </c>
      <c r="I1288" s="13">
        <v>8</v>
      </c>
      <c r="J1288" s="13">
        <v>9</v>
      </c>
      <c r="K1288" t="s">
        <v>1441</v>
      </c>
      <c r="L1288" s="38">
        <v>0.5</v>
      </c>
      <c r="M1288" s="38">
        <v>12.5</v>
      </c>
      <c r="N1288" s="38">
        <v>14.96</v>
      </c>
      <c r="O1288" s="13" t="s">
        <v>15</v>
      </c>
      <c r="Q1288" s="13" t="s">
        <v>4</v>
      </c>
      <c r="R1288" s="38">
        <v>13.843200000000001</v>
      </c>
      <c r="S1288" s="13" t="s">
        <v>60</v>
      </c>
      <c r="T1288" s="39" t="str">
        <f t="shared" si="1800"/>
        <v>0.00</v>
      </c>
      <c r="U1288" s="39">
        <f t="shared" ref="U1288" si="1838">BE1288</f>
        <v>-0.5</v>
      </c>
      <c r="V1288" s="39">
        <f t="shared" ref="V1288" si="1839">V1287+U1288</f>
        <v>76.631399999999999</v>
      </c>
      <c r="W1288" s="39">
        <f t="shared" ref="W1288" si="1840">W1287+L1288</f>
        <v>917.10000000000059</v>
      </c>
      <c r="X1288" s="40">
        <f t="shared" ref="X1288" si="1841">SUM(V1288/W1288)</f>
        <v>8.355839057899897E-2</v>
      </c>
      <c r="Y1288" s="41">
        <f t="shared" ref="Y1288" si="1842">V1288/100</f>
        <v>0.76631399999999994</v>
      </c>
      <c r="Z1288" s="42">
        <f t="shared" ref="Z1288" si="1843">V1288*100</f>
        <v>7663.14</v>
      </c>
      <c r="AA1288" s="103" t="s">
        <v>58</v>
      </c>
      <c r="AT1288" s="47">
        <v>10.9</v>
      </c>
      <c r="AU1288" s="47">
        <v>10</v>
      </c>
      <c r="AV1288" s="10">
        <f t="shared" ref="AV1288" si="1844">((N1288*(L1288))-(L1288))</f>
        <v>6.98</v>
      </c>
      <c r="AW1288" s="10">
        <f t="shared" ref="AW1288" si="1845">0.92*(N1288-1)+1</f>
        <v>13.843200000000001</v>
      </c>
      <c r="AZ1288" t="str">
        <f t="shared" ref="AZ1288" si="1846">IF(N1288&gt;=M1288,"Yes","No")</f>
        <v>Yes</v>
      </c>
      <c r="BB1288" s="38">
        <f t="shared" ref="BB1288" si="1847">IF(AA1288="W",
   L1288*(N1288-1),
   -L1288
)</f>
        <v>-0.5</v>
      </c>
      <c r="BC1288" s="38">
        <f t="shared" si="1837"/>
        <v>-0.5</v>
      </c>
      <c r="BD1288" s="38">
        <f t="shared" ref="BD1288" si="1848">IF(BC1288&gt;0, BC1288*0.92, BC1288)</f>
        <v>-0.5</v>
      </c>
      <c r="BE1288" s="38">
        <f t="shared" ref="BE1288" si="1849">IF(
  BC1288&gt;0,
  IF(
    AA1288="W",
    BB1288 - (BC1288 - BD1288),
    BB1288
  ),
  BB1288
)</f>
        <v>-0.5</v>
      </c>
      <c r="BF1288" s="13" cm="1">
        <f t="array" ref="BF1288">SUMPRODUCT((1/COUNTIFS($A$3:$A1288,$A$3:$A1288,$H$3:$H1288,$H$3:$H1288,$I$3:$I1288,$I$3:$I1288)))</f>
        <v>377.99999999999739</v>
      </c>
      <c r="BG1288" s="13"/>
      <c r="BH1288" s="12"/>
    </row>
    <row r="1289" spans="1:60" x14ac:dyDescent="0.2">
      <c r="A1289" s="37">
        <v>46312</v>
      </c>
      <c r="C1289" s="38">
        <v>11.18</v>
      </c>
      <c r="D1289" s="13" t="s">
        <v>55</v>
      </c>
      <c r="E1289" s="13" t="s">
        <v>1172</v>
      </c>
      <c r="F1289" s="13"/>
      <c r="H1289" t="s">
        <v>1173</v>
      </c>
      <c r="I1289" s="13">
        <v>9</v>
      </c>
      <c r="J1289" s="13">
        <v>3</v>
      </c>
      <c r="K1289" t="s">
        <v>1445</v>
      </c>
      <c r="L1289" s="38">
        <v>0.5</v>
      </c>
      <c r="M1289" s="38">
        <v>25</v>
      </c>
      <c r="N1289" s="38">
        <v>30.43</v>
      </c>
      <c r="O1289" s="13" t="s">
        <v>15</v>
      </c>
      <c r="Q1289" s="13" t="s">
        <v>4</v>
      </c>
      <c r="R1289" s="38">
        <v>28.075600000000001</v>
      </c>
      <c r="S1289" s="13" t="s">
        <v>60</v>
      </c>
      <c r="T1289" s="39" t="str">
        <f t="shared" si="1800"/>
        <v>0.00</v>
      </c>
      <c r="U1289" s="39">
        <f t="shared" ref="U1289:U1293" si="1850">BE1289</f>
        <v>-0.5</v>
      </c>
      <c r="V1289" s="39">
        <f t="shared" ref="V1289:V1293" si="1851">V1288+U1289</f>
        <v>76.131399999999999</v>
      </c>
      <c r="W1289" s="39">
        <f t="shared" ref="W1289:W1293" si="1852">W1288+L1289</f>
        <v>917.60000000000059</v>
      </c>
      <c r="X1289" s="40">
        <f t="shared" ref="X1289:X1293" si="1853">SUM(V1289/W1289)</f>
        <v>8.2967959895379195E-2</v>
      </c>
      <c r="Y1289" s="41">
        <f t="shared" ref="Y1289:Y1293" si="1854">V1289/100</f>
        <v>0.76131400000000005</v>
      </c>
      <c r="Z1289" s="42">
        <f t="shared" ref="Z1289:Z1293" si="1855">V1289*100</f>
        <v>7613.14</v>
      </c>
      <c r="AA1289" s="103" t="s">
        <v>58</v>
      </c>
      <c r="AT1289" s="47">
        <v>37.1</v>
      </c>
      <c r="AU1289" s="47">
        <v>31</v>
      </c>
      <c r="AV1289" s="10">
        <f t="shared" ref="AV1289:AV1293" si="1856">((N1289*(L1289))-(L1289))</f>
        <v>14.715</v>
      </c>
      <c r="AW1289" s="10">
        <f t="shared" ref="AW1289:AW1293" si="1857">0.92*(N1289-1)+1</f>
        <v>28.075600000000001</v>
      </c>
      <c r="AZ1289" t="str">
        <f t="shared" ref="AZ1289:AZ1293" si="1858">IF(N1289&gt;=M1289,"Yes","No")</f>
        <v>Yes</v>
      </c>
      <c r="BB1289" s="38">
        <f t="shared" ref="BB1289:BB1293" si="1859">IF(AA1289="W",
   L1289*(N1289-1),
   -L1289
)</f>
        <v>-0.5</v>
      </c>
      <c r="BC1289" s="38">
        <f t="shared" si="1837"/>
        <v>6.8</v>
      </c>
      <c r="BD1289" s="38">
        <f t="shared" ref="BD1289:BD1293" si="1860">IF(BC1289&gt;0, BC1289*0.92, BC1289)</f>
        <v>6.2560000000000002</v>
      </c>
      <c r="BE1289" s="38">
        <f t="shared" ref="BE1289:BE1293" si="1861">IF(
  BC1289&gt;0,
  IF(
    AA1289="W",
    BB1289 - (BC1289 - BD1289),
    BB1289
  ),
  BB1289
)</f>
        <v>-0.5</v>
      </c>
      <c r="BF1289" s="13" cm="1">
        <f t="array" ref="BF1289">SUMPRODUCT((1/COUNTIFS($A$3:$A1289,$A$3:$A1289,$H$3:$H1289,$H$3:$H1289,$I$3:$I1289,$I$3:$I1289)))</f>
        <v>378.99999999999739</v>
      </c>
      <c r="BG1289" s="13"/>
      <c r="BH1289" s="12"/>
    </row>
    <row r="1290" spans="1:60" x14ac:dyDescent="0.2">
      <c r="A1290" s="37">
        <v>46312</v>
      </c>
      <c r="C1290" s="38">
        <v>11.18</v>
      </c>
      <c r="D1290" s="13" t="s">
        <v>55</v>
      </c>
      <c r="E1290" s="13" t="s">
        <v>1172</v>
      </c>
      <c r="F1290" s="13"/>
      <c r="H1290" t="s">
        <v>1173</v>
      </c>
      <c r="I1290" s="13">
        <v>9</v>
      </c>
      <c r="J1290" s="13">
        <v>3</v>
      </c>
      <c r="K1290" t="s">
        <v>1445</v>
      </c>
      <c r="L1290" s="38">
        <v>0.2</v>
      </c>
      <c r="M1290" s="38">
        <v>7.8</v>
      </c>
      <c r="N1290" s="38">
        <v>7.8</v>
      </c>
      <c r="O1290" s="13" t="s">
        <v>15</v>
      </c>
      <c r="Q1290" s="13" t="s">
        <v>1101</v>
      </c>
      <c r="R1290" s="38">
        <v>7.2560000000000002</v>
      </c>
      <c r="S1290" s="13" t="s">
        <v>60</v>
      </c>
      <c r="T1290" s="39" t="str">
        <f t="shared" si="1800"/>
        <v>0.00</v>
      </c>
      <c r="U1290" s="39">
        <f t="shared" si="1850"/>
        <v>-0.2</v>
      </c>
      <c r="V1290" s="39">
        <f t="shared" si="1851"/>
        <v>75.931399999999996</v>
      </c>
      <c r="W1290" s="39">
        <f t="shared" si="1852"/>
        <v>917.80000000000064</v>
      </c>
      <c r="X1290" s="40">
        <f t="shared" si="1853"/>
        <v>8.2731967748964852E-2</v>
      </c>
      <c r="Y1290" s="41">
        <f t="shared" si="1854"/>
        <v>0.75931399999999993</v>
      </c>
      <c r="Z1290" s="42">
        <f t="shared" si="1855"/>
        <v>7593.1399999999994</v>
      </c>
      <c r="AA1290" s="103" t="s">
        <v>58</v>
      </c>
      <c r="AT1290" s="47">
        <v>9</v>
      </c>
      <c r="AU1290" s="47">
        <v>9</v>
      </c>
      <c r="AV1290" s="10">
        <f t="shared" si="1856"/>
        <v>1.36</v>
      </c>
      <c r="AW1290" s="10">
        <f t="shared" si="1857"/>
        <v>7.2560000000000002</v>
      </c>
      <c r="AZ1290" t="str">
        <f t="shared" si="1858"/>
        <v>Yes</v>
      </c>
      <c r="BB1290" s="38">
        <f t="shared" si="1859"/>
        <v>-0.2</v>
      </c>
      <c r="BC1290" s="38">
        <f t="shared" si="1837"/>
        <v>6.8</v>
      </c>
      <c r="BD1290" s="38">
        <f t="shared" si="1860"/>
        <v>6.2560000000000002</v>
      </c>
      <c r="BE1290" s="38">
        <f t="shared" si="1861"/>
        <v>-0.2</v>
      </c>
      <c r="BF1290" s="13" cm="1">
        <f t="array" ref="BF1290">SUMPRODUCT((1/COUNTIFS($A$3:$A1290,$A$3:$A1290,$H$3:$H1290,$H$3:$H1290,$I$3:$I1290,$I$3:$I1290)))</f>
        <v>378.99999999999739</v>
      </c>
      <c r="BG1290" s="13"/>
      <c r="BH1290" s="12"/>
    </row>
    <row r="1291" spans="1:60" x14ac:dyDescent="0.2">
      <c r="A1291" s="37">
        <v>46312</v>
      </c>
      <c r="C1291" s="38">
        <v>11.18</v>
      </c>
      <c r="D1291" s="13" t="s">
        <v>55</v>
      </c>
      <c r="E1291" s="13" t="s">
        <v>1172</v>
      </c>
      <c r="F1291" s="13"/>
      <c r="H1291" t="s">
        <v>1173</v>
      </c>
      <c r="I1291" s="13">
        <v>9</v>
      </c>
      <c r="J1291" s="13">
        <v>7</v>
      </c>
      <c r="K1291" s="43" t="s">
        <v>1446</v>
      </c>
      <c r="L1291" s="38">
        <v>0.5</v>
      </c>
      <c r="M1291" s="38">
        <v>11</v>
      </c>
      <c r="N1291" s="38">
        <v>18</v>
      </c>
      <c r="O1291" s="13" t="s">
        <v>15</v>
      </c>
      <c r="Q1291" s="13" t="s">
        <v>4</v>
      </c>
      <c r="R1291" s="38">
        <v>16.64</v>
      </c>
      <c r="S1291" s="13">
        <v>1</v>
      </c>
      <c r="T1291" s="39">
        <f t="shared" si="1800"/>
        <v>8.32</v>
      </c>
      <c r="U1291" s="39">
        <f t="shared" si="1850"/>
        <v>7.9560000000000004</v>
      </c>
      <c r="V1291" s="39">
        <f t="shared" si="1851"/>
        <v>83.8874</v>
      </c>
      <c r="W1291" s="39">
        <f t="shared" si="1852"/>
        <v>918.30000000000064</v>
      </c>
      <c r="X1291" s="40">
        <f t="shared" si="1853"/>
        <v>9.1350756833278826E-2</v>
      </c>
      <c r="Y1291" s="41">
        <f t="shared" si="1854"/>
        <v>0.83887400000000001</v>
      </c>
      <c r="Z1291" s="42">
        <f t="shared" si="1855"/>
        <v>8388.74</v>
      </c>
      <c r="AA1291" s="103" t="s">
        <v>72</v>
      </c>
      <c r="AT1291" s="47">
        <v>17.2</v>
      </c>
      <c r="AU1291" s="47">
        <v>15</v>
      </c>
      <c r="AV1291" s="10">
        <f t="shared" si="1856"/>
        <v>8.5</v>
      </c>
      <c r="AW1291" s="10">
        <f t="shared" si="1857"/>
        <v>16.64</v>
      </c>
      <c r="AZ1291" t="str">
        <f t="shared" si="1858"/>
        <v>Yes</v>
      </c>
      <c r="BB1291" s="38">
        <f t="shared" si="1859"/>
        <v>8.5</v>
      </c>
      <c r="BC1291" s="38">
        <f t="shared" si="1837"/>
        <v>6.8</v>
      </c>
      <c r="BD1291" s="38">
        <f t="shared" si="1860"/>
        <v>6.2560000000000002</v>
      </c>
      <c r="BE1291" s="38">
        <f t="shared" si="1861"/>
        <v>7.9560000000000004</v>
      </c>
      <c r="BF1291" s="13" cm="1">
        <f t="array" ref="BF1291">SUMPRODUCT((1/COUNTIFS($A$3:$A1291,$A$3:$A1291,$H$3:$H1291,$H$3:$H1291,$I$3:$I1291,$I$3:$I1291)))</f>
        <v>378.99999999999733</v>
      </c>
      <c r="BG1291" s="13"/>
      <c r="BH1291" s="12"/>
    </row>
    <row r="1292" spans="1:60" x14ac:dyDescent="0.2">
      <c r="A1292" s="37">
        <v>46312</v>
      </c>
      <c r="C1292" s="38">
        <v>11.18</v>
      </c>
      <c r="D1292" s="13" t="s">
        <v>55</v>
      </c>
      <c r="E1292" s="13" t="s">
        <v>1172</v>
      </c>
      <c r="F1292" s="13"/>
      <c r="H1292" t="s">
        <v>1173</v>
      </c>
      <c r="I1292" s="13">
        <v>9</v>
      </c>
      <c r="J1292" s="13">
        <v>9</v>
      </c>
      <c r="K1292" t="s">
        <v>1447</v>
      </c>
      <c r="L1292" s="38">
        <v>0.5</v>
      </c>
      <c r="M1292" s="38">
        <v>11</v>
      </c>
      <c r="N1292" s="38">
        <v>25</v>
      </c>
      <c r="O1292" s="13" t="s">
        <v>15</v>
      </c>
      <c r="Q1292" s="13" t="s">
        <v>4</v>
      </c>
      <c r="R1292" s="38">
        <v>23.080000000000002</v>
      </c>
      <c r="S1292" s="13" t="s">
        <v>60</v>
      </c>
      <c r="T1292" s="39" t="str">
        <f t="shared" si="1800"/>
        <v>0.00</v>
      </c>
      <c r="U1292" s="39">
        <f t="shared" si="1850"/>
        <v>-0.5</v>
      </c>
      <c r="V1292" s="39">
        <f t="shared" si="1851"/>
        <v>83.3874</v>
      </c>
      <c r="W1292" s="39">
        <f t="shared" si="1852"/>
        <v>918.80000000000064</v>
      </c>
      <c r="X1292" s="40">
        <f t="shared" si="1853"/>
        <v>9.0756856769699551E-2</v>
      </c>
      <c r="Y1292" s="41">
        <f t="shared" si="1854"/>
        <v>0.833874</v>
      </c>
      <c r="Z1292" s="42">
        <f t="shared" si="1855"/>
        <v>8338.74</v>
      </c>
      <c r="AA1292" s="103" t="s">
        <v>58</v>
      </c>
      <c r="AT1292" s="47">
        <v>19</v>
      </c>
      <c r="AU1292" s="47">
        <v>19</v>
      </c>
      <c r="AV1292" s="10">
        <f t="shared" si="1856"/>
        <v>12</v>
      </c>
      <c r="AW1292" s="10">
        <f t="shared" si="1857"/>
        <v>23.080000000000002</v>
      </c>
      <c r="AZ1292" t="str">
        <f t="shared" si="1858"/>
        <v>Yes</v>
      </c>
      <c r="BB1292" s="38">
        <f t="shared" si="1859"/>
        <v>-0.5</v>
      </c>
      <c r="BC1292" s="38">
        <f t="shared" si="1837"/>
        <v>6.8</v>
      </c>
      <c r="BD1292" s="38">
        <f t="shared" si="1860"/>
        <v>6.2560000000000002</v>
      </c>
      <c r="BE1292" s="38">
        <f t="shared" si="1861"/>
        <v>-0.5</v>
      </c>
      <c r="BF1292" s="13" cm="1">
        <f t="array" ref="BF1292">SUMPRODUCT((1/COUNTIFS($A$3:$A1292,$A$3:$A1292,$H$3:$H1292,$H$3:$H1292,$I$3:$I1292,$I$3:$I1292)))</f>
        <v>378.99999999999739</v>
      </c>
      <c r="BG1292" s="13"/>
      <c r="BH1292" s="12"/>
    </row>
    <row r="1293" spans="1:60" x14ac:dyDescent="0.2">
      <c r="A1293" s="37">
        <v>46312</v>
      </c>
      <c r="C1293" s="38">
        <v>11.18</v>
      </c>
      <c r="D1293" s="13" t="s">
        <v>55</v>
      </c>
      <c r="E1293" s="13" t="s">
        <v>1172</v>
      </c>
      <c r="F1293" s="13"/>
      <c r="H1293" t="s">
        <v>1173</v>
      </c>
      <c r="I1293" s="13">
        <v>9</v>
      </c>
      <c r="J1293" s="13">
        <v>11</v>
      </c>
      <c r="K1293" t="s">
        <v>1448</v>
      </c>
      <c r="L1293" s="38">
        <v>0.5</v>
      </c>
      <c r="M1293" s="38">
        <v>29</v>
      </c>
      <c r="N1293" s="38">
        <v>29</v>
      </c>
      <c r="O1293" s="13" t="s">
        <v>15</v>
      </c>
      <c r="Q1293" s="13" t="s">
        <v>4</v>
      </c>
      <c r="R1293" s="38">
        <v>26.76</v>
      </c>
      <c r="S1293" s="13" t="s">
        <v>60</v>
      </c>
      <c r="T1293" s="39" t="str">
        <f t="shared" si="1800"/>
        <v>0.00</v>
      </c>
      <c r="U1293" s="39">
        <f t="shared" si="1850"/>
        <v>-0.5</v>
      </c>
      <c r="V1293" s="39">
        <f t="shared" si="1851"/>
        <v>82.8874</v>
      </c>
      <c r="W1293" s="39">
        <f t="shared" si="1852"/>
        <v>919.30000000000064</v>
      </c>
      <c r="X1293" s="40">
        <f t="shared" si="1853"/>
        <v>9.0163602741216084E-2</v>
      </c>
      <c r="Y1293" s="41">
        <f t="shared" si="1854"/>
        <v>0.828874</v>
      </c>
      <c r="Z1293" s="42">
        <f t="shared" si="1855"/>
        <v>8288.74</v>
      </c>
      <c r="AA1293" s="103" t="s">
        <v>58</v>
      </c>
      <c r="AT1293" s="47">
        <v>22.9</v>
      </c>
      <c r="AU1293" s="47">
        <v>19</v>
      </c>
      <c r="AV1293" s="10">
        <f t="shared" si="1856"/>
        <v>14</v>
      </c>
      <c r="AW1293" s="10">
        <f t="shared" si="1857"/>
        <v>26.76</v>
      </c>
      <c r="AZ1293" t="str">
        <f t="shared" si="1858"/>
        <v>Yes</v>
      </c>
      <c r="BB1293" s="38">
        <f t="shared" si="1859"/>
        <v>-0.5</v>
      </c>
      <c r="BC1293" s="38">
        <f t="shared" si="1837"/>
        <v>6.8</v>
      </c>
      <c r="BD1293" s="38">
        <f t="shared" si="1860"/>
        <v>6.2560000000000002</v>
      </c>
      <c r="BE1293" s="38">
        <f t="shared" si="1861"/>
        <v>-0.5</v>
      </c>
      <c r="BF1293" s="13" cm="1">
        <f t="array" ref="BF1293">SUMPRODUCT((1/COUNTIFS($A$3:$A1293,$A$3:$A1293,$H$3:$H1293,$H$3:$H1293,$I$3:$I1293,$I$3:$I1293)))</f>
        <v>378.99999999999733</v>
      </c>
      <c r="BG1293" s="13"/>
      <c r="BH1293" s="12"/>
    </row>
    <row r="1294" spans="1:60" x14ac:dyDescent="0.2">
      <c r="A1294" s="37">
        <v>46312</v>
      </c>
      <c r="C1294" s="38">
        <v>11.18</v>
      </c>
      <c r="D1294" s="13" t="s">
        <v>55</v>
      </c>
      <c r="E1294" s="13" t="s">
        <v>1156</v>
      </c>
      <c r="F1294" s="13"/>
      <c r="H1294" t="s">
        <v>138</v>
      </c>
      <c r="I1294" s="13">
        <v>10</v>
      </c>
      <c r="J1294" s="13">
        <v>6</v>
      </c>
      <c r="K1294" t="s">
        <v>1443</v>
      </c>
      <c r="L1294" s="38">
        <v>0.5</v>
      </c>
      <c r="M1294" s="38">
        <v>15</v>
      </c>
      <c r="N1294" s="38">
        <v>20.72</v>
      </c>
      <c r="O1294" s="13" t="s">
        <v>15</v>
      </c>
      <c r="Q1294" s="13" t="s">
        <v>4</v>
      </c>
      <c r="R1294" s="38">
        <v>19.142399999999999</v>
      </c>
      <c r="S1294" s="13" t="s">
        <v>60</v>
      </c>
      <c r="T1294" s="39" t="str">
        <f t="shared" si="1800"/>
        <v>0.00</v>
      </c>
      <c r="U1294" s="39">
        <f t="shared" ref="U1294:U1297" si="1862">BE1294</f>
        <v>-0.5</v>
      </c>
      <c r="V1294" s="39">
        <f t="shared" ref="V1294:V1297" si="1863">V1293+U1294</f>
        <v>82.3874</v>
      </c>
      <c r="W1294" s="39">
        <f t="shared" ref="W1294:W1297" si="1864">W1293+L1294</f>
        <v>919.80000000000064</v>
      </c>
      <c r="X1294" s="40">
        <f t="shared" ref="X1294:X1297" si="1865">SUM(V1294/W1294)</f>
        <v>8.9570993694281301E-2</v>
      </c>
      <c r="Y1294" s="41">
        <f t="shared" ref="Y1294:Y1297" si="1866">V1294/100</f>
        <v>0.823874</v>
      </c>
      <c r="Z1294" s="42">
        <f t="shared" ref="Z1294:Z1297" si="1867">V1294*100</f>
        <v>8238.74</v>
      </c>
      <c r="AA1294" s="103" t="s">
        <v>58</v>
      </c>
      <c r="AT1294" s="47">
        <v>16.2</v>
      </c>
      <c r="AU1294" s="47">
        <v>16</v>
      </c>
      <c r="AV1294" s="10">
        <f t="shared" ref="AV1294:AV1298" si="1868">((N1294*(L1294))-(L1294))</f>
        <v>9.86</v>
      </c>
      <c r="AW1294" s="10">
        <f t="shared" ref="AW1294:AW1298" si="1869">0.92*(N1294-1)+1</f>
        <v>19.142399999999999</v>
      </c>
      <c r="AZ1294" t="str">
        <f t="shared" ref="AZ1294:AZ1298" si="1870">IF(N1294&gt;=M1294,"Yes","No")</f>
        <v>Yes</v>
      </c>
      <c r="BB1294" s="38">
        <f t="shared" ref="BB1294:BB1297" si="1871">IF(AA1294="W",
   L1294*(N1294-1),
   -L1294
)</f>
        <v>-0.5</v>
      </c>
      <c r="BC1294" s="38">
        <f t="shared" si="1837"/>
        <v>-1.7</v>
      </c>
      <c r="BD1294" s="38">
        <f t="shared" ref="BD1294:BD1297" si="1872">IF(BC1294&gt;0, BC1294*0.92, BC1294)</f>
        <v>-1.7</v>
      </c>
      <c r="BE1294" s="38">
        <f t="shared" ref="BE1294:BE1297" si="1873">IF(
  BC1294&gt;0,
  IF(
    AA1294="W",
    BB1294 - (BC1294 - BD1294),
    BB1294
  ),
  BB1294
)</f>
        <v>-0.5</v>
      </c>
      <c r="BF1294" s="13" cm="1">
        <f t="array" ref="BF1294">SUMPRODUCT((1/COUNTIFS($A$3:$A1294,$A$3:$A1294,$H$3:$H1294,$H$3:$H1294,$I$3:$I1294,$I$3:$I1294)))</f>
        <v>379.99999999999733</v>
      </c>
      <c r="BG1294" s="13"/>
      <c r="BH1294" s="12"/>
    </row>
    <row r="1295" spans="1:60" x14ac:dyDescent="0.2">
      <c r="A1295" s="37">
        <v>46312</v>
      </c>
      <c r="C1295" s="38">
        <v>11.18</v>
      </c>
      <c r="D1295" s="13" t="s">
        <v>55</v>
      </c>
      <c r="E1295" s="13" t="s">
        <v>1156</v>
      </c>
      <c r="F1295" s="13"/>
      <c r="H1295" t="s">
        <v>138</v>
      </c>
      <c r="I1295" s="13">
        <v>10</v>
      </c>
      <c r="J1295" s="13">
        <v>6</v>
      </c>
      <c r="K1295" t="s">
        <v>1443</v>
      </c>
      <c r="L1295" s="38">
        <v>0.2</v>
      </c>
      <c r="M1295" s="38">
        <v>4.4000000000000004</v>
      </c>
      <c r="N1295" s="38">
        <v>4.4000000000000004</v>
      </c>
      <c r="O1295" s="13" t="s">
        <v>15</v>
      </c>
      <c r="Q1295" s="13" t="s">
        <v>1101</v>
      </c>
      <c r="R1295" s="38">
        <v>4.1280000000000001</v>
      </c>
      <c r="S1295" s="13" t="s">
        <v>60</v>
      </c>
      <c r="T1295" s="39" t="str">
        <f t="shared" si="1800"/>
        <v>0.00</v>
      </c>
      <c r="U1295" s="39">
        <f t="shared" si="1862"/>
        <v>-0.2</v>
      </c>
      <c r="V1295" s="39">
        <f t="shared" si="1863"/>
        <v>82.187399999999997</v>
      </c>
      <c r="W1295" s="39">
        <f t="shared" si="1864"/>
        <v>920.00000000000068</v>
      </c>
      <c r="X1295" s="40">
        <f t="shared" si="1865"/>
        <v>8.9334130434782541E-2</v>
      </c>
      <c r="Y1295" s="41">
        <f t="shared" si="1866"/>
        <v>0.82187399999999999</v>
      </c>
      <c r="Z1295" s="42">
        <f t="shared" si="1867"/>
        <v>8218.74</v>
      </c>
      <c r="AA1295" s="103" t="s">
        <v>58</v>
      </c>
      <c r="AT1295" s="47">
        <v>3.7</v>
      </c>
      <c r="AU1295" s="47">
        <v>3.7</v>
      </c>
      <c r="AV1295" s="10">
        <f t="shared" si="1868"/>
        <v>0.68000000000000016</v>
      </c>
      <c r="AW1295" s="10">
        <f t="shared" si="1869"/>
        <v>4.1280000000000001</v>
      </c>
      <c r="AZ1295" t="str">
        <f t="shared" si="1870"/>
        <v>Yes</v>
      </c>
      <c r="BB1295" s="38">
        <f t="shared" si="1871"/>
        <v>-0.2</v>
      </c>
      <c r="BC1295" s="38">
        <f t="shared" si="1837"/>
        <v>-1.7</v>
      </c>
      <c r="BD1295" s="38">
        <f t="shared" si="1872"/>
        <v>-1.7</v>
      </c>
      <c r="BE1295" s="38">
        <f t="shared" si="1873"/>
        <v>-0.2</v>
      </c>
      <c r="BF1295" s="13" cm="1">
        <f t="array" ref="BF1295">SUMPRODUCT((1/COUNTIFS($A$3:$A1295,$A$3:$A1295,$H$3:$H1295,$H$3:$H1295,$I$3:$I1295,$I$3:$I1295)))</f>
        <v>379.99999999999733</v>
      </c>
      <c r="BG1295" s="13"/>
      <c r="BH1295" s="12"/>
    </row>
    <row r="1296" spans="1:60" x14ac:dyDescent="0.2">
      <c r="A1296" s="37">
        <v>46312</v>
      </c>
      <c r="C1296" s="38">
        <v>11.18</v>
      </c>
      <c r="D1296" s="13" t="s">
        <v>55</v>
      </c>
      <c r="E1296" s="13" t="s">
        <v>1156</v>
      </c>
      <c r="F1296" s="13"/>
      <c r="H1296" t="s">
        <v>138</v>
      </c>
      <c r="I1296" s="13">
        <v>10</v>
      </c>
      <c r="J1296" s="13">
        <v>10</v>
      </c>
      <c r="K1296" s="44" t="s">
        <v>1444</v>
      </c>
      <c r="L1296" s="38">
        <v>0.5</v>
      </c>
      <c r="M1296" s="38">
        <v>11</v>
      </c>
      <c r="N1296" s="38">
        <v>11.5</v>
      </c>
      <c r="O1296" s="13" t="s">
        <v>15</v>
      </c>
      <c r="Q1296" s="13" t="s">
        <v>4</v>
      </c>
      <c r="R1296" s="38">
        <v>10.66</v>
      </c>
      <c r="S1296" s="13">
        <v>2</v>
      </c>
      <c r="T1296" s="39" t="str">
        <f t="shared" si="1800"/>
        <v>0.00</v>
      </c>
      <c r="U1296" s="39">
        <f t="shared" si="1862"/>
        <v>-0.5</v>
      </c>
      <c r="V1296" s="39">
        <f t="shared" si="1863"/>
        <v>81.687399999999997</v>
      </c>
      <c r="W1296" s="39">
        <f t="shared" si="1864"/>
        <v>920.50000000000068</v>
      </c>
      <c r="X1296" s="40">
        <f t="shared" si="1865"/>
        <v>8.8742422596414919E-2</v>
      </c>
      <c r="Y1296" s="41">
        <f t="shared" si="1866"/>
        <v>0.81687399999999999</v>
      </c>
      <c r="Z1296" s="42">
        <f t="shared" si="1867"/>
        <v>8168.74</v>
      </c>
      <c r="AA1296" s="103" t="s">
        <v>58</v>
      </c>
      <c r="AT1296" s="47">
        <v>10</v>
      </c>
      <c r="AU1296" s="47">
        <v>10</v>
      </c>
      <c r="AV1296" s="10">
        <f t="shared" si="1868"/>
        <v>5.25</v>
      </c>
      <c r="AW1296" s="10">
        <f t="shared" si="1869"/>
        <v>10.66</v>
      </c>
      <c r="AZ1296" t="str">
        <f t="shared" si="1870"/>
        <v>Yes</v>
      </c>
      <c r="BB1296" s="38">
        <f t="shared" si="1871"/>
        <v>-0.5</v>
      </c>
      <c r="BC1296" s="38">
        <f t="shared" si="1837"/>
        <v>-1.7</v>
      </c>
      <c r="BD1296" s="38">
        <f t="shared" si="1872"/>
        <v>-1.7</v>
      </c>
      <c r="BE1296" s="38">
        <f t="shared" si="1873"/>
        <v>-0.5</v>
      </c>
      <c r="BF1296" s="13" cm="1">
        <f t="array" ref="BF1296">SUMPRODUCT((1/COUNTIFS($A$3:$A1296,$A$3:$A1296,$H$3:$H1296,$H$3:$H1296,$I$3:$I1296,$I$3:$I1296)))</f>
        <v>379.99999999999727</v>
      </c>
      <c r="BG1296" s="13"/>
      <c r="BH1296" s="12"/>
    </row>
    <row r="1297" spans="1:60" x14ac:dyDescent="0.2">
      <c r="A1297" s="37">
        <v>46312</v>
      </c>
      <c r="C1297" s="38">
        <v>11.18</v>
      </c>
      <c r="D1297" s="13" t="s">
        <v>55</v>
      </c>
      <c r="E1297" s="13" t="s">
        <v>1156</v>
      </c>
      <c r="F1297" s="13"/>
      <c r="H1297" t="s">
        <v>138</v>
      </c>
      <c r="I1297" s="13">
        <v>10</v>
      </c>
      <c r="J1297" s="13">
        <v>11</v>
      </c>
      <c r="K1297" s="46" t="s">
        <v>233</v>
      </c>
      <c r="L1297" s="38">
        <v>0.5</v>
      </c>
      <c r="M1297" s="38">
        <v>15</v>
      </c>
      <c r="N1297" s="38">
        <v>19.760000000000002</v>
      </c>
      <c r="O1297" s="13" t="s">
        <v>15</v>
      </c>
      <c r="Q1297" s="13" t="s">
        <v>4</v>
      </c>
      <c r="R1297" s="38">
        <v>18.259200000000003</v>
      </c>
      <c r="S1297" s="13">
        <v>4</v>
      </c>
      <c r="T1297" s="39" t="str">
        <f t="shared" si="1800"/>
        <v>0.00</v>
      </c>
      <c r="U1297" s="39">
        <f t="shared" si="1862"/>
        <v>-0.5</v>
      </c>
      <c r="V1297" s="39">
        <f t="shared" si="1863"/>
        <v>81.187399999999997</v>
      </c>
      <c r="W1297" s="39">
        <f t="shared" si="1864"/>
        <v>921.00000000000068</v>
      </c>
      <c r="X1297" s="40">
        <f t="shared" si="1865"/>
        <v>8.8151357220412521E-2</v>
      </c>
      <c r="Y1297" s="41">
        <f t="shared" si="1866"/>
        <v>0.81187399999999998</v>
      </c>
      <c r="Z1297" s="42">
        <f t="shared" si="1867"/>
        <v>8118.74</v>
      </c>
      <c r="AA1297" s="103" t="s">
        <v>58</v>
      </c>
      <c r="AT1297" s="47">
        <v>16.5</v>
      </c>
      <c r="AU1297" s="47">
        <v>15</v>
      </c>
      <c r="AV1297" s="10">
        <f t="shared" si="1868"/>
        <v>9.3800000000000008</v>
      </c>
      <c r="AW1297" s="10">
        <f t="shared" si="1869"/>
        <v>18.259200000000003</v>
      </c>
      <c r="AZ1297" t="str">
        <f t="shared" si="1870"/>
        <v>Yes</v>
      </c>
      <c r="BB1297" s="38">
        <f t="shared" si="1871"/>
        <v>-0.5</v>
      </c>
      <c r="BC1297" s="38">
        <f t="shared" si="1837"/>
        <v>-1.7</v>
      </c>
      <c r="BD1297" s="38">
        <f t="shared" si="1872"/>
        <v>-1.7</v>
      </c>
      <c r="BE1297" s="38">
        <f t="shared" si="1873"/>
        <v>-0.5</v>
      </c>
      <c r="BF1297" s="13" cm="1">
        <f t="array" ref="BF1297">SUMPRODUCT((1/COUNTIFS($A$3:$A1297,$A$3:$A1297,$H$3:$H1297,$H$3:$H1297,$I$3:$I1297,$I$3:$I1297)))</f>
        <v>379.99999999999733</v>
      </c>
      <c r="BG1297" s="13"/>
      <c r="BH1297" s="12"/>
    </row>
    <row r="1298" spans="1:60" x14ac:dyDescent="0.2">
      <c r="A1298" s="37">
        <v>46319</v>
      </c>
      <c r="C1298" s="38">
        <v>10.31</v>
      </c>
      <c r="D1298" s="13" t="s">
        <v>55</v>
      </c>
      <c r="E1298" s="13" t="s">
        <v>1156</v>
      </c>
      <c r="F1298" s="13"/>
      <c r="H1298" t="s">
        <v>56</v>
      </c>
      <c r="I1298" s="13">
        <v>2</v>
      </c>
      <c r="J1298" s="13">
        <v>9</v>
      </c>
      <c r="K1298" t="s">
        <v>1452</v>
      </c>
      <c r="L1298" s="38">
        <v>0.5</v>
      </c>
      <c r="M1298" s="38">
        <v>15.5</v>
      </c>
      <c r="N1298" s="38">
        <v>15.5</v>
      </c>
      <c r="O1298" s="13" t="s">
        <v>15</v>
      </c>
      <c r="Q1298" s="13" t="s">
        <v>4</v>
      </c>
      <c r="R1298" s="38">
        <v>14.34</v>
      </c>
      <c r="S1298" s="13" t="s">
        <v>60</v>
      </c>
      <c r="T1298" s="39" t="str">
        <f t="shared" si="1800"/>
        <v>0.00</v>
      </c>
      <c r="U1298" s="39">
        <f t="shared" ref="U1298" si="1874">BE1298</f>
        <v>-0.5</v>
      </c>
      <c r="V1298" s="39">
        <f t="shared" ref="V1298" si="1875">V1297+U1298</f>
        <v>80.687399999999997</v>
      </c>
      <c r="W1298" s="39">
        <f t="shared" ref="W1298" si="1876">W1297+L1298</f>
        <v>921.50000000000068</v>
      </c>
      <c r="X1298" s="40">
        <f t="shared" ref="X1298" si="1877">SUM(V1298/W1298)</f>
        <v>8.7560933260987447E-2</v>
      </c>
      <c r="Y1298" s="41">
        <f t="shared" ref="Y1298" si="1878">V1298/100</f>
        <v>0.80687399999999998</v>
      </c>
      <c r="Z1298" s="42">
        <f t="shared" ref="Z1298" si="1879">V1298*100</f>
        <v>8068.74</v>
      </c>
      <c r="AA1298" s="103" t="s">
        <v>58</v>
      </c>
      <c r="AT1298" s="47">
        <v>9.9</v>
      </c>
      <c r="AU1298" s="47">
        <v>10</v>
      </c>
      <c r="AV1298" s="10">
        <f t="shared" si="1868"/>
        <v>7.25</v>
      </c>
      <c r="AW1298" s="10">
        <f t="shared" si="1869"/>
        <v>14.34</v>
      </c>
      <c r="AZ1298" t="str">
        <f t="shared" si="1870"/>
        <v>Yes</v>
      </c>
      <c r="BB1298" s="38">
        <f t="shared" ref="BB1298:BB1301" si="1880">IF(AA1298="W",
   L1298*(N1298-1),
   -L1298
)</f>
        <v>-0.5</v>
      </c>
      <c r="BC1298" s="38">
        <f t="shared" si="1837"/>
        <v>-0.5</v>
      </c>
      <c r="BD1298" s="38">
        <f t="shared" ref="BD1298:BD1301" si="1881">IF(BC1298&gt;0, BC1298*0.92, BC1298)</f>
        <v>-0.5</v>
      </c>
      <c r="BE1298" s="38">
        <f t="shared" ref="BE1298:BE1301" si="1882">IF(
  BC1298&gt;0,
  IF(
    AA1298="W",
    BB1298 - (BC1298 - BD1298),
    BB1298
  ),
  BB1298
)</f>
        <v>-0.5</v>
      </c>
      <c r="BF1298" s="13" cm="1">
        <f t="array" ref="BF1298">SUMPRODUCT((1/COUNTIFS($A$3:$A1298,$A$3:$A1298,$H$3:$H1298,$H$3:$H1298,$I$3:$I1298,$I$3:$I1298)))</f>
        <v>380.99999999999733</v>
      </c>
      <c r="BG1298" s="13"/>
      <c r="BH1298" s="12"/>
    </row>
    <row r="1299" spans="1:60" x14ac:dyDescent="0.2">
      <c r="A1299" s="37">
        <v>46319</v>
      </c>
      <c r="C1299" s="38">
        <v>10.31</v>
      </c>
      <c r="D1299" s="13" t="s">
        <v>55</v>
      </c>
      <c r="E1299" s="13" t="s">
        <v>1172</v>
      </c>
      <c r="F1299" s="13"/>
      <c r="H1299" t="s">
        <v>1173</v>
      </c>
      <c r="I1299" s="13">
        <v>1</v>
      </c>
      <c r="J1299" s="13">
        <v>4</v>
      </c>
      <c r="K1299" s="45" t="s">
        <v>1284</v>
      </c>
      <c r="L1299" s="38">
        <v>0.5</v>
      </c>
      <c r="M1299" s="38">
        <v>19</v>
      </c>
      <c r="N1299" s="38">
        <v>19</v>
      </c>
      <c r="O1299" s="13" t="s">
        <v>15</v>
      </c>
      <c r="Q1299" s="13" t="s">
        <v>4</v>
      </c>
      <c r="R1299" s="38">
        <v>17.560000000000002</v>
      </c>
      <c r="S1299" s="13">
        <v>3</v>
      </c>
      <c r="T1299" s="39" t="str">
        <f t="shared" si="1800"/>
        <v>0.00</v>
      </c>
      <c r="U1299" s="39">
        <f t="shared" ref="U1299:U1301" si="1883">BE1299</f>
        <v>-0.5</v>
      </c>
      <c r="V1299" s="39">
        <f t="shared" ref="V1299:V1301" si="1884">V1298+U1299</f>
        <v>80.187399999999997</v>
      </c>
      <c r="W1299" s="39">
        <f t="shared" ref="W1299:W1301" si="1885">W1298+L1299</f>
        <v>922.00000000000068</v>
      </c>
      <c r="X1299" s="40">
        <f t="shared" ref="X1299:X1301" si="1886">SUM(V1299/W1299)</f>
        <v>8.6971149674620329E-2</v>
      </c>
      <c r="Y1299" s="41">
        <f t="shared" ref="Y1299:Y1301" si="1887">V1299/100</f>
        <v>0.80187399999999998</v>
      </c>
      <c r="Z1299" s="42">
        <f t="shared" ref="Z1299:Z1301" si="1888">V1299*100</f>
        <v>8018.74</v>
      </c>
      <c r="AA1299" s="103" t="s">
        <v>58</v>
      </c>
      <c r="AT1299" s="47">
        <v>15</v>
      </c>
      <c r="AU1299" s="47">
        <v>20</v>
      </c>
      <c r="AV1299" s="10">
        <f t="shared" ref="AV1299:AV1301" si="1889">((N1299*(L1299))-(L1299))</f>
        <v>9</v>
      </c>
      <c r="AW1299" s="10">
        <f t="shared" ref="AW1299:AW1301" si="1890">0.92*(N1299-1)+1</f>
        <v>17.560000000000002</v>
      </c>
      <c r="AZ1299" t="str">
        <f t="shared" ref="AZ1299:AZ1301" si="1891">IF(N1299&gt;=M1299,"Yes","No")</f>
        <v>Yes</v>
      </c>
      <c r="BB1299" s="38">
        <f t="shared" si="1880"/>
        <v>-0.5</v>
      </c>
      <c r="BC1299" s="38">
        <f t="shared" si="1837"/>
        <v>-1.5</v>
      </c>
      <c r="BD1299" s="38">
        <f t="shared" si="1881"/>
        <v>-1.5</v>
      </c>
      <c r="BE1299" s="38">
        <f t="shared" si="1882"/>
        <v>-0.5</v>
      </c>
      <c r="BF1299" s="13" cm="1">
        <f t="array" ref="BF1299">SUMPRODUCT((1/COUNTIFS($A$3:$A1299,$A$3:$A1299,$H$3:$H1299,$H$3:$H1299,$I$3:$I1299,$I$3:$I1299)))</f>
        <v>381.99999999999733</v>
      </c>
      <c r="BG1299" s="13"/>
      <c r="BH1299" s="12"/>
    </row>
    <row r="1300" spans="1:60" x14ac:dyDescent="0.2">
      <c r="A1300" s="37">
        <v>46319</v>
      </c>
      <c r="C1300" s="38">
        <v>10.31</v>
      </c>
      <c r="D1300" s="13" t="s">
        <v>55</v>
      </c>
      <c r="E1300" s="13" t="s">
        <v>1172</v>
      </c>
      <c r="F1300" s="13"/>
      <c r="H1300" t="s">
        <v>1173</v>
      </c>
      <c r="I1300" s="13">
        <v>1</v>
      </c>
      <c r="J1300" s="13">
        <v>6</v>
      </c>
      <c r="K1300" s="46" t="s">
        <v>1450</v>
      </c>
      <c r="L1300" s="38">
        <v>0.5</v>
      </c>
      <c r="M1300" s="38">
        <v>11.5</v>
      </c>
      <c r="N1300" s="38">
        <v>20.3</v>
      </c>
      <c r="O1300" s="13" t="s">
        <v>15</v>
      </c>
      <c r="Q1300" s="13" t="s">
        <v>4</v>
      </c>
      <c r="R1300" s="38">
        <v>18.756</v>
      </c>
      <c r="S1300" s="13">
        <v>4</v>
      </c>
      <c r="T1300" s="39" t="str">
        <f t="shared" si="1800"/>
        <v>0.00</v>
      </c>
      <c r="U1300" s="39">
        <f t="shared" si="1883"/>
        <v>-0.5</v>
      </c>
      <c r="V1300" s="39">
        <f t="shared" si="1884"/>
        <v>79.687399999999997</v>
      </c>
      <c r="W1300" s="39">
        <f t="shared" si="1885"/>
        <v>922.50000000000068</v>
      </c>
      <c r="X1300" s="40">
        <f t="shared" si="1886"/>
        <v>8.6382005420054128E-2</v>
      </c>
      <c r="Y1300" s="41">
        <f t="shared" si="1887"/>
        <v>0.79687399999999997</v>
      </c>
      <c r="Z1300" s="42">
        <f t="shared" si="1888"/>
        <v>7968.74</v>
      </c>
      <c r="AA1300" s="103" t="s">
        <v>58</v>
      </c>
      <c r="AT1300" s="47">
        <v>14.7</v>
      </c>
      <c r="AU1300" s="47">
        <v>15</v>
      </c>
      <c r="AV1300" s="10">
        <f t="shared" si="1889"/>
        <v>9.65</v>
      </c>
      <c r="AW1300" s="10">
        <f t="shared" si="1890"/>
        <v>18.756</v>
      </c>
      <c r="AZ1300" t="str">
        <f t="shared" si="1891"/>
        <v>Yes</v>
      </c>
      <c r="BB1300" s="38">
        <f t="shared" si="1880"/>
        <v>-0.5</v>
      </c>
      <c r="BC1300" s="38">
        <f t="shared" si="1837"/>
        <v>-1.5</v>
      </c>
      <c r="BD1300" s="38">
        <f t="shared" si="1881"/>
        <v>-1.5</v>
      </c>
      <c r="BE1300" s="38">
        <f t="shared" si="1882"/>
        <v>-0.5</v>
      </c>
      <c r="BF1300" s="13" cm="1">
        <f t="array" ref="BF1300">SUMPRODUCT((1/COUNTIFS($A$3:$A1300,$A$3:$A1300,$H$3:$H1300,$H$3:$H1300,$I$3:$I1300,$I$3:$I1300)))</f>
        <v>381.99999999999733</v>
      </c>
      <c r="BG1300" s="13"/>
      <c r="BH1300" s="12"/>
    </row>
    <row r="1301" spans="1:60" x14ac:dyDescent="0.2">
      <c r="A1301" s="37">
        <v>46319</v>
      </c>
      <c r="C1301" s="38">
        <v>10.31</v>
      </c>
      <c r="D1301" s="13" t="s">
        <v>55</v>
      </c>
      <c r="E1301" s="13" t="s">
        <v>1172</v>
      </c>
      <c r="F1301" s="13"/>
      <c r="H1301" t="s">
        <v>1173</v>
      </c>
      <c r="I1301" s="13">
        <v>1</v>
      </c>
      <c r="J1301" s="13">
        <v>9</v>
      </c>
      <c r="K1301" t="s">
        <v>1451</v>
      </c>
      <c r="L1301" s="38">
        <v>0.5</v>
      </c>
      <c r="M1301" s="38">
        <v>20</v>
      </c>
      <c r="N1301" s="38">
        <v>25</v>
      </c>
      <c r="O1301" s="13" t="s">
        <v>15</v>
      </c>
      <c r="Q1301" s="13" t="s">
        <v>4</v>
      </c>
      <c r="R1301" s="38">
        <v>23.080000000000002</v>
      </c>
      <c r="S1301" s="13" t="s">
        <v>60</v>
      </c>
      <c r="T1301" s="39" t="str">
        <f t="shared" si="1800"/>
        <v>0.00</v>
      </c>
      <c r="U1301" s="39">
        <f t="shared" si="1883"/>
        <v>-0.5</v>
      </c>
      <c r="V1301" s="39">
        <f t="shared" si="1884"/>
        <v>79.187399999999997</v>
      </c>
      <c r="W1301" s="39">
        <f t="shared" si="1885"/>
        <v>923.00000000000068</v>
      </c>
      <c r="X1301" s="40">
        <f t="shared" si="1886"/>
        <v>8.5793499458288125E-2</v>
      </c>
      <c r="Y1301" s="41">
        <f t="shared" si="1887"/>
        <v>0.79187399999999997</v>
      </c>
      <c r="Z1301" s="42">
        <f t="shared" si="1888"/>
        <v>7918.74</v>
      </c>
      <c r="AA1301" s="103" t="s">
        <v>58</v>
      </c>
      <c r="AT1301" s="47">
        <v>15</v>
      </c>
      <c r="AU1301" s="47">
        <v>20</v>
      </c>
      <c r="AV1301" s="10">
        <f t="shared" si="1889"/>
        <v>12</v>
      </c>
      <c r="AW1301" s="10">
        <f t="shared" si="1890"/>
        <v>23.080000000000002</v>
      </c>
      <c r="AZ1301" t="str">
        <f t="shared" si="1891"/>
        <v>Yes</v>
      </c>
      <c r="BB1301" s="38">
        <f t="shared" si="1880"/>
        <v>-0.5</v>
      </c>
      <c r="BC1301" s="38">
        <f t="shared" si="1837"/>
        <v>-1.5</v>
      </c>
      <c r="BD1301" s="38">
        <f t="shared" si="1881"/>
        <v>-1.5</v>
      </c>
      <c r="BE1301" s="38">
        <f t="shared" si="1882"/>
        <v>-0.5</v>
      </c>
      <c r="BF1301" s="13" cm="1">
        <f t="array" ref="BF1301">SUMPRODUCT((1/COUNTIFS($A$3:$A1301,$A$3:$A1301,$H$3:$H1301,$H$3:$H1301,$I$3:$I1301,$I$3:$I1301)))</f>
        <v>381.99999999999727</v>
      </c>
      <c r="BG1301" s="13"/>
      <c r="BH1301" s="12"/>
    </row>
    <row r="1302" spans="1:60" x14ac:dyDescent="0.2">
      <c r="A1302" s="37">
        <v>46319</v>
      </c>
      <c r="C1302" s="38">
        <v>10.31</v>
      </c>
      <c r="D1302" s="13" t="s">
        <v>55</v>
      </c>
      <c r="E1302" s="13" t="s">
        <v>1156</v>
      </c>
      <c r="F1302" s="13"/>
      <c r="H1302" t="s">
        <v>56</v>
      </c>
      <c r="I1302" s="13">
        <v>3</v>
      </c>
      <c r="J1302" s="13">
        <v>4</v>
      </c>
      <c r="K1302" s="44" t="s">
        <v>1455</v>
      </c>
      <c r="L1302" s="38">
        <v>0.5</v>
      </c>
      <c r="M1302" s="38">
        <v>24</v>
      </c>
      <c r="N1302" s="38">
        <v>30.09</v>
      </c>
      <c r="O1302" s="13" t="s">
        <v>15</v>
      </c>
      <c r="Q1302" s="13" t="s">
        <v>4</v>
      </c>
      <c r="R1302" s="38">
        <v>27.762800000000002</v>
      </c>
      <c r="S1302" s="13">
        <v>2</v>
      </c>
      <c r="T1302" s="39" t="str">
        <f t="shared" si="1800"/>
        <v>0.00</v>
      </c>
      <c r="U1302" s="39">
        <f t="shared" ref="U1302:U1303" si="1892">BE1302</f>
        <v>-0.5</v>
      </c>
      <c r="V1302" s="39">
        <f t="shared" ref="V1302:V1303" si="1893">V1301+U1302</f>
        <v>78.687399999999997</v>
      </c>
      <c r="W1302" s="39">
        <f t="shared" ref="W1302:W1303" si="1894">W1301+L1302</f>
        <v>923.50000000000068</v>
      </c>
      <c r="X1302" s="40">
        <f t="shared" ref="X1302:X1303" si="1895">SUM(V1302/W1302)</f>
        <v>8.5205630752571676E-2</v>
      </c>
      <c r="Y1302" s="41">
        <f t="shared" ref="Y1302:Y1303" si="1896">V1302/100</f>
        <v>0.78687399999999996</v>
      </c>
      <c r="Z1302" s="42">
        <f t="shared" ref="Z1302:Z1303" si="1897">V1302*100</f>
        <v>7868.74</v>
      </c>
      <c r="AA1302" s="103" t="s">
        <v>58</v>
      </c>
      <c r="AT1302" s="47">
        <v>22.85</v>
      </c>
      <c r="AU1302" s="47">
        <v>21</v>
      </c>
      <c r="AV1302" s="10">
        <f t="shared" ref="AV1302:AV1303" si="1898">((N1302*(L1302))-(L1302))</f>
        <v>14.545</v>
      </c>
      <c r="AW1302" s="10">
        <f t="shared" ref="AW1302:AW1303" si="1899">0.92*(N1302-1)+1</f>
        <v>27.762800000000002</v>
      </c>
      <c r="AZ1302" t="str">
        <f t="shared" ref="AZ1302:AZ1303" si="1900">IF(N1302&gt;=M1302,"Yes","No")</f>
        <v>Yes</v>
      </c>
      <c r="BB1302" s="38">
        <f t="shared" ref="BB1302:BB1303" si="1901">IF(AA1302="W",
   L1302*(N1302-1),
   -L1302
)</f>
        <v>-0.5</v>
      </c>
      <c r="BC1302" s="38">
        <f t="shared" si="1837"/>
        <v>-1</v>
      </c>
      <c r="BD1302" s="38">
        <f t="shared" ref="BD1302:BD1303" si="1902">IF(BC1302&gt;0, BC1302*0.92, BC1302)</f>
        <v>-1</v>
      </c>
      <c r="BE1302" s="38">
        <f t="shared" ref="BE1302:BE1303" si="1903">IF(
  BC1302&gt;0,
  IF(
    AA1302="W",
    BB1302 - (BC1302 - BD1302),
    BB1302
  ),
  BB1302
)</f>
        <v>-0.5</v>
      </c>
      <c r="BF1302" s="13" cm="1">
        <f t="array" ref="BF1302">SUMPRODUCT((1/COUNTIFS($A$3:$A1302,$A$3:$A1302,$H$3:$H1302,$H$3:$H1302,$I$3:$I1302,$I$3:$I1302)))</f>
        <v>382.99999999999727</v>
      </c>
      <c r="BG1302" s="13"/>
      <c r="BH1302" s="12"/>
    </row>
    <row r="1303" spans="1:60" x14ac:dyDescent="0.2">
      <c r="A1303" s="37">
        <v>46319</v>
      </c>
      <c r="C1303" s="38">
        <v>10.31</v>
      </c>
      <c r="D1303" s="13" t="s">
        <v>55</v>
      </c>
      <c r="E1303" s="13" t="s">
        <v>1156</v>
      </c>
      <c r="F1303" s="13"/>
      <c r="H1303" t="s">
        <v>56</v>
      </c>
      <c r="I1303" s="13">
        <v>3</v>
      </c>
      <c r="J1303" s="13">
        <v>10</v>
      </c>
      <c r="K1303" s="45" t="s">
        <v>1457</v>
      </c>
      <c r="L1303" s="38">
        <v>0.5</v>
      </c>
      <c r="M1303" s="38">
        <v>7.6</v>
      </c>
      <c r="N1303" s="38">
        <v>7.8</v>
      </c>
      <c r="O1303" s="13" t="s">
        <v>15</v>
      </c>
      <c r="Q1303" s="13" t="s">
        <v>4</v>
      </c>
      <c r="R1303" s="38">
        <v>7.2560000000000002</v>
      </c>
      <c r="S1303" s="13">
        <v>3</v>
      </c>
      <c r="T1303" s="39" t="str">
        <f t="shared" si="1800"/>
        <v>0.00</v>
      </c>
      <c r="U1303" s="39">
        <f t="shared" si="1892"/>
        <v>-0.5</v>
      </c>
      <c r="V1303" s="39">
        <f t="shared" si="1893"/>
        <v>78.187399999999997</v>
      </c>
      <c r="W1303" s="39">
        <f t="shared" si="1894"/>
        <v>924.00000000000068</v>
      </c>
      <c r="X1303" s="40">
        <f t="shared" si="1895"/>
        <v>8.4618398268398204E-2</v>
      </c>
      <c r="Y1303" s="41">
        <f t="shared" si="1896"/>
        <v>0.78187399999999996</v>
      </c>
      <c r="Z1303" s="42">
        <f t="shared" si="1897"/>
        <v>7818.74</v>
      </c>
      <c r="AA1303" s="103" t="s">
        <v>58</v>
      </c>
      <c r="AT1303" s="47">
        <v>7</v>
      </c>
      <c r="AU1303" s="47">
        <v>7</v>
      </c>
      <c r="AV1303" s="10">
        <f t="shared" si="1898"/>
        <v>3.4</v>
      </c>
      <c r="AW1303" s="10">
        <f t="shared" si="1899"/>
        <v>7.2560000000000002</v>
      </c>
      <c r="AZ1303" t="str">
        <f t="shared" si="1900"/>
        <v>Yes</v>
      </c>
      <c r="BB1303" s="38">
        <f t="shared" si="1901"/>
        <v>-0.5</v>
      </c>
      <c r="BC1303" s="38">
        <f t="shared" si="1837"/>
        <v>-1</v>
      </c>
      <c r="BD1303" s="38">
        <f t="shared" si="1902"/>
        <v>-1</v>
      </c>
      <c r="BE1303" s="38">
        <f t="shared" si="1903"/>
        <v>-0.5</v>
      </c>
      <c r="BF1303" s="13" cm="1">
        <f t="array" ref="BF1303">SUMPRODUCT((1/COUNTIFS($A$3:$A1303,$A$3:$A1303,$H$3:$H1303,$H$3:$H1303,$I$3:$I1303,$I$3:$I1303)))</f>
        <v>382.99999999999727</v>
      </c>
      <c r="BG1303" s="13"/>
      <c r="BH1303" s="12"/>
    </row>
    <row r="1304" spans="1:60" x14ac:dyDescent="0.2">
      <c r="A1304" s="37">
        <v>46319</v>
      </c>
      <c r="C1304" s="38">
        <v>10.31</v>
      </c>
      <c r="D1304" s="13" t="s">
        <v>55</v>
      </c>
      <c r="E1304" s="13" t="s">
        <v>1156</v>
      </c>
      <c r="F1304" s="13"/>
      <c r="H1304" t="s">
        <v>56</v>
      </c>
      <c r="I1304" s="13">
        <v>4</v>
      </c>
      <c r="J1304" s="13">
        <v>8</v>
      </c>
      <c r="K1304" t="s">
        <v>1460</v>
      </c>
      <c r="L1304" s="38">
        <v>0.5</v>
      </c>
      <c r="M1304" s="38">
        <v>27</v>
      </c>
      <c r="N1304" s="38">
        <v>31.64</v>
      </c>
      <c r="O1304" s="13" t="s">
        <v>15</v>
      </c>
      <c r="Q1304" s="13" t="s">
        <v>4</v>
      </c>
      <c r="R1304" s="38">
        <v>29.188800000000001</v>
      </c>
      <c r="S1304" s="13" t="s">
        <v>60</v>
      </c>
      <c r="T1304" s="39" t="str">
        <f t="shared" si="1800"/>
        <v>0.00</v>
      </c>
      <c r="U1304" s="39">
        <f t="shared" ref="U1304:U1306" si="1904">BE1304</f>
        <v>-0.5</v>
      </c>
      <c r="V1304" s="39">
        <f t="shared" ref="V1304:V1306" si="1905">V1303+U1304</f>
        <v>77.687399999999997</v>
      </c>
      <c r="W1304" s="39">
        <f t="shared" ref="W1304:W1306" si="1906">W1303+L1304</f>
        <v>924.50000000000068</v>
      </c>
      <c r="X1304" s="40">
        <f t="shared" ref="X1304:X1306" si="1907">SUM(V1304/W1304)</f>
        <v>8.4031800973499118E-2</v>
      </c>
      <c r="Y1304" s="41">
        <f t="shared" ref="Y1304:Y1306" si="1908">V1304/100</f>
        <v>0.77687399999999995</v>
      </c>
      <c r="Z1304" s="42">
        <f t="shared" ref="Z1304:Z1306" si="1909">V1304*100</f>
        <v>7768.74</v>
      </c>
      <c r="AA1304" s="103" t="s">
        <v>58</v>
      </c>
      <c r="AT1304" s="47">
        <v>28.45</v>
      </c>
      <c r="AU1304" s="47">
        <v>26</v>
      </c>
      <c r="AV1304" s="10">
        <f t="shared" ref="AV1304:AV1308" si="1910">((N1304*(L1304))-(L1304))</f>
        <v>15.32</v>
      </c>
      <c r="AW1304" s="10">
        <f t="shared" ref="AW1304:AW1308" si="1911">0.92*(N1304-1)+1</f>
        <v>29.188800000000001</v>
      </c>
      <c r="AZ1304" t="str">
        <f t="shared" ref="AZ1304:AZ1308" si="1912">IF(N1304&gt;=M1304,"Yes","No")</f>
        <v>Yes</v>
      </c>
      <c r="BB1304" s="38">
        <f t="shared" ref="BB1304:BB1306" si="1913">IF(AA1304="W",
   L1304*(N1304-1),
   -L1304
)</f>
        <v>-0.5</v>
      </c>
      <c r="BC1304" s="38">
        <f t="shared" si="1837"/>
        <v>6.68</v>
      </c>
      <c r="BD1304" s="38">
        <f t="shared" ref="BD1304:BD1306" si="1914">IF(BC1304&gt;0, BC1304*0.92, BC1304)</f>
        <v>6.1456</v>
      </c>
      <c r="BE1304" s="38">
        <f t="shared" ref="BE1304:BE1306" si="1915">IF(
  BC1304&gt;0,
  IF(
    AA1304="W",
    BB1304 - (BC1304 - BD1304),
    BB1304
  ),
  BB1304
)</f>
        <v>-0.5</v>
      </c>
      <c r="BF1304" s="13" cm="1">
        <f t="array" ref="BF1304">SUMPRODUCT((1/COUNTIFS($A$3:$A1304,$A$3:$A1304,$H$3:$H1304,$H$3:$H1304,$I$3:$I1304,$I$3:$I1304)))</f>
        <v>383.99999999999727</v>
      </c>
      <c r="BG1304" s="13"/>
      <c r="BH1304" s="12"/>
    </row>
    <row r="1305" spans="1:60" x14ac:dyDescent="0.2">
      <c r="A1305" s="37">
        <v>46319</v>
      </c>
      <c r="C1305" s="38">
        <v>10.31</v>
      </c>
      <c r="D1305" s="13" t="s">
        <v>55</v>
      </c>
      <c r="E1305" s="13" t="s">
        <v>1156</v>
      </c>
      <c r="F1305" s="13"/>
      <c r="H1305" t="s">
        <v>56</v>
      </c>
      <c r="I1305" s="13">
        <v>4</v>
      </c>
      <c r="J1305" s="13">
        <v>8</v>
      </c>
      <c r="K1305" t="s">
        <v>1460</v>
      </c>
      <c r="L1305" s="38">
        <v>0.2</v>
      </c>
      <c r="M1305" s="38">
        <v>6.8</v>
      </c>
      <c r="N1305" s="38">
        <v>6.8</v>
      </c>
      <c r="O1305" s="13" t="s">
        <v>15</v>
      </c>
      <c r="Q1305" s="13" t="s">
        <v>1101</v>
      </c>
      <c r="R1305" s="38">
        <v>6.3360000000000003</v>
      </c>
      <c r="S1305" s="13" t="s">
        <v>60</v>
      </c>
      <c r="T1305" s="39" t="str">
        <f t="shared" si="1800"/>
        <v>0.00</v>
      </c>
      <c r="U1305" s="39">
        <f t="shared" si="1904"/>
        <v>-0.2</v>
      </c>
      <c r="V1305" s="39">
        <f t="shared" si="1905"/>
        <v>77.487399999999994</v>
      </c>
      <c r="W1305" s="39">
        <f t="shared" si="1906"/>
        <v>924.70000000000073</v>
      </c>
      <c r="X1305" s="40">
        <f t="shared" si="1907"/>
        <v>8.3797339677733243E-2</v>
      </c>
      <c r="Y1305" s="41">
        <f t="shared" si="1908"/>
        <v>0.77487399999999995</v>
      </c>
      <c r="Z1305" s="42">
        <f t="shared" si="1909"/>
        <v>7748.74</v>
      </c>
      <c r="AA1305" s="103" t="s">
        <v>58</v>
      </c>
      <c r="AT1305" s="47">
        <v>5.5</v>
      </c>
      <c r="AU1305" s="47">
        <v>5.5</v>
      </c>
      <c r="AV1305" s="10">
        <f t="shared" si="1910"/>
        <v>1.1600000000000001</v>
      </c>
      <c r="AW1305" s="10">
        <f t="shared" si="1911"/>
        <v>6.3360000000000003</v>
      </c>
      <c r="AZ1305" t="str">
        <f t="shared" si="1912"/>
        <v>Yes</v>
      </c>
      <c r="BB1305" s="38">
        <f t="shared" si="1913"/>
        <v>-0.2</v>
      </c>
      <c r="BC1305" s="38">
        <f t="shared" si="1837"/>
        <v>6.68</v>
      </c>
      <c r="BD1305" s="38">
        <f t="shared" si="1914"/>
        <v>6.1456</v>
      </c>
      <c r="BE1305" s="38">
        <f t="shared" si="1915"/>
        <v>-0.2</v>
      </c>
      <c r="BF1305" s="13" cm="1">
        <f t="array" ref="BF1305">SUMPRODUCT((1/COUNTIFS($A$3:$A1305,$A$3:$A1305,$H$3:$H1305,$H$3:$H1305,$I$3:$I1305,$I$3:$I1305)))</f>
        <v>383.99999999999727</v>
      </c>
      <c r="BG1305" s="13"/>
      <c r="BH1305" s="12"/>
    </row>
    <row r="1306" spans="1:60" x14ac:dyDescent="0.2">
      <c r="A1306" s="37">
        <v>46319</v>
      </c>
      <c r="C1306" s="38">
        <v>10.31</v>
      </c>
      <c r="D1306" s="13" t="s">
        <v>55</v>
      </c>
      <c r="E1306" s="13" t="s">
        <v>1156</v>
      </c>
      <c r="F1306" s="13"/>
      <c r="H1306" t="s">
        <v>56</v>
      </c>
      <c r="I1306" s="13">
        <v>4</v>
      </c>
      <c r="J1306" s="13">
        <v>9</v>
      </c>
      <c r="K1306" s="43" t="s">
        <v>1461</v>
      </c>
      <c r="L1306" s="38">
        <v>0.5</v>
      </c>
      <c r="M1306" s="38">
        <v>11</v>
      </c>
      <c r="N1306" s="38">
        <v>15.76</v>
      </c>
      <c r="O1306" s="13" t="s">
        <v>15</v>
      </c>
      <c r="Q1306" s="13" t="s">
        <v>4</v>
      </c>
      <c r="R1306" s="38">
        <v>14.5792</v>
      </c>
      <c r="S1306" s="13">
        <v>1</v>
      </c>
      <c r="T1306" s="39">
        <f t="shared" si="1800"/>
        <v>7.29</v>
      </c>
      <c r="U1306" s="39">
        <f t="shared" si="1904"/>
        <v>6.8456000000000001</v>
      </c>
      <c r="V1306" s="39">
        <f t="shared" si="1905"/>
        <v>84.332999999999998</v>
      </c>
      <c r="W1306" s="39">
        <f t="shared" si="1906"/>
        <v>925.20000000000073</v>
      </c>
      <c r="X1306" s="40">
        <f t="shared" si="1907"/>
        <v>9.115110246433196E-2</v>
      </c>
      <c r="Y1306" s="41">
        <f t="shared" si="1908"/>
        <v>0.84333000000000002</v>
      </c>
      <c r="Z1306" s="42">
        <f t="shared" si="1909"/>
        <v>8433.2999999999993</v>
      </c>
      <c r="AA1306" s="103" t="s">
        <v>72</v>
      </c>
      <c r="AT1306" s="47">
        <v>11</v>
      </c>
      <c r="AU1306" s="47">
        <v>11</v>
      </c>
      <c r="AV1306" s="10">
        <f t="shared" si="1910"/>
        <v>7.38</v>
      </c>
      <c r="AW1306" s="10">
        <f t="shared" si="1911"/>
        <v>14.5792</v>
      </c>
      <c r="AZ1306" t="str">
        <f t="shared" si="1912"/>
        <v>Yes</v>
      </c>
      <c r="BB1306" s="38">
        <f t="shared" si="1913"/>
        <v>7.38</v>
      </c>
      <c r="BC1306" s="38">
        <f t="shared" si="1837"/>
        <v>6.68</v>
      </c>
      <c r="BD1306" s="38">
        <f t="shared" si="1914"/>
        <v>6.1456</v>
      </c>
      <c r="BE1306" s="38">
        <f t="shared" si="1915"/>
        <v>6.8456000000000001</v>
      </c>
      <c r="BF1306" s="13" cm="1">
        <f t="array" ref="BF1306">SUMPRODUCT((1/COUNTIFS($A$3:$A1306,$A$3:$A1306,$H$3:$H1306,$H$3:$H1306,$I$3:$I1306,$I$3:$I1306)))</f>
        <v>383.99999999999721</v>
      </c>
      <c r="BG1306" s="13"/>
      <c r="BH1306" s="12"/>
    </row>
    <row r="1307" spans="1:60" x14ac:dyDescent="0.2">
      <c r="A1307" s="37">
        <v>46319</v>
      </c>
      <c r="C1307" s="38">
        <v>10.31</v>
      </c>
      <c r="D1307" s="13" t="s">
        <v>55</v>
      </c>
      <c r="E1307" s="13" t="s">
        <v>1172</v>
      </c>
      <c r="F1307" s="13"/>
      <c r="H1307" t="s">
        <v>1173</v>
      </c>
      <c r="I1307" s="13">
        <v>2</v>
      </c>
      <c r="J1307" s="13">
        <v>4</v>
      </c>
      <c r="K1307" s="46" t="s">
        <v>1453</v>
      </c>
      <c r="L1307" s="38">
        <v>0.5</v>
      </c>
      <c r="M1307" s="38">
        <v>30</v>
      </c>
      <c r="N1307" s="38">
        <v>30</v>
      </c>
      <c r="O1307" s="13" t="s">
        <v>15</v>
      </c>
      <c r="Q1307" s="13" t="s">
        <v>4</v>
      </c>
      <c r="R1307" s="38">
        <v>27.68</v>
      </c>
      <c r="S1307" s="13">
        <v>4</v>
      </c>
      <c r="T1307" s="39" t="str">
        <f t="shared" si="1800"/>
        <v>0.00</v>
      </c>
      <c r="U1307" s="39">
        <f t="shared" ref="U1307:U1308" si="1916">BE1307</f>
        <v>-0.5</v>
      </c>
      <c r="V1307" s="39">
        <f t="shared" ref="V1307:V1308" si="1917">V1306+U1307</f>
        <v>83.832999999999998</v>
      </c>
      <c r="W1307" s="39">
        <f t="shared" ref="W1307:W1308" si="1918">W1306+L1307</f>
        <v>925.70000000000073</v>
      </c>
      <c r="X1307" s="40">
        <f t="shared" ref="X1307:X1308" si="1919">SUM(V1307/W1307)</f>
        <v>9.0561737063843503E-2</v>
      </c>
      <c r="Y1307" s="41">
        <f t="shared" ref="Y1307:Y1308" si="1920">V1307/100</f>
        <v>0.83833000000000002</v>
      </c>
      <c r="Z1307" s="42">
        <f t="shared" ref="Z1307:Z1308" si="1921">V1307*100</f>
        <v>8383.2999999999993</v>
      </c>
      <c r="AA1307" s="103" t="s">
        <v>58</v>
      </c>
      <c r="AT1307" s="47">
        <v>24.4</v>
      </c>
      <c r="AU1307" s="47">
        <v>21</v>
      </c>
      <c r="AV1307" s="10">
        <f t="shared" si="1910"/>
        <v>14.5</v>
      </c>
      <c r="AW1307" s="10">
        <f t="shared" si="1911"/>
        <v>27.68</v>
      </c>
      <c r="AZ1307" t="str">
        <f t="shared" si="1912"/>
        <v>Yes</v>
      </c>
      <c r="BB1307" s="38">
        <f t="shared" ref="BB1307:BB1344" si="1922">IF(AA1307="W",
   L1307*(N1307-1),
   -L1307
)</f>
        <v>-0.5</v>
      </c>
      <c r="BC1307" s="38">
        <f t="shared" ref="BC1307:BC1386" si="1923">SUMIFS(
  $BB:$BB,
  $A:$A,$A1307,
  $H:$H,$H1307,
  $I:$I,$I1307
)</f>
        <v>-0.5</v>
      </c>
      <c r="BD1307" s="38">
        <f t="shared" ref="BD1307:BD1344" si="1924">IF(BC1307&gt;0, BC1307*0.92, BC1307)</f>
        <v>-0.5</v>
      </c>
      <c r="BE1307" s="38">
        <f t="shared" ref="BE1307:BE1344" si="1925">IF(
  BC1307&gt;0,
  IF(
    AA1307="W",
    BB1307 - (BC1307 - BD1307),
    BB1307
  ),
  BB1307
)</f>
        <v>-0.5</v>
      </c>
      <c r="BF1307" s="13" cm="1">
        <f t="array" ref="BF1307">SUMPRODUCT((1/COUNTIFS($A$3:$A1307,$A$3:$A1307,$H$3:$H1307,$H$3:$H1307,$I$3:$I1307,$I$3:$I1307)))</f>
        <v>384.99999999999721</v>
      </c>
      <c r="BG1307" s="13"/>
      <c r="BH1307" s="12"/>
    </row>
    <row r="1308" spans="1:60" x14ac:dyDescent="0.2">
      <c r="A1308" s="37">
        <v>46319</v>
      </c>
      <c r="C1308" s="38">
        <v>10.31</v>
      </c>
      <c r="D1308" s="13" t="s">
        <v>55</v>
      </c>
      <c r="E1308" s="13" t="s">
        <v>1172</v>
      </c>
      <c r="F1308" s="13"/>
      <c r="H1308" t="s">
        <v>1173</v>
      </c>
      <c r="I1308" s="13">
        <v>3</v>
      </c>
      <c r="J1308" s="13">
        <v>5</v>
      </c>
      <c r="K1308" t="s">
        <v>1458</v>
      </c>
      <c r="L1308" s="38">
        <v>0.5</v>
      </c>
      <c r="M1308" s="38">
        <v>19</v>
      </c>
      <c r="N1308" s="38">
        <v>25</v>
      </c>
      <c r="O1308" s="13" t="s">
        <v>15</v>
      </c>
      <c r="Q1308" s="13" t="s">
        <v>4</v>
      </c>
      <c r="R1308" s="38">
        <v>23.080000000000002</v>
      </c>
      <c r="S1308" s="13" t="s">
        <v>60</v>
      </c>
      <c r="T1308" s="39" t="str">
        <f t="shared" si="1800"/>
        <v>0.00</v>
      </c>
      <c r="U1308" s="39">
        <f t="shared" si="1916"/>
        <v>-0.5</v>
      </c>
      <c r="V1308" s="39">
        <f t="shared" si="1917"/>
        <v>83.332999999999998</v>
      </c>
      <c r="W1308" s="39">
        <f t="shared" si="1918"/>
        <v>926.20000000000073</v>
      </c>
      <c r="X1308" s="40">
        <f t="shared" si="1919"/>
        <v>8.9973007989634993E-2</v>
      </c>
      <c r="Y1308" s="41">
        <f t="shared" si="1920"/>
        <v>0.83333000000000002</v>
      </c>
      <c r="Z1308" s="42">
        <f t="shared" si="1921"/>
        <v>8333.2999999999993</v>
      </c>
      <c r="AA1308" s="103" t="s">
        <v>58</v>
      </c>
      <c r="AT1308" s="47">
        <v>18.2</v>
      </c>
      <c r="AU1308" s="47">
        <v>19</v>
      </c>
      <c r="AV1308" s="10">
        <f t="shared" si="1910"/>
        <v>12</v>
      </c>
      <c r="AW1308" s="10">
        <f t="shared" si="1911"/>
        <v>23.080000000000002</v>
      </c>
      <c r="AZ1308" t="str">
        <f t="shared" si="1912"/>
        <v>Yes</v>
      </c>
      <c r="BB1308" s="38">
        <f t="shared" si="1922"/>
        <v>-0.5</v>
      </c>
      <c r="BC1308" s="38">
        <f t="shared" si="1923"/>
        <v>-0.5</v>
      </c>
      <c r="BD1308" s="38">
        <f t="shared" si="1924"/>
        <v>-0.5</v>
      </c>
      <c r="BE1308" s="38">
        <f t="shared" si="1925"/>
        <v>-0.5</v>
      </c>
      <c r="BF1308" s="13" cm="1">
        <f t="array" ref="BF1308">SUMPRODUCT((1/COUNTIFS($A$3:$A1308,$A$3:$A1308,$H$3:$H1308,$H$3:$H1308,$I$3:$I1308,$I$3:$I1308)))</f>
        <v>385.99999999999721</v>
      </c>
      <c r="BG1308" s="13"/>
      <c r="BH1308" s="12"/>
    </row>
    <row r="1309" spans="1:60" x14ac:dyDescent="0.2">
      <c r="A1309" s="37">
        <v>46319</v>
      </c>
      <c r="C1309" s="38">
        <v>10.31</v>
      </c>
      <c r="D1309" s="13" t="s">
        <v>55</v>
      </c>
      <c r="E1309" s="13" t="s">
        <v>1172</v>
      </c>
      <c r="F1309" s="13"/>
      <c r="H1309" t="s">
        <v>1173</v>
      </c>
      <c r="I1309" s="13">
        <v>4</v>
      </c>
      <c r="J1309" s="13">
        <v>12</v>
      </c>
      <c r="K1309" t="s">
        <v>1465</v>
      </c>
      <c r="L1309" s="38">
        <v>0.5</v>
      </c>
      <c r="M1309" s="38">
        <v>25</v>
      </c>
      <c r="N1309" s="38">
        <v>29.38</v>
      </c>
      <c r="O1309" s="13" t="s">
        <v>15</v>
      </c>
      <c r="Q1309" s="13" t="s">
        <v>4</v>
      </c>
      <c r="R1309" s="38">
        <v>27.1096</v>
      </c>
      <c r="S1309" s="13" t="s">
        <v>60</v>
      </c>
      <c r="T1309" s="39" t="str">
        <f t="shared" si="1800"/>
        <v>0.00</v>
      </c>
      <c r="U1309" s="39">
        <f t="shared" ref="U1309:U1344" si="1926">BE1309</f>
        <v>-0.5</v>
      </c>
      <c r="V1309" s="39">
        <f t="shared" ref="V1309:V1344" si="1927">V1308+U1309</f>
        <v>82.832999999999998</v>
      </c>
      <c r="W1309" s="39">
        <f t="shared" ref="W1309:W1344" si="1928">W1308+L1309</f>
        <v>926.70000000000073</v>
      </c>
      <c r="X1309" s="40">
        <f t="shared" ref="X1309:X1344" si="1929">SUM(V1309/W1309)</f>
        <v>8.938491421171893E-2</v>
      </c>
      <c r="Y1309" s="41">
        <f t="shared" ref="Y1309:Y1344" si="1930">V1309/100</f>
        <v>0.82833000000000001</v>
      </c>
      <c r="Z1309" s="42">
        <f t="shared" ref="Z1309:Z1344" si="1931">V1309*100</f>
        <v>8283.2999999999993</v>
      </c>
      <c r="AA1309" s="103" t="s">
        <v>58</v>
      </c>
      <c r="AT1309" s="47">
        <v>24.4</v>
      </c>
      <c r="AU1309" s="47">
        <v>20</v>
      </c>
      <c r="AV1309" s="10">
        <f t="shared" ref="AV1309:AV1312" si="1932">((N1309*(L1309))-(L1309))</f>
        <v>14.19</v>
      </c>
      <c r="AW1309" s="10">
        <f t="shared" ref="AW1309:AW1312" si="1933">0.92*(N1309-1)+1</f>
        <v>27.1096</v>
      </c>
      <c r="AZ1309" t="str">
        <f t="shared" ref="AZ1309:AZ1312" si="1934">IF(N1309&gt;=M1309,"Yes","No")</f>
        <v>Yes</v>
      </c>
      <c r="BB1309" s="38">
        <f t="shared" si="1922"/>
        <v>-0.5</v>
      </c>
      <c r="BC1309" s="38">
        <f t="shared" si="1923"/>
        <v>-0.7</v>
      </c>
      <c r="BD1309" s="38">
        <f t="shared" si="1924"/>
        <v>-0.7</v>
      </c>
      <c r="BE1309" s="38">
        <f t="shared" si="1925"/>
        <v>-0.5</v>
      </c>
      <c r="BF1309" s="13" cm="1">
        <f t="array" ref="BF1309">SUMPRODUCT((1/COUNTIFS($A$3:$A1309,$A$3:$A1309,$H$3:$H1309,$H$3:$H1309,$I$3:$I1309,$I$3:$I1309)))</f>
        <v>386.99999999999721</v>
      </c>
      <c r="BG1309" s="13"/>
      <c r="BH1309" s="12"/>
    </row>
    <row r="1310" spans="1:60" x14ac:dyDescent="0.2">
      <c r="A1310" s="37">
        <v>46319</v>
      </c>
      <c r="C1310" s="38">
        <v>10.31</v>
      </c>
      <c r="D1310" s="13" t="s">
        <v>55</v>
      </c>
      <c r="E1310" s="13" t="s">
        <v>1172</v>
      </c>
      <c r="F1310" s="13"/>
      <c r="H1310" t="s">
        <v>1173</v>
      </c>
      <c r="I1310" s="13">
        <v>4</v>
      </c>
      <c r="J1310" s="13">
        <v>12</v>
      </c>
      <c r="K1310" t="s">
        <v>1465</v>
      </c>
      <c r="L1310" s="38">
        <v>0.2</v>
      </c>
      <c r="M1310" s="38">
        <v>7.2</v>
      </c>
      <c r="N1310" s="38">
        <v>7.2</v>
      </c>
      <c r="O1310" s="13" t="s">
        <v>15</v>
      </c>
      <c r="Q1310" s="13" t="s">
        <v>1101</v>
      </c>
      <c r="R1310" s="38">
        <v>6.7040000000000006</v>
      </c>
      <c r="S1310" s="13" t="s">
        <v>60</v>
      </c>
      <c r="T1310" s="39" t="str">
        <f t="shared" si="1800"/>
        <v>0.00</v>
      </c>
      <c r="U1310" s="39">
        <f t="shared" si="1926"/>
        <v>-0.2</v>
      </c>
      <c r="V1310" s="39">
        <f t="shared" si="1927"/>
        <v>82.632999999999996</v>
      </c>
      <c r="W1310" s="39">
        <f t="shared" si="1928"/>
        <v>926.90000000000077</v>
      </c>
      <c r="X1310" s="40">
        <f t="shared" si="1929"/>
        <v>8.9149854353220329E-2</v>
      </c>
      <c r="Y1310" s="41">
        <f t="shared" si="1930"/>
        <v>0.82633000000000001</v>
      </c>
      <c r="Z1310" s="42">
        <f t="shared" si="1931"/>
        <v>8263.2999999999993</v>
      </c>
      <c r="AA1310" s="103" t="s">
        <v>58</v>
      </c>
      <c r="AT1310" s="47">
        <v>4.9000000000000004</v>
      </c>
      <c r="AU1310" s="47">
        <v>4.9000000000000004</v>
      </c>
      <c r="AV1310" s="10">
        <f t="shared" si="1932"/>
        <v>1.2400000000000002</v>
      </c>
      <c r="AW1310" s="10">
        <f t="shared" si="1933"/>
        <v>6.7040000000000006</v>
      </c>
      <c r="AZ1310" t="str">
        <f t="shared" si="1934"/>
        <v>Yes</v>
      </c>
      <c r="BB1310" s="38">
        <f t="shared" si="1922"/>
        <v>-0.2</v>
      </c>
      <c r="BC1310" s="38">
        <f t="shared" si="1923"/>
        <v>-0.7</v>
      </c>
      <c r="BD1310" s="38">
        <f t="shared" si="1924"/>
        <v>-0.7</v>
      </c>
      <c r="BE1310" s="38">
        <f t="shared" si="1925"/>
        <v>-0.2</v>
      </c>
      <c r="BF1310" s="13" cm="1">
        <f t="array" ref="BF1310">SUMPRODUCT((1/COUNTIFS($A$3:$A1310,$A$3:$A1310,$H$3:$H1310,$H$3:$H1310,$I$3:$I1310,$I$3:$I1310)))</f>
        <v>386.99999999999721</v>
      </c>
      <c r="BG1310" s="13"/>
      <c r="BH1310" s="12"/>
    </row>
    <row r="1311" spans="1:60" x14ac:dyDescent="0.2">
      <c r="A1311" s="37">
        <v>46319</v>
      </c>
      <c r="C1311" s="38">
        <v>10.31</v>
      </c>
      <c r="D1311" s="13" t="s">
        <v>55</v>
      </c>
      <c r="E1311" s="13" t="s">
        <v>1156</v>
      </c>
      <c r="F1311" s="13"/>
      <c r="H1311" t="s">
        <v>56</v>
      </c>
      <c r="I1311" s="13">
        <v>5</v>
      </c>
      <c r="J1311" s="13">
        <v>1</v>
      </c>
      <c r="K1311" s="44" t="s">
        <v>1467</v>
      </c>
      <c r="L1311" s="38">
        <v>0.5</v>
      </c>
      <c r="M1311" s="38">
        <v>13.5</v>
      </c>
      <c r="N1311" s="38">
        <v>18.3</v>
      </c>
      <c r="O1311" s="13" t="s">
        <v>15</v>
      </c>
      <c r="Q1311" s="13" t="s">
        <v>4</v>
      </c>
      <c r="R1311" s="38">
        <v>16.916000000000004</v>
      </c>
      <c r="S1311" s="13">
        <v>2</v>
      </c>
      <c r="T1311" s="39" t="str">
        <f t="shared" si="1800"/>
        <v>0.00</v>
      </c>
      <c r="U1311" s="39">
        <f t="shared" si="1926"/>
        <v>-0.5</v>
      </c>
      <c r="V1311" s="39">
        <f t="shared" si="1927"/>
        <v>82.132999999999996</v>
      </c>
      <c r="W1311" s="39">
        <f t="shared" si="1928"/>
        <v>927.40000000000077</v>
      </c>
      <c r="X1311" s="40">
        <f t="shared" si="1929"/>
        <v>8.8562648263963692E-2</v>
      </c>
      <c r="Y1311" s="41">
        <f t="shared" si="1930"/>
        <v>0.82133</v>
      </c>
      <c r="Z1311" s="42">
        <f t="shared" si="1931"/>
        <v>8213.2999999999993</v>
      </c>
      <c r="AA1311" s="103" t="s">
        <v>58</v>
      </c>
      <c r="AT1311" s="47">
        <v>18.2</v>
      </c>
      <c r="AU1311" s="47">
        <v>15</v>
      </c>
      <c r="AV1311" s="10">
        <f t="shared" si="1932"/>
        <v>8.65</v>
      </c>
      <c r="AW1311" s="10">
        <f t="shared" si="1933"/>
        <v>16.916000000000004</v>
      </c>
      <c r="AZ1311" t="str">
        <f t="shared" si="1934"/>
        <v>Yes</v>
      </c>
      <c r="BB1311" s="38">
        <f t="shared" si="1922"/>
        <v>-0.5</v>
      </c>
      <c r="BC1311" s="38">
        <f t="shared" si="1923"/>
        <v>-1</v>
      </c>
      <c r="BD1311" s="38">
        <f t="shared" si="1924"/>
        <v>-1</v>
      </c>
      <c r="BE1311" s="38">
        <f t="shared" si="1925"/>
        <v>-0.5</v>
      </c>
      <c r="BF1311" s="13" cm="1">
        <f t="array" ref="BF1311">SUMPRODUCT((1/COUNTIFS($A$3:$A1311,$A$3:$A1311,$H$3:$H1311,$H$3:$H1311,$I$3:$I1311,$I$3:$I1311)))</f>
        <v>387.99999999999721</v>
      </c>
      <c r="BG1311" s="13"/>
      <c r="BH1311" s="12"/>
    </row>
    <row r="1312" spans="1:60" x14ac:dyDescent="0.2">
      <c r="A1312" s="37">
        <v>46319</v>
      </c>
      <c r="C1312" s="38">
        <v>10.31</v>
      </c>
      <c r="D1312" s="13" t="s">
        <v>55</v>
      </c>
      <c r="E1312" s="13" t="s">
        <v>1156</v>
      </c>
      <c r="F1312" s="13"/>
      <c r="H1312" t="s">
        <v>56</v>
      </c>
      <c r="I1312" s="13">
        <v>5</v>
      </c>
      <c r="J1312" s="13">
        <v>7</v>
      </c>
      <c r="K1312" t="s">
        <v>1468</v>
      </c>
      <c r="L1312" s="38">
        <v>0.5</v>
      </c>
      <c r="M1312" s="38">
        <v>16</v>
      </c>
      <c r="N1312" s="38">
        <v>16</v>
      </c>
      <c r="O1312" s="13" t="s">
        <v>15</v>
      </c>
      <c r="P1312" s="13" t="s">
        <v>15</v>
      </c>
      <c r="Q1312" s="13" t="s">
        <v>4</v>
      </c>
      <c r="R1312" s="38">
        <v>14.8</v>
      </c>
      <c r="S1312" s="13" t="s">
        <v>60</v>
      </c>
      <c r="T1312" s="39" t="str">
        <f t="shared" si="1800"/>
        <v>0.00</v>
      </c>
      <c r="U1312" s="39">
        <f t="shared" si="1926"/>
        <v>-0.5</v>
      </c>
      <c r="V1312" s="39">
        <f t="shared" si="1927"/>
        <v>81.632999999999996</v>
      </c>
      <c r="W1312" s="39">
        <f t="shared" si="1928"/>
        <v>927.90000000000077</v>
      </c>
      <c r="X1312" s="40">
        <f t="shared" si="1929"/>
        <v>8.7976075008082688E-2</v>
      </c>
      <c r="Y1312" s="41">
        <f t="shared" si="1930"/>
        <v>0.81633</v>
      </c>
      <c r="Z1312" s="42">
        <f t="shared" si="1931"/>
        <v>8163.2999999999993</v>
      </c>
      <c r="AA1312" s="103" t="s">
        <v>58</v>
      </c>
      <c r="AT1312" s="47">
        <v>13</v>
      </c>
      <c r="AU1312" s="47">
        <v>14</v>
      </c>
      <c r="AV1312" s="10">
        <f t="shared" si="1932"/>
        <v>7.5</v>
      </c>
      <c r="AW1312" s="10">
        <f t="shared" si="1933"/>
        <v>14.8</v>
      </c>
      <c r="AZ1312" t="str">
        <f t="shared" si="1934"/>
        <v>Yes</v>
      </c>
      <c r="BB1312" s="38">
        <f t="shared" si="1922"/>
        <v>-0.5</v>
      </c>
      <c r="BC1312" s="38">
        <f t="shared" si="1923"/>
        <v>-1</v>
      </c>
      <c r="BD1312" s="38">
        <f t="shared" si="1924"/>
        <v>-1</v>
      </c>
      <c r="BE1312" s="38">
        <f t="shared" si="1925"/>
        <v>-0.5</v>
      </c>
      <c r="BF1312" s="13" cm="1">
        <f t="array" ref="BF1312">SUMPRODUCT((1/COUNTIFS($A$3:$A1312,$A$3:$A1312,$H$3:$H1312,$H$3:$H1312,$I$3:$I1312,$I$3:$I1312)))</f>
        <v>387.99999999999721</v>
      </c>
      <c r="BG1312" s="13"/>
      <c r="BH1312" s="12"/>
    </row>
    <row r="1313" spans="1:60" x14ac:dyDescent="0.2">
      <c r="A1313" s="37">
        <v>46319</v>
      </c>
      <c r="C1313" s="38">
        <v>10.31</v>
      </c>
      <c r="D1313" s="13" t="s">
        <v>55</v>
      </c>
      <c r="E1313" s="13" t="s">
        <v>1156</v>
      </c>
      <c r="F1313" s="13"/>
      <c r="H1313" t="s">
        <v>56</v>
      </c>
      <c r="I1313" s="13">
        <v>6</v>
      </c>
      <c r="J1313" s="13">
        <v>1</v>
      </c>
      <c r="K1313" t="s">
        <v>747</v>
      </c>
      <c r="L1313" s="38">
        <v>0.5</v>
      </c>
      <c r="M1313" s="38">
        <v>14.5</v>
      </c>
      <c r="N1313" s="38">
        <v>16.22</v>
      </c>
      <c r="O1313" s="13" t="s">
        <v>15</v>
      </c>
      <c r="Q1313" s="13" t="s">
        <v>4</v>
      </c>
      <c r="R1313" s="38">
        <v>15.0024</v>
      </c>
      <c r="S1313" s="13" t="s">
        <v>60</v>
      </c>
      <c r="T1313" s="39" t="str">
        <f t="shared" si="1800"/>
        <v>0.00</v>
      </c>
      <c r="U1313" s="39">
        <f t="shared" si="1926"/>
        <v>-0.5</v>
      </c>
      <c r="V1313" s="39">
        <f t="shared" si="1927"/>
        <v>81.132999999999996</v>
      </c>
      <c r="W1313" s="39">
        <f t="shared" si="1928"/>
        <v>928.40000000000077</v>
      </c>
      <c r="X1313" s="40">
        <f t="shared" si="1929"/>
        <v>8.7390133563119268E-2</v>
      </c>
      <c r="Y1313" s="41">
        <f t="shared" si="1930"/>
        <v>0.81133</v>
      </c>
      <c r="Z1313" s="42">
        <f t="shared" si="1931"/>
        <v>8113.2999999999993</v>
      </c>
      <c r="AA1313" s="103" t="s">
        <v>58</v>
      </c>
      <c r="AT1313" s="47">
        <v>17.350000000000001</v>
      </c>
      <c r="AU1313" s="47">
        <v>15</v>
      </c>
      <c r="AV1313" s="10">
        <f t="shared" ref="AV1313:AV1322" si="1935">((N1313*(L1313))-(L1313))</f>
        <v>7.6099999999999994</v>
      </c>
      <c r="AW1313" s="10">
        <f t="shared" ref="AW1313:AW1322" si="1936">0.92*(N1313-1)+1</f>
        <v>15.0024</v>
      </c>
      <c r="AZ1313" t="str">
        <f t="shared" ref="AZ1313:AZ1322" si="1937">IF(N1313&gt;=M1313,"Yes","No")</f>
        <v>Yes</v>
      </c>
      <c r="BB1313" s="38">
        <f t="shared" si="1922"/>
        <v>-0.5</v>
      </c>
      <c r="BC1313" s="38">
        <f t="shared" si="1923"/>
        <v>-3.5000000000000004</v>
      </c>
      <c r="BD1313" s="38">
        <f t="shared" si="1924"/>
        <v>-3.5000000000000004</v>
      </c>
      <c r="BE1313" s="38">
        <f t="shared" si="1925"/>
        <v>-0.5</v>
      </c>
      <c r="BF1313" s="13" cm="1">
        <f t="array" ref="BF1313">SUMPRODUCT((1/COUNTIFS($A$3:$A1313,$A$3:$A1313,$H$3:$H1313,$H$3:$H1313,$I$3:$I1313,$I$3:$I1313)))</f>
        <v>388.99999999999721</v>
      </c>
      <c r="BG1313" s="13"/>
      <c r="BH1313" s="12"/>
    </row>
    <row r="1314" spans="1:60" x14ac:dyDescent="0.2">
      <c r="A1314" s="37">
        <v>46319</v>
      </c>
      <c r="C1314" s="38">
        <v>10.31</v>
      </c>
      <c r="D1314" s="13" t="s">
        <v>55</v>
      </c>
      <c r="E1314" s="13" t="s">
        <v>1156</v>
      </c>
      <c r="F1314" s="13"/>
      <c r="H1314" t="s">
        <v>56</v>
      </c>
      <c r="I1314" s="13">
        <v>6</v>
      </c>
      <c r="J1314" s="13">
        <v>1</v>
      </c>
      <c r="K1314" t="s">
        <v>747</v>
      </c>
      <c r="L1314" s="38">
        <v>0.2</v>
      </c>
      <c r="M1314" s="38">
        <v>4.2</v>
      </c>
      <c r="N1314" s="38">
        <v>4.2</v>
      </c>
      <c r="O1314" s="13" t="s">
        <v>15</v>
      </c>
      <c r="Q1314" s="13" t="s">
        <v>1101</v>
      </c>
      <c r="R1314" s="38">
        <v>3.9440000000000004</v>
      </c>
      <c r="S1314" s="13" t="s">
        <v>60</v>
      </c>
      <c r="T1314" s="39" t="str">
        <f t="shared" si="1800"/>
        <v>0.00</v>
      </c>
      <c r="U1314" s="39">
        <f t="shared" si="1926"/>
        <v>-0.2</v>
      </c>
      <c r="V1314" s="39">
        <f t="shared" si="1927"/>
        <v>80.932999999999993</v>
      </c>
      <c r="W1314" s="39">
        <f t="shared" si="1928"/>
        <v>928.60000000000082</v>
      </c>
      <c r="X1314" s="40">
        <f t="shared" si="1929"/>
        <v>8.7155933663579502E-2</v>
      </c>
      <c r="Y1314" s="41">
        <f t="shared" si="1930"/>
        <v>0.80932999999999988</v>
      </c>
      <c r="Z1314" s="42">
        <f t="shared" si="1931"/>
        <v>8093.2999999999993</v>
      </c>
      <c r="AA1314" s="103" t="s">
        <v>58</v>
      </c>
      <c r="AT1314" s="47">
        <v>4.4000000000000004</v>
      </c>
      <c r="AU1314" s="47">
        <v>4.4000000000000004</v>
      </c>
      <c r="AV1314" s="10">
        <f t="shared" si="1935"/>
        <v>0.64000000000000012</v>
      </c>
      <c r="AW1314" s="10">
        <f t="shared" si="1936"/>
        <v>3.9440000000000004</v>
      </c>
      <c r="AZ1314" t="str">
        <f t="shared" si="1937"/>
        <v>Yes</v>
      </c>
      <c r="BB1314" s="38">
        <f t="shared" si="1922"/>
        <v>-0.2</v>
      </c>
      <c r="BC1314" s="38">
        <f t="shared" si="1923"/>
        <v>-3.5000000000000004</v>
      </c>
      <c r="BD1314" s="38">
        <f t="shared" si="1924"/>
        <v>-3.5000000000000004</v>
      </c>
      <c r="BE1314" s="38">
        <f t="shared" si="1925"/>
        <v>-0.2</v>
      </c>
      <c r="BF1314" s="13" cm="1">
        <f t="array" ref="BF1314">SUMPRODUCT((1/COUNTIFS($A$3:$A1314,$A$3:$A1314,$H$3:$H1314,$H$3:$H1314,$I$3:$I1314,$I$3:$I1314)))</f>
        <v>388.99999999999721</v>
      </c>
      <c r="BG1314" s="13"/>
      <c r="BH1314" s="12"/>
    </row>
    <row r="1315" spans="1:60" x14ac:dyDescent="0.2">
      <c r="A1315" s="37">
        <v>46319</v>
      </c>
      <c r="C1315" s="38">
        <v>10.31</v>
      </c>
      <c r="D1315" s="13" t="s">
        <v>55</v>
      </c>
      <c r="E1315" s="13" t="s">
        <v>1156</v>
      </c>
      <c r="F1315" s="13"/>
      <c r="H1315" t="s">
        <v>56</v>
      </c>
      <c r="I1315" s="13">
        <v>6</v>
      </c>
      <c r="J1315" s="13">
        <v>3</v>
      </c>
      <c r="K1315" t="s">
        <v>1305</v>
      </c>
      <c r="L1315" s="38">
        <v>0.5</v>
      </c>
      <c r="M1315" s="38">
        <v>17</v>
      </c>
      <c r="N1315" s="38">
        <v>21.75</v>
      </c>
      <c r="O1315" s="13" t="s">
        <v>15</v>
      </c>
      <c r="Q1315" s="13" t="s">
        <v>4</v>
      </c>
      <c r="R1315" s="38">
        <v>20.09</v>
      </c>
      <c r="S1315" s="13" t="s">
        <v>60</v>
      </c>
      <c r="T1315" s="39" t="str">
        <f t="shared" si="1800"/>
        <v>0.00</v>
      </c>
      <c r="U1315" s="39">
        <f t="shared" si="1926"/>
        <v>-0.5</v>
      </c>
      <c r="V1315" s="39">
        <f t="shared" si="1927"/>
        <v>80.432999999999993</v>
      </c>
      <c r="W1315" s="39">
        <f t="shared" si="1928"/>
        <v>929.10000000000082</v>
      </c>
      <c r="X1315" s="40">
        <f t="shared" si="1929"/>
        <v>8.6570875040361553E-2</v>
      </c>
      <c r="Y1315" s="41">
        <f t="shared" si="1930"/>
        <v>0.80432999999999988</v>
      </c>
      <c r="Z1315" s="42">
        <f t="shared" si="1931"/>
        <v>8043.2999999999993</v>
      </c>
      <c r="AA1315" s="103" t="s">
        <v>58</v>
      </c>
      <c r="AT1315" s="47">
        <v>20.85</v>
      </c>
      <c r="AU1315" s="47">
        <v>17</v>
      </c>
      <c r="AV1315" s="10">
        <f t="shared" si="1935"/>
        <v>10.375</v>
      </c>
      <c r="AW1315" s="10">
        <f t="shared" si="1936"/>
        <v>20.09</v>
      </c>
      <c r="AZ1315" t="str">
        <f t="shared" si="1937"/>
        <v>Yes</v>
      </c>
      <c r="BB1315" s="38">
        <f t="shared" si="1922"/>
        <v>-0.5</v>
      </c>
      <c r="BC1315" s="38">
        <f t="shared" si="1923"/>
        <v>-3.5000000000000004</v>
      </c>
      <c r="BD1315" s="38">
        <f t="shared" si="1924"/>
        <v>-3.5000000000000004</v>
      </c>
      <c r="BE1315" s="38">
        <f t="shared" si="1925"/>
        <v>-0.5</v>
      </c>
      <c r="BF1315" s="13" cm="1">
        <f t="array" ref="BF1315">SUMPRODUCT((1/COUNTIFS($A$3:$A1315,$A$3:$A1315,$H$3:$H1315,$H$3:$H1315,$I$3:$I1315,$I$3:$I1315)))</f>
        <v>388.99999999999716</v>
      </c>
      <c r="BG1315" s="13"/>
      <c r="BH1315" s="12"/>
    </row>
    <row r="1316" spans="1:60" x14ac:dyDescent="0.2">
      <c r="A1316" s="37">
        <v>46319</v>
      </c>
      <c r="C1316" s="38">
        <v>10.31</v>
      </c>
      <c r="D1316" s="13" t="s">
        <v>55</v>
      </c>
      <c r="E1316" s="13" t="s">
        <v>1156</v>
      </c>
      <c r="F1316" s="13"/>
      <c r="H1316" t="s">
        <v>56</v>
      </c>
      <c r="I1316" s="13">
        <v>6</v>
      </c>
      <c r="J1316" s="13">
        <v>3</v>
      </c>
      <c r="K1316" t="s">
        <v>1305</v>
      </c>
      <c r="L1316" s="38">
        <v>0.2</v>
      </c>
      <c r="M1316" s="38">
        <v>4.9000000000000004</v>
      </c>
      <c r="N1316" s="38">
        <v>4.9000000000000004</v>
      </c>
      <c r="O1316" s="13" t="s">
        <v>15</v>
      </c>
      <c r="Q1316" s="13" t="s">
        <v>1101</v>
      </c>
      <c r="R1316" s="38">
        <v>4.588000000000001</v>
      </c>
      <c r="S1316" s="13" t="s">
        <v>60</v>
      </c>
      <c r="T1316" s="39" t="str">
        <f t="shared" si="1800"/>
        <v>0.00</v>
      </c>
      <c r="U1316" s="39">
        <f t="shared" si="1926"/>
        <v>-0.2</v>
      </c>
      <c r="V1316" s="39">
        <f t="shared" si="1927"/>
        <v>80.23299999999999</v>
      </c>
      <c r="W1316" s="39">
        <f t="shared" si="1928"/>
        <v>929.30000000000086</v>
      </c>
      <c r="X1316" s="40">
        <f t="shared" si="1929"/>
        <v>8.6337027870440022E-2</v>
      </c>
      <c r="Y1316" s="41">
        <f t="shared" si="1930"/>
        <v>0.80232999999999988</v>
      </c>
      <c r="Z1316" s="42">
        <f t="shared" si="1931"/>
        <v>8023.2999999999993</v>
      </c>
      <c r="AA1316" s="103" t="s">
        <v>58</v>
      </c>
      <c r="AT1316" s="47">
        <v>4</v>
      </c>
      <c r="AU1316" s="47">
        <v>4</v>
      </c>
      <c r="AV1316" s="10">
        <f t="shared" si="1935"/>
        <v>0.78</v>
      </c>
      <c r="AW1316" s="10">
        <f t="shared" si="1936"/>
        <v>4.588000000000001</v>
      </c>
      <c r="AZ1316" t="str">
        <f t="shared" si="1937"/>
        <v>Yes</v>
      </c>
      <c r="BB1316" s="38">
        <f t="shared" si="1922"/>
        <v>-0.2</v>
      </c>
      <c r="BC1316" s="38">
        <f t="shared" si="1923"/>
        <v>-3.5000000000000004</v>
      </c>
      <c r="BD1316" s="38">
        <f t="shared" si="1924"/>
        <v>-3.5000000000000004</v>
      </c>
      <c r="BE1316" s="38">
        <f t="shared" si="1925"/>
        <v>-0.2</v>
      </c>
      <c r="BF1316" s="13" cm="1">
        <f t="array" ref="BF1316">SUMPRODUCT((1/COUNTIFS($A$3:$A1316,$A$3:$A1316,$H$3:$H1316,$H$3:$H1316,$I$3:$I1316,$I$3:$I1316)))</f>
        <v>388.99999999999721</v>
      </c>
      <c r="BG1316" s="13"/>
      <c r="BH1316" s="12"/>
    </row>
    <row r="1317" spans="1:60" x14ac:dyDescent="0.2">
      <c r="A1317" s="37">
        <v>46319</v>
      </c>
      <c r="C1317" s="38">
        <v>10.31</v>
      </c>
      <c r="D1317" s="13" t="s">
        <v>55</v>
      </c>
      <c r="E1317" s="13" t="s">
        <v>1156</v>
      </c>
      <c r="F1317" s="13"/>
      <c r="H1317" t="s">
        <v>56</v>
      </c>
      <c r="I1317" s="13">
        <v>6</v>
      </c>
      <c r="J1317" s="13">
        <v>5</v>
      </c>
      <c r="K1317" t="s">
        <v>559</v>
      </c>
      <c r="L1317" s="38">
        <v>0.5</v>
      </c>
      <c r="M1317" s="38">
        <v>22</v>
      </c>
      <c r="N1317" s="38">
        <v>49.26</v>
      </c>
      <c r="O1317" s="13" t="s">
        <v>15</v>
      </c>
      <c r="Q1317" s="13" t="s">
        <v>4</v>
      </c>
      <c r="R1317" s="38">
        <v>45.3992</v>
      </c>
      <c r="S1317" s="13" t="s">
        <v>60</v>
      </c>
      <c r="T1317" s="39" t="str">
        <f t="shared" si="1800"/>
        <v>0.00</v>
      </c>
      <c r="U1317" s="39">
        <f t="shared" si="1926"/>
        <v>-0.5</v>
      </c>
      <c r="V1317" s="39">
        <f t="shared" si="1927"/>
        <v>79.73299999999999</v>
      </c>
      <c r="W1317" s="39">
        <f t="shared" si="1928"/>
        <v>929.80000000000086</v>
      </c>
      <c r="X1317" s="40">
        <f t="shared" si="1929"/>
        <v>8.5752850075284923E-2</v>
      </c>
      <c r="Y1317" s="41">
        <f t="shared" si="1930"/>
        <v>0.79732999999999987</v>
      </c>
      <c r="Z1317" s="42">
        <f t="shared" si="1931"/>
        <v>7973.2999999999993</v>
      </c>
      <c r="AA1317" s="103" t="s">
        <v>58</v>
      </c>
      <c r="AT1317" s="47">
        <v>32.700000000000003</v>
      </c>
      <c r="AU1317" s="47">
        <v>26</v>
      </c>
      <c r="AV1317" s="10">
        <f t="shared" si="1935"/>
        <v>24.13</v>
      </c>
      <c r="AW1317" s="10">
        <f t="shared" si="1936"/>
        <v>45.3992</v>
      </c>
      <c r="AZ1317" t="str">
        <f t="shared" si="1937"/>
        <v>Yes</v>
      </c>
      <c r="BB1317" s="38">
        <f t="shared" si="1922"/>
        <v>-0.5</v>
      </c>
      <c r="BC1317" s="38">
        <f t="shared" si="1923"/>
        <v>-3.5000000000000004</v>
      </c>
      <c r="BD1317" s="38">
        <f t="shared" si="1924"/>
        <v>-3.5000000000000004</v>
      </c>
      <c r="BE1317" s="38">
        <f t="shared" si="1925"/>
        <v>-0.5</v>
      </c>
      <c r="BF1317" s="13" cm="1">
        <f t="array" ref="BF1317">SUMPRODUCT((1/COUNTIFS($A$3:$A1317,$A$3:$A1317,$H$3:$H1317,$H$3:$H1317,$I$3:$I1317,$I$3:$I1317)))</f>
        <v>388.99999999999716</v>
      </c>
      <c r="BG1317" s="13"/>
      <c r="BH1317" s="12"/>
    </row>
    <row r="1318" spans="1:60" x14ac:dyDescent="0.2">
      <c r="A1318" s="37">
        <v>46319</v>
      </c>
      <c r="C1318" s="38">
        <v>10.31</v>
      </c>
      <c r="D1318" s="13" t="s">
        <v>55</v>
      </c>
      <c r="E1318" s="13" t="s">
        <v>1156</v>
      </c>
      <c r="F1318" s="13"/>
      <c r="H1318" t="s">
        <v>56</v>
      </c>
      <c r="I1318" s="13">
        <v>6</v>
      </c>
      <c r="J1318" s="13">
        <v>5</v>
      </c>
      <c r="K1318" t="s">
        <v>559</v>
      </c>
      <c r="L1318" s="38">
        <v>0.2</v>
      </c>
      <c r="M1318" s="38">
        <v>6.2</v>
      </c>
      <c r="N1318" s="38">
        <v>8.8000000000000007</v>
      </c>
      <c r="O1318" s="13" t="s">
        <v>15</v>
      </c>
      <c r="Q1318" s="13" t="s">
        <v>1101</v>
      </c>
      <c r="R1318" s="38">
        <v>8.1760000000000019</v>
      </c>
      <c r="S1318" s="13" t="s">
        <v>60</v>
      </c>
      <c r="T1318" s="39" t="str">
        <f t="shared" si="1800"/>
        <v>0.00</v>
      </c>
      <c r="U1318" s="39">
        <f t="shared" si="1926"/>
        <v>-0.2</v>
      </c>
      <c r="V1318" s="39">
        <f t="shared" si="1927"/>
        <v>79.532999999999987</v>
      </c>
      <c r="W1318" s="39">
        <f t="shared" si="1928"/>
        <v>930.00000000000091</v>
      </c>
      <c r="X1318" s="40">
        <f t="shared" si="1929"/>
        <v>8.551935483870958E-2</v>
      </c>
      <c r="Y1318" s="41">
        <f t="shared" si="1930"/>
        <v>0.79532999999999987</v>
      </c>
      <c r="Z1318" s="42">
        <f t="shared" si="1931"/>
        <v>7953.2999999999984</v>
      </c>
      <c r="AA1318" s="103" t="s">
        <v>58</v>
      </c>
      <c r="AT1318" s="47">
        <v>8.8000000000000007</v>
      </c>
      <c r="AU1318" s="47">
        <v>8.8000000000000007</v>
      </c>
      <c r="AV1318" s="10">
        <f t="shared" si="1935"/>
        <v>1.5600000000000003</v>
      </c>
      <c r="AW1318" s="10">
        <f t="shared" si="1936"/>
        <v>8.1760000000000019</v>
      </c>
      <c r="AZ1318" t="str">
        <f t="shared" si="1937"/>
        <v>Yes</v>
      </c>
      <c r="BB1318" s="38">
        <f t="shared" si="1922"/>
        <v>-0.2</v>
      </c>
      <c r="BC1318" s="38">
        <f t="shared" si="1923"/>
        <v>-3.5000000000000004</v>
      </c>
      <c r="BD1318" s="38">
        <f t="shared" si="1924"/>
        <v>-3.5000000000000004</v>
      </c>
      <c r="BE1318" s="38">
        <f t="shared" si="1925"/>
        <v>-0.2</v>
      </c>
      <c r="BF1318" s="13" cm="1">
        <f t="array" ref="BF1318">SUMPRODUCT((1/COUNTIFS($A$3:$A1318,$A$3:$A1318,$H$3:$H1318,$H$3:$H1318,$I$3:$I1318,$I$3:$I1318)))</f>
        <v>388.99999999999733</v>
      </c>
      <c r="BG1318" s="13"/>
      <c r="BH1318" s="12"/>
    </row>
    <row r="1319" spans="1:60" x14ac:dyDescent="0.2">
      <c r="A1319" s="37">
        <v>46319</v>
      </c>
      <c r="C1319" s="38">
        <v>10.31</v>
      </c>
      <c r="D1319" s="13" t="s">
        <v>55</v>
      </c>
      <c r="E1319" s="13" t="s">
        <v>1156</v>
      </c>
      <c r="F1319" s="13"/>
      <c r="H1319" t="s">
        <v>56</v>
      </c>
      <c r="I1319" s="13">
        <v>6</v>
      </c>
      <c r="J1319" s="13">
        <v>10</v>
      </c>
      <c r="K1319" t="s">
        <v>258</v>
      </c>
      <c r="L1319" s="38">
        <v>0.5</v>
      </c>
      <c r="M1319" s="38">
        <v>17.5</v>
      </c>
      <c r="N1319" s="38">
        <v>19</v>
      </c>
      <c r="O1319" s="13" t="s">
        <v>15</v>
      </c>
      <c r="Q1319" s="13" t="s">
        <v>4</v>
      </c>
      <c r="R1319" s="38">
        <v>17.560000000000002</v>
      </c>
      <c r="S1319" s="13" t="s">
        <v>60</v>
      </c>
      <c r="T1319" s="39" t="str">
        <f t="shared" si="1800"/>
        <v>0.00</v>
      </c>
      <c r="U1319" s="39">
        <f t="shared" si="1926"/>
        <v>-0.5</v>
      </c>
      <c r="V1319" s="39">
        <f t="shared" si="1927"/>
        <v>79.032999999999987</v>
      </c>
      <c r="W1319" s="39">
        <f t="shared" si="1928"/>
        <v>930.50000000000091</v>
      </c>
      <c r="X1319" s="40">
        <f t="shared" si="1929"/>
        <v>8.493605588393327E-2</v>
      </c>
      <c r="Y1319" s="41">
        <f t="shared" si="1930"/>
        <v>0.79032999999999987</v>
      </c>
      <c r="Z1319" s="42">
        <f t="shared" si="1931"/>
        <v>7903.2999999999984</v>
      </c>
      <c r="AA1319" s="103" t="s">
        <v>58</v>
      </c>
      <c r="AT1319" s="47">
        <v>18.25</v>
      </c>
      <c r="AU1319" s="47">
        <v>16</v>
      </c>
      <c r="AV1319" s="10">
        <f t="shared" si="1935"/>
        <v>9</v>
      </c>
      <c r="AW1319" s="10">
        <f t="shared" si="1936"/>
        <v>17.560000000000002</v>
      </c>
      <c r="AZ1319" t="str">
        <f t="shared" si="1937"/>
        <v>Yes</v>
      </c>
      <c r="BB1319" s="38">
        <f t="shared" si="1922"/>
        <v>-0.5</v>
      </c>
      <c r="BC1319" s="38">
        <f t="shared" si="1923"/>
        <v>-3.5000000000000004</v>
      </c>
      <c r="BD1319" s="38">
        <f t="shared" si="1924"/>
        <v>-3.5000000000000004</v>
      </c>
      <c r="BE1319" s="38">
        <f t="shared" si="1925"/>
        <v>-0.5</v>
      </c>
      <c r="BF1319" s="13" cm="1">
        <f t="array" ref="BF1319">SUMPRODUCT((1/COUNTIFS($A$3:$A1319,$A$3:$A1319,$H$3:$H1319,$H$3:$H1319,$I$3:$I1319,$I$3:$I1319)))</f>
        <v>388.99999999999739</v>
      </c>
      <c r="BG1319" s="13"/>
      <c r="BH1319" s="12"/>
    </row>
    <row r="1320" spans="1:60" x14ac:dyDescent="0.2">
      <c r="A1320" s="37">
        <v>46319</v>
      </c>
      <c r="C1320" s="38">
        <v>10.31</v>
      </c>
      <c r="D1320" s="13" t="s">
        <v>55</v>
      </c>
      <c r="E1320" s="13" t="s">
        <v>1156</v>
      </c>
      <c r="F1320" s="13"/>
      <c r="H1320" t="s">
        <v>56</v>
      </c>
      <c r="I1320" s="13">
        <v>6</v>
      </c>
      <c r="J1320" s="13">
        <v>10</v>
      </c>
      <c r="K1320" t="s">
        <v>258</v>
      </c>
      <c r="L1320" s="38">
        <v>0.2</v>
      </c>
      <c r="M1320" s="38">
        <v>5</v>
      </c>
      <c r="N1320" s="38">
        <v>5</v>
      </c>
      <c r="O1320" s="13" t="s">
        <v>15</v>
      </c>
      <c r="Q1320" s="13" t="s">
        <v>1101</v>
      </c>
      <c r="R1320" s="38">
        <v>4.68</v>
      </c>
      <c r="S1320" s="13" t="s">
        <v>60</v>
      </c>
      <c r="T1320" s="39" t="str">
        <f t="shared" si="1800"/>
        <v>0.00</v>
      </c>
      <c r="U1320" s="39">
        <f t="shared" si="1926"/>
        <v>-0.2</v>
      </c>
      <c r="V1320" s="39">
        <f t="shared" si="1927"/>
        <v>78.832999999999984</v>
      </c>
      <c r="W1320" s="39">
        <f t="shared" si="1928"/>
        <v>930.70000000000095</v>
      </c>
      <c r="X1320" s="40">
        <f t="shared" si="1929"/>
        <v>8.4702911786827012E-2</v>
      </c>
      <c r="Y1320" s="41">
        <f t="shared" si="1930"/>
        <v>0.78832999999999986</v>
      </c>
      <c r="Z1320" s="42">
        <f t="shared" si="1931"/>
        <v>7883.2999999999984</v>
      </c>
      <c r="AA1320" s="103" t="s">
        <v>58</v>
      </c>
      <c r="AT1320" s="47">
        <v>4.5</v>
      </c>
      <c r="AU1320" s="47">
        <v>4.5</v>
      </c>
      <c r="AV1320" s="10">
        <f t="shared" si="1935"/>
        <v>0.8</v>
      </c>
      <c r="AW1320" s="10">
        <f t="shared" si="1936"/>
        <v>4.68</v>
      </c>
      <c r="AZ1320" t="str">
        <f t="shared" si="1937"/>
        <v>Yes</v>
      </c>
      <c r="BB1320" s="38">
        <f t="shared" si="1922"/>
        <v>-0.2</v>
      </c>
      <c r="BC1320" s="38">
        <f t="shared" si="1923"/>
        <v>-3.5000000000000004</v>
      </c>
      <c r="BD1320" s="38">
        <f t="shared" si="1924"/>
        <v>-3.5000000000000004</v>
      </c>
      <c r="BE1320" s="38">
        <f t="shared" si="1925"/>
        <v>-0.2</v>
      </c>
      <c r="BF1320" s="13" cm="1">
        <f t="array" ref="BF1320">SUMPRODUCT((1/COUNTIFS($A$3:$A1320,$A$3:$A1320,$H$3:$H1320,$H$3:$H1320,$I$3:$I1320,$I$3:$I1320)))</f>
        <v>388.99999999999721</v>
      </c>
      <c r="BG1320" s="13"/>
      <c r="BH1320" s="12"/>
    </row>
    <row r="1321" spans="1:60" x14ac:dyDescent="0.2">
      <c r="A1321" s="37">
        <v>46319</v>
      </c>
      <c r="C1321" s="38">
        <v>10.31</v>
      </c>
      <c r="D1321" s="13" t="s">
        <v>55</v>
      </c>
      <c r="E1321" s="13" t="s">
        <v>1156</v>
      </c>
      <c r="F1321" s="13"/>
      <c r="H1321" t="s">
        <v>56</v>
      </c>
      <c r="I1321" s="13">
        <v>6</v>
      </c>
      <c r="J1321" s="13">
        <v>13</v>
      </c>
      <c r="K1321" t="s">
        <v>535</v>
      </c>
      <c r="L1321" s="38">
        <v>0.5</v>
      </c>
      <c r="M1321" s="38">
        <v>18</v>
      </c>
      <c r="N1321" s="38">
        <v>22.38</v>
      </c>
      <c r="O1321" s="13" t="s">
        <v>15</v>
      </c>
      <c r="Q1321" s="13" t="s">
        <v>4</v>
      </c>
      <c r="R1321" s="38">
        <v>20.669599999999999</v>
      </c>
      <c r="S1321" s="13" t="s">
        <v>60</v>
      </c>
      <c r="T1321" s="39" t="str">
        <f t="shared" si="1800"/>
        <v>0.00</v>
      </c>
      <c r="U1321" s="39">
        <f t="shared" si="1926"/>
        <v>-0.5</v>
      </c>
      <c r="V1321" s="39">
        <f t="shared" si="1927"/>
        <v>78.332999999999984</v>
      </c>
      <c r="W1321" s="39">
        <f t="shared" si="1928"/>
        <v>931.20000000000095</v>
      </c>
      <c r="X1321" s="40">
        <f t="shared" si="1929"/>
        <v>8.4120489690721542E-2</v>
      </c>
      <c r="Y1321" s="41">
        <f t="shared" si="1930"/>
        <v>0.78332999999999986</v>
      </c>
      <c r="Z1321" s="42">
        <f t="shared" si="1931"/>
        <v>7833.2999999999984</v>
      </c>
      <c r="AA1321" s="103" t="s">
        <v>58</v>
      </c>
      <c r="AT1321" s="47">
        <v>19.899999999999999</v>
      </c>
      <c r="AU1321" s="47">
        <v>17</v>
      </c>
      <c r="AV1321" s="10">
        <f t="shared" si="1935"/>
        <v>10.69</v>
      </c>
      <c r="AW1321" s="10">
        <f t="shared" si="1936"/>
        <v>20.669599999999999</v>
      </c>
      <c r="AZ1321" t="str">
        <f t="shared" si="1937"/>
        <v>Yes</v>
      </c>
      <c r="BB1321" s="38">
        <f t="shared" si="1922"/>
        <v>-0.5</v>
      </c>
      <c r="BC1321" s="38">
        <f t="shared" si="1923"/>
        <v>-3.5000000000000004</v>
      </c>
      <c r="BD1321" s="38">
        <f t="shared" si="1924"/>
        <v>-3.5000000000000004</v>
      </c>
      <c r="BE1321" s="38">
        <f t="shared" si="1925"/>
        <v>-0.5</v>
      </c>
      <c r="BF1321" s="13" cm="1">
        <f t="array" ref="BF1321">SUMPRODUCT((1/COUNTIFS($A$3:$A1321,$A$3:$A1321,$H$3:$H1321,$H$3:$H1321,$I$3:$I1321,$I$3:$I1321)))</f>
        <v>388.99999999999699</v>
      </c>
      <c r="BG1321" s="13"/>
      <c r="BH1321" s="12"/>
    </row>
    <row r="1322" spans="1:60" x14ac:dyDescent="0.2">
      <c r="A1322" s="37">
        <v>46319</v>
      </c>
      <c r="C1322" s="38">
        <v>10.31</v>
      </c>
      <c r="D1322" s="13" t="s">
        <v>55</v>
      </c>
      <c r="E1322" s="13" t="s">
        <v>1156</v>
      </c>
      <c r="F1322" s="13"/>
      <c r="H1322" t="s">
        <v>56</v>
      </c>
      <c r="I1322" s="13">
        <v>6</v>
      </c>
      <c r="J1322" s="13">
        <v>13</v>
      </c>
      <c r="K1322" t="s">
        <v>535</v>
      </c>
      <c r="L1322" s="38">
        <v>0.2</v>
      </c>
      <c r="M1322" s="38">
        <v>5.0999999999999996</v>
      </c>
      <c r="N1322" s="38">
        <v>5.0999999999999996</v>
      </c>
      <c r="O1322" s="13" t="s">
        <v>15</v>
      </c>
      <c r="Q1322" s="13" t="s">
        <v>1101</v>
      </c>
      <c r="R1322" s="38">
        <v>4.7720000000000002</v>
      </c>
      <c r="S1322" s="13" t="s">
        <v>60</v>
      </c>
      <c r="T1322" s="39" t="str">
        <f t="shared" si="1800"/>
        <v>0.00</v>
      </c>
      <c r="U1322" s="39">
        <f t="shared" si="1926"/>
        <v>-0.2</v>
      </c>
      <c r="V1322" s="39">
        <f t="shared" si="1927"/>
        <v>78.132999999999981</v>
      </c>
      <c r="W1322" s="39">
        <f t="shared" si="1928"/>
        <v>931.400000000001</v>
      </c>
      <c r="X1322" s="40">
        <f t="shared" si="1929"/>
        <v>8.3887695941593191E-2</v>
      </c>
      <c r="Y1322" s="41">
        <f t="shared" si="1930"/>
        <v>0.78132999999999986</v>
      </c>
      <c r="Z1322" s="42">
        <f t="shared" si="1931"/>
        <v>7813.2999999999984</v>
      </c>
      <c r="AA1322" s="103" t="s">
        <v>58</v>
      </c>
      <c r="AT1322" s="47">
        <v>4.7</v>
      </c>
      <c r="AU1322" s="47">
        <v>4.7</v>
      </c>
      <c r="AV1322" s="10">
        <f t="shared" si="1935"/>
        <v>0.82000000000000006</v>
      </c>
      <c r="AW1322" s="10">
        <f t="shared" si="1936"/>
        <v>4.7720000000000002</v>
      </c>
      <c r="AZ1322" t="str">
        <f t="shared" si="1937"/>
        <v>Yes</v>
      </c>
      <c r="BB1322" s="38">
        <f t="shared" si="1922"/>
        <v>-0.2</v>
      </c>
      <c r="BC1322" s="38">
        <f t="shared" si="1923"/>
        <v>-3.5000000000000004</v>
      </c>
      <c r="BD1322" s="38">
        <f t="shared" si="1924"/>
        <v>-3.5000000000000004</v>
      </c>
      <c r="BE1322" s="38">
        <f t="shared" si="1925"/>
        <v>-0.2</v>
      </c>
      <c r="BF1322" s="13" cm="1">
        <f t="array" ref="BF1322">SUMPRODUCT((1/COUNTIFS($A$3:$A1322,$A$3:$A1322,$H$3:$H1322,$H$3:$H1322,$I$3:$I1322,$I$3:$I1322)))</f>
        <v>388.99999999999744</v>
      </c>
      <c r="BG1322" s="13"/>
      <c r="BH1322" s="12"/>
    </row>
    <row r="1323" spans="1:60" x14ac:dyDescent="0.2">
      <c r="A1323" s="37">
        <v>46319</v>
      </c>
      <c r="C1323" s="38">
        <v>10.31</v>
      </c>
      <c r="D1323" s="13" t="s">
        <v>55</v>
      </c>
      <c r="E1323" s="13" t="s">
        <v>1172</v>
      </c>
      <c r="F1323" s="13"/>
      <c r="H1323" t="s">
        <v>1173</v>
      </c>
      <c r="I1323" s="13">
        <v>5</v>
      </c>
      <c r="J1323" s="13">
        <v>2</v>
      </c>
      <c r="K1323" t="s">
        <v>1469</v>
      </c>
      <c r="L1323" s="38">
        <v>0.5</v>
      </c>
      <c r="M1323" s="38">
        <v>16</v>
      </c>
      <c r="N1323" s="38">
        <v>24</v>
      </c>
      <c r="O1323" s="13" t="s">
        <v>15</v>
      </c>
      <c r="Q1323" s="13" t="s">
        <v>4</v>
      </c>
      <c r="R1323" s="38">
        <v>22.16</v>
      </c>
      <c r="S1323" s="13" t="s">
        <v>60</v>
      </c>
      <c r="T1323" s="39" t="str">
        <f t="shared" si="1800"/>
        <v>0.00</v>
      </c>
      <c r="U1323" s="39">
        <f t="shared" si="1926"/>
        <v>-0.5</v>
      </c>
      <c r="V1323" s="39">
        <f t="shared" si="1927"/>
        <v>77.632999999999981</v>
      </c>
      <c r="W1323" s="39">
        <f t="shared" si="1928"/>
        <v>931.900000000001</v>
      </c>
      <c r="X1323" s="40">
        <f t="shared" si="1929"/>
        <v>8.3306148728404222E-2</v>
      </c>
      <c r="Y1323" s="41">
        <f t="shared" si="1930"/>
        <v>0.77632999999999985</v>
      </c>
      <c r="Z1323" s="42">
        <f t="shared" si="1931"/>
        <v>7763.2999999999984</v>
      </c>
      <c r="AA1323" s="103" t="s">
        <v>58</v>
      </c>
      <c r="AT1323" s="47">
        <v>16.600000000000001</v>
      </c>
      <c r="AU1323" s="47">
        <v>18</v>
      </c>
      <c r="AV1323" s="10">
        <f t="shared" ref="AV1323:AV1329" si="1938">((N1323*(L1323))-(L1323))</f>
        <v>11.5</v>
      </c>
      <c r="AW1323" s="10">
        <f t="shared" ref="AW1323:AW1329" si="1939">0.92*(N1323-1)+1</f>
        <v>22.16</v>
      </c>
      <c r="AZ1323" t="str">
        <f t="shared" ref="AZ1323:AZ1329" si="1940">IF(N1323&gt;=M1323,"Yes","No")</f>
        <v>Yes</v>
      </c>
      <c r="BB1323" s="38">
        <f t="shared" si="1922"/>
        <v>-0.5</v>
      </c>
      <c r="BC1323" s="38">
        <f t="shared" si="1923"/>
        <v>-1.9</v>
      </c>
      <c r="BD1323" s="38">
        <f t="shared" si="1924"/>
        <v>-1.9</v>
      </c>
      <c r="BE1323" s="38">
        <f t="shared" si="1925"/>
        <v>-0.5</v>
      </c>
      <c r="BF1323" s="13" cm="1">
        <f t="array" ref="BF1323">SUMPRODUCT((1/COUNTIFS($A$3:$A1323,$A$3:$A1323,$H$3:$H1323,$H$3:$H1323,$I$3:$I1323,$I$3:$I1323)))</f>
        <v>389.99999999999744</v>
      </c>
      <c r="BG1323" s="13"/>
      <c r="BH1323" s="12"/>
    </row>
    <row r="1324" spans="1:60" x14ac:dyDescent="0.2">
      <c r="A1324" s="37">
        <v>46319</v>
      </c>
      <c r="C1324" s="38">
        <v>10.31</v>
      </c>
      <c r="D1324" s="13" t="s">
        <v>55</v>
      </c>
      <c r="E1324" s="13" t="s">
        <v>1172</v>
      </c>
      <c r="F1324" s="13"/>
      <c r="H1324" t="s">
        <v>1173</v>
      </c>
      <c r="I1324" s="13">
        <v>5</v>
      </c>
      <c r="J1324" s="13">
        <v>2</v>
      </c>
      <c r="K1324" t="s">
        <v>1469</v>
      </c>
      <c r="L1324" s="38">
        <v>0.2</v>
      </c>
      <c r="M1324" s="38">
        <v>4.8</v>
      </c>
      <c r="N1324" s="38">
        <v>4.8</v>
      </c>
      <c r="O1324" s="13" t="s">
        <v>15</v>
      </c>
      <c r="Q1324" s="13" t="s">
        <v>1101</v>
      </c>
      <c r="R1324" s="38">
        <v>4.4960000000000004</v>
      </c>
      <c r="S1324" s="13" t="s">
        <v>60</v>
      </c>
      <c r="T1324" s="39" t="str">
        <f t="shared" si="1800"/>
        <v>0.00</v>
      </c>
      <c r="U1324" s="39">
        <f t="shared" si="1926"/>
        <v>-0.2</v>
      </c>
      <c r="V1324" s="39">
        <f t="shared" si="1927"/>
        <v>77.432999999999979</v>
      </c>
      <c r="W1324" s="39">
        <f t="shared" si="1928"/>
        <v>932.10000000000105</v>
      </c>
      <c r="X1324" s="40">
        <f t="shared" si="1929"/>
        <v>8.3073704538139573E-2</v>
      </c>
      <c r="Y1324" s="41">
        <f t="shared" si="1930"/>
        <v>0.77432999999999974</v>
      </c>
      <c r="Z1324" s="42">
        <f t="shared" si="1931"/>
        <v>7743.2999999999975</v>
      </c>
      <c r="AA1324" s="103" t="s">
        <v>58</v>
      </c>
      <c r="AT1324" s="47">
        <v>3.7</v>
      </c>
      <c r="AU1324" s="47">
        <v>3.7</v>
      </c>
      <c r="AV1324" s="10">
        <f t="shared" si="1938"/>
        <v>0.76</v>
      </c>
      <c r="AW1324" s="10">
        <f t="shared" si="1939"/>
        <v>4.4960000000000004</v>
      </c>
      <c r="AZ1324" t="str">
        <f t="shared" si="1940"/>
        <v>Yes</v>
      </c>
      <c r="BB1324" s="38">
        <f t="shared" si="1922"/>
        <v>-0.2</v>
      </c>
      <c r="BC1324" s="38">
        <f t="shared" si="1923"/>
        <v>-1.9</v>
      </c>
      <c r="BD1324" s="38">
        <f t="shared" si="1924"/>
        <v>-1.9</v>
      </c>
      <c r="BE1324" s="38">
        <f t="shared" si="1925"/>
        <v>-0.2</v>
      </c>
      <c r="BF1324" s="13" cm="1">
        <f t="array" ref="BF1324">SUMPRODUCT((1/COUNTIFS($A$3:$A1324,$A$3:$A1324,$H$3:$H1324,$H$3:$H1324,$I$3:$I1324,$I$3:$I1324)))</f>
        <v>389.99999999999744</v>
      </c>
      <c r="BG1324" s="13"/>
      <c r="BH1324" s="12"/>
    </row>
    <row r="1325" spans="1:60" x14ac:dyDescent="0.2">
      <c r="A1325" s="37">
        <v>46319</v>
      </c>
      <c r="C1325" s="38">
        <v>10.31</v>
      </c>
      <c r="D1325" s="13" t="s">
        <v>55</v>
      </c>
      <c r="E1325" s="13" t="s">
        <v>1172</v>
      </c>
      <c r="F1325" s="13"/>
      <c r="H1325" t="s">
        <v>1173</v>
      </c>
      <c r="I1325" s="13">
        <v>5</v>
      </c>
      <c r="J1325" s="13">
        <v>5</v>
      </c>
      <c r="K1325" t="s">
        <v>1470</v>
      </c>
      <c r="L1325" s="38">
        <v>0.5</v>
      </c>
      <c r="M1325" s="38">
        <v>14</v>
      </c>
      <c r="N1325" s="38">
        <v>17.75</v>
      </c>
      <c r="O1325" s="13" t="s">
        <v>15</v>
      </c>
      <c r="Q1325" s="13" t="s">
        <v>4</v>
      </c>
      <c r="R1325" s="38">
        <v>16.41</v>
      </c>
      <c r="S1325" s="13" t="s">
        <v>60</v>
      </c>
      <c r="T1325" s="39" t="str">
        <f t="shared" si="1800"/>
        <v>0.00</v>
      </c>
      <c r="U1325" s="39">
        <f t="shared" si="1926"/>
        <v>-0.5</v>
      </c>
      <c r="V1325" s="39">
        <f t="shared" si="1927"/>
        <v>76.932999999999979</v>
      </c>
      <c r="W1325" s="39">
        <f t="shared" si="1928"/>
        <v>932.60000000000105</v>
      </c>
      <c r="X1325" s="40">
        <f t="shared" si="1929"/>
        <v>8.2493030238044066E-2</v>
      </c>
      <c r="Y1325" s="41">
        <f t="shared" si="1930"/>
        <v>0.76932999999999974</v>
      </c>
      <c r="Z1325" s="42">
        <f t="shared" si="1931"/>
        <v>7693.2999999999975</v>
      </c>
      <c r="AA1325" s="103" t="s">
        <v>58</v>
      </c>
      <c r="AT1325" s="47">
        <v>13.8</v>
      </c>
      <c r="AU1325" s="47">
        <v>13</v>
      </c>
      <c r="AV1325" s="10">
        <f t="shared" si="1938"/>
        <v>8.375</v>
      </c>
      <c r="AW1325" s="10">
        <f t="shared" si="1939"/>
        <v>16.41</v>
      </c>
      <c r="AZ1325" t="str">
        <f t="shared" si="1940"/>
        <v>Yes</v>
      </c>
      <c r="BB1325" s="38">
        <f t="shared" si="1922"/>
        <v>-0.5</v>
      </c>
      <c r="BC1325" s="38">
        <f t="shared" si="1923"/>
        <v>-1.9</v>
      </c>
      <c r="BD1325" s="38">
        <f t="shared" si="1924"/>
        <v>-1.9</v>
      </c>
      <c r="BE1325" s="38">
        <f t="shared" si="1925"/>
        <v>-0.5</v>
      </c>
      <c r="BF1325" s="13" cm="1">
        <f t="array" ref="BF1325">SUMPRODUCT((1/COUNTIFS($A$3:$A1325,$A$3:$A1325,$H$3:$H1325,$H$3:$H1325,$I$3:$I1325,$I$3:$I1325)))</f>
        <v>389.99999999999739</v>
      </c>
      <c r="BG1325" s="13"/>
      <c r="BH1325" s="12"/>
    </row>
    <row r="1326" spans="1:60" x14ac:dyDescent="0.2">
      <c r="A1326" s="37">
        <v>46319</v>
      </c>
      <c r="C1326" s="38">
        <v>10.31</v>
      </c>
      <c r="D1326" s="13" t="s">
        <v>55</v>
      </c>
      <c r="E1326" s="13" t="s">
        <v>1172</v>
      </c>
      <c r="F1326" s="13"/>
      <c r="H1326" t="s">
        <v>1173</v>
      </c>
      <c r="I1326" s="13">
        <v>5</v>
      </c>
      <c r="J1326" s="13">
        <v>5</v>
      </c>
      <c r="K1326" t="s">
        <v>1470</v>
      </c>
      <c r="L1326" s="38">
        <v>0.2</v>
      </c>
      <c r="M1326" s="38">
        <v>4.2</v>
      </c>
      <c r="N1326" s="38">
        <v>4.2</v>
      </c>
      <c r="O1326" s="13" t="s">
        <v>15</v>
      </c>
      <c r="Q1326" s="13" t="s">
        <v>1101</v>
      </c>
      <c r="R1326" s="38">
        <v>3.9440000000000004</v>
      </c>
      <c r="S1326" s="13" t="s">
        <v>60</v>
      </c>
      <c r="T1326" s="39" t="str">
        <f t="shared" si="1800"/>
        <v>0.00</v>
      </c>
      <c r="U1326" s="39">
        <f t="shared" si="1926"/>
        <v>-0.2</v>
      </c>
      <c r="V1326" s="39">
        <f t="shared" si="1927"/>
        <v>76.732999999999976</v>
      </c>
      <c r="W1326" s="39">
        <f t="shared" si="1928"/>
        <v>932.80000000000109</v>
      </c>
      <c r="X1326" s="40">
        <f t="shared" si="1929"/>
        <v>8.2260934819896964E-2</v>
      </c>
      <c r="Y1326" s="41">
        <f t="shared" si="1930"/>
        <v>0.76732999999999973</v>
      </c>
      <c r="Z1326" s="42">
        <f t="shared" si="1931"/>
        <v>7673.2999999999975</v>
      </c>
      <c r="AA1326" s="103" t="s">
        <v>58</v>
      </c>
      <c r="AT1326" s="47">
        <v>3.6</v>
      </c>
      <c r="AU1326" s="47">
        <v>3.6</v>
      </c>
      <c r="AV1326" s="10">
        <f t="shared" si="1938"/>
        <v>0.64000000000000012</v>
      </c>
      <c r="AW1326" s="10">
        <f t="shared" si="1939"/>
        <v>3.9440000000000004</v>
      </c>
      <c r="AZ1326" t="str">
        <f t="shared" si="1940"/>
        <v>Yes</v>
      </c>
      <c r="BB1326" s="38">
        <f t="shared" si="1922"/>
        <v>-0.2</v>
      </c>
      <c r="BC1326" s="38">
        <f t="shared" si="1923"/>
        <v>-1.9</v>
      </c>
      <c r="BD1326" s="38">
        <f t="shared" si="1924"/>
        <v>-1.9</v>
      </c>
      <c r="BE1326" s="38">
        <f t="shared" si="1925"/>
        <v>-0.2</v>
      </c>
      <c r="BF1326" s="13" cm="1">
        <f t="array" ref="BF1326">SUMPRODUCT((1/COUNTIFS($A$3:$A1326,$A$3:$A1326,$H$3:$H1326,$H$3:$H1326,$I$3:$I1326,$I$3:$I1326)))</f>
        <v>389.99999999999744</v>
      </c>
      <c r="BG1326" s="13"/>
      <c r="BH1326" s="12"/>
    </row>
    <row r="1327" spans="1:60" x14ac:dyDescent="0.2">
      <c r="A1327" s="37">
        <v>46319</v>
      </c>
      <c r="C1327" s="38">
        <v>10.31</v>
      </c>
      <c r="D1327" s="13" t="s">
        <v>55</v>
      </c>
      <c r="E1327" s="13" t="s">
        <v>1172</v>
      </c>
      <c r="F1327" s="13"/>
      <c r="H1327" t="s">
        <v>1173</v>
      </c>
      <c r="I1327" s="13">
        <v>5</v>
      </c>
      <c r="J1327" s="13">
        <v>14</v>
      </c>
      <c r="K1327" t="s">
        <v>1471</v>
      </c>
      <c r="L1327" s="38">
        <v>0.5</v>
      </c>
      <c r="M1327" s="38">
        <v>28</v>
      </c>
      <c r="N1327" s="38">
        <v>28</v>
      </c>
      <c r="O1327" s="13" t="s">
        <v>15</v>
      </c>
      <c r="Q1327" s="13" t="s">
        <v>4</v>
      </c>
      <c r="R1327" s="38">
        <v>25.84</v>
      </c>
      <c r="S1327" s="13" t="s">
        <v>60</v>
      </c>
      <c r="T1327" s="39" t="str">
        <f t="shared" si="1800"/>
        <v>0.00</v>
      </c>
      <c r="U1327" s="39">
        <f t="shared" si="1926"/>
        <v>-0.5</v>
      </c>
      <c r="V1327" s="39">
        <f t="shared" si="1927"/>
        <v>76.232999999999976</v>
      </c>
      <c r="W1327" s="39">
        <f t="shared" si="1928"/>
        <v>933.30000000000109</v>
      </c>
      <c r="X1327" s="40">
        <f t="shared" si="1929"/>
        <v>8.1681131468980914E-2</v>
      </c>
      <c r="Y1327" s="41">
        <f t="shared" si="1930"/>
        <v>0.76232999999999973</v>
      </c>
      <c r="Z1327" s="42">
        <f t="shared" si="1931"/>
        <v>7623.2999999999975</v>
      </c>
      <c r="AA1327" s="103" t="s">
        <v>58</v>
      </c>
      <c r="AT1327" s="47">
        <v>32.5</v>
      </c>
      <c r="AU1327" s="47">
        <v>31</v>
      </c>
      <c r="AV1327" s="10">
        <f t="shared" si="1938"/>
        <v>13.5</v>
      </c>
      <c r="AW1327" s="10">
        <f t="shared" si="1939"/>
        <v>25.84</v>
      </c>
      <c r="AZ1327" t="str">
        <f t="shared" si="1940"/>
        <v>Yes</v>
      </c>
      <c r="BB1327" s="38">
        <f t="shared" si="1922"/>
        <v>-0.5</v>
      </c>
      <c r="BC1327" s="38">
        <f t="shared" si="1923"/>
        <v>-1.9</v>
      </c>
      <c r="BD1327" s="38">
        <f t="shared" si="1924"/>
        <v>-1.9</v>
      </c>
      <c r="BE1327" s="38">
        <f t="shared" si="1925"/>
        <v>-0.5</v>
      </c>
      <c r="BF1327" s="13" cm="1">
        <f t="array" ref="BF1327">SUMPRODUCT((1/COUNTIFS($A$3:$A1327,$A$3:$A1327,$H$3:$H1327,$H$3:$H1327,$I$3:$I1327,$I$3:$I1327)))</f>
        <v>389.99999999999739</v>
      </c>
      <c r="BG1327" s="13"/>
      <c r="BH1327" s="12"/>
    </row>
    <row r="1328" spans="1:60" x14ac:dyDescent="0.2">
      <c r="A1328" s="37">
        <v>46319</v>
      </c>
      <c r="C1328" s="38">
        <v>10.31</v>
      </c>
      <c r="D1328" s="13" t="s">
        <v>55</v>
      </c>
      <c r="E1328" s="13" t="s">
        <v>1156</v>
      </c>
      <c r="F1328" s="13"/>
      <c r="H1328" t="s">
        <v>56</v>
      </c>
      <c r="I1328" s="13">
        <v>7</v>
      </c>
      <c r="J1328" s="13">
        <v>7</v>
      </c>
      <c r="K1328" s="45" t="s">
        <v>1477</v>
      </c>
      <c r="L1328" s="38">
        <v>0.5</v>
      </c>
      <c r="M1328" s="38">
        <v>14</v>
      </c>
      <c r="N1328" s="38">
        <v>19.920000000000002</v>
      </c>
      <c r="O1328" s="13" t="s">
        <v>15</v>
      </c>
      <c r="Q1328" s="13" t="s">
        <v>4</v>
      </c>
      <c r="R1328" s="38">
        <v>18.406400000000001</v>
      </c>
      <c r="S1328" s="13">
        <v>3</v>
      </c>
      <c r="T1328" s="39" t="str">
        <f t="shared" si="1800"/>
        <v>0.00</v>
      </c>
      <c r="U1328" s="39">
        <f t="shared" si="1926"/>
        <v>-0.5</v>
      </c>
      <c r="V1328" s="39">
        <f t="shared" si="1927"/>
        <v>75.732999999999976</v>
      </c>
      <c r="W1328" s="39">
        <f t="shared" si="1928"/>
        <v>933.80000000000109</v>
      </c>
      <c r="X1328" s="40">
        <f t="shared" si="1929"/>
        <v>8.1101949025487133E-2</v>
      </c>
      <c r="Y1328" s="41">
        <f t="shared" si="1930"/>
        <v>0.75732999999999973</v>
      </c>
      <c r="Z1328" s="42">
        <f t="shared" si="1931"/>
        <v>7573.2999999999975</v>
      </c>
      <c r="AA1328" s="103" t="s">
        <v>58</v>
      </c>
      <c r="AT1328" s="47">
        <v>17.45</v>
      </c>
      <c r="AU1328" s="47">
        <v>17</v>
      </c>
      <c r="AV1328" s="10">
        <f t="shared" si="1938"/>
        <v>9.4600000000000009</v>
      </c>
      <c r="AW1328" s="10">
        <f t="shared" si="1939"/>
        <v>18.406400000000001</v>
      </c>
      <c r="AZ1328" t="str">
        <f t="shared" si="1940"/>
        <v>Yes</v>
      </c>
      <c r="BB1328" s="38">
        <f t="shared" si="1922"/>
        <v>-0.5</v>
      </c>
      <c r="BC1328" s="38">
        <f t="shared" si="1923"/>
        <v>0.47799999999999998</v>
      </c>
      <c r="BD1328" s="38">
        <f t="shared" si="1924"/>
        <v>0.43975999999999998</v>
      </c>
      <c r="BE1328" s="38">
        <f t="shared" si="1925"/>
        <v>-0.5</v>
      </c>
      <c r="BF1328" s="13" cm="1">
        <f t="array" ref="BF1328">SUMPRODUCT((1/COUNTIFS($A$3:$A1328,$A$3:$A1328,$H$3:$H1328,$H$3:$H1328,$I$3:$I1328,$I$3:$I1328)))</f>
        <v>390.99999999999739</v>
      </c>
      <c r="BG1328" s="13"/>
      <c r="BH1328" s="12"/>
    </row>
    <row r="1329" spans="1:60" x14ac:dyDescent="0.2">
      <c r="A1329" s="37">
        <v>46319</v>
      </c>
      <c r="C1329" s="38">
        <v>10.31</v>
      </c>
      <c r="D1329" s="13" t="s">
        <v>55</v>
      </c>
      <c r="E1329" s="13" t="s">
        <v>1156</v>
      </c>
      <c r="F1329" s="13"/>
      <c r="H1329" t="s">
        <v>56</v>
      </c>
      <c r="I1329" s="13">
        <v>7</v>
      </c>
      <c r="J1329" s="13">
        <v>7</v>
      </c>
      <c r="K1329" s="43" t="s">
        <v>1477</v>
      </c>
      <c r="L1329" s="38">
        <v>0.2</v>
      </c>
      <c r="M1329" s="38">
        <v>4.3</v>
      </c>
      <c r="N1329" s="38">
        <v>5.89</v>
      </c>
      <c r="O1329" s="13" t="s">
        <v>15</v>
      </c>
      <c r="Q1329" s="13" t="s">
        <v>1101</v>
      </c>
      <c r="R1329" s="38">
        <v>5.4988000000000001</v>
      </c>
      <c r="S1329" s="13">
        <v>3</v>
      </c>
      <c r="T1329" s="39">
        <f t="shared" ref="T1329:T1388" si="1941">IF(($AA1329="W"),ROUND(($L1329*$R1329),2),"0.00")</f>
        <v>1.1000000000000001</v>
      </c>
      <c r="U1329" s="39">
        <f t="shared" si="1926"/>
        <v>0.93975999999999993</v>
      </c>
      <c r="V1329" s="39">
        <f t="shared" si="1927"/>
        <v>76.672759999999982</v>
      </c>
      <c r="W1329" s="39">
        <f t="shared" si="1928"/>
        <v>934.00000000000114</v>
      </c>
      <c r="X1329" s="40">
        <f t="shared" si="1929"/>
        <v>8.2090749464667975E-2</v>
      </c>
      <c r="Y1329" s="41">
        <f t="shared" si="1930"/>
        <v>0.76672759999999984</v>
      </c>
      <c r="Z1329" s="42">
        <f t="shared" si="1931"/>
        <v>7667.275999999998</v>
      </c>
      <c r="AA1329" s="103" t="s">
        <v>72</v>
      </c>
      <c r="AT1329" s="47">
        <v>5.15</v>
      </c>
      <c r="AU1329" s="47">
        <v>5.15</v>
      </c>
      <c r="AV1329" s="10">
        <f t="shared" si="1938"/>
        <v>0.97799999999999998</v>
      </c>
      <c r="AW1329" s="10">
        <f t="shared" si="1939"/>
        <v>5.4988000000000001</v>
      </c>
      <c r="AZ1329" t="str">
        <f t="shared" si="1940"/>
        <v>Yes</v>
      </c>
      <c r="BB1329" s="38">
        <f t="shared" si="1922"/>
        <v>0.97799999999999998</v>
      </c>
      <c r="BC1329" s="38">
        <f t="shared" si="1923"/>
        <v>0.47799999999999998</v>
      </c>
      <c r="BD1329" s="38">
        <f t="shared" si="1924"/>
        <v>0.43975999999999998</v>
      </c>
      <c r="BE1329" s="38">
        <f t="shared" si="1925"/>
        <v>0.93975999999999993</v>
      </c>
      <c r="BF1329" s="13" cm="1">
        <f t="array" ref="BF1329">SUMPRODUCT((1/COUNTIFS($A$3:$A1329,$A$3:$A1329,$H$3:$H1329,$H$3:$H1329,$I$3:$I1329,$I$3:$I1329)))</f>
        <v>390.99999999999739</v>
      </c>
      <c r="BG1329" s="13"/>
      <c r="BH1329" s="12"/>
    </row>
    <row r="1330" spans="1:60" x14ac:dyDescent="0.2">
      <c r="A1330" s="37">
        <v>46319</v>
      </c>
      <c r="C1330" s="38">
        <v>10.31</v>
      </c>
      <c r="D1330" s="13" t="s">
        <v>55</v>
      </c>
      <c r="E1330" s="13" t="s">
        <v>1156</v>
      </c>
      <c r="F1330" s="13"/>
      <c r="H1330" t="s">
        <v>56</v>
      </c>
      <c r="I1330" s="13">
        <v>8</v>
      </c>
      <c r="J1330" s="13">
        <v>2</v>
      </c>
      <c r="K1330" t="s">
        <v>301</v>
      </c>
      <c r="L1330" s="38">
        <v>0.5</v>
      </c>
      <c r="M1330" s="38">
        <v>24</v>
      </c>
      <c r="N1330" s="38">
        <v>24</v>
      </c>
      <c r="O1330" s="13" t="s">
        <v>15</v>
      </c>
      <c r="Q1330" s="13" t="s">
        <v>4</v>
      </c>
      <c r="R1330" s="38">
        <v>22.16</v>
      </c>
      <c r="S1330" s="13" t="s">
        <v>60</v>
      </c>
      <c r="T1330" s="39" t="str">
        <f t="shared" si="1941"/>
        <v>0.00</v>
      </c>
      <c r="U1330" s="39">
        <f t="shared" si="1926"/>
        <v>-0.5</v>
      </c>
      <c r="V1330" s="39">
        <f t="shared" si="1927"/>
        <v>76.172759999999982</v>
      </c>
      <c r="W1330" s="39">
        <f t="shared" si="1928"/>
        <v>934.50000000000114</v>
      </c>
      <c r="X1330" s="40">
        <f t="shared" si="1929"/>
        <v>8.1511781701444505E-2</v>
      </c>
      <c r="Y1330" s="41">
        <f t="shared" si="1930"/>
        <v>0.76172759999999984</v>
      </c>
      <c r="Z1330" s="42">
        <f t="shared" si="1931"/>
        <v>7617.275999999998</v>
      </c>
      <c r="AA1330" s="103" t="s">
        <v>58</v>
      </c>
      <c r="AT1330" s="47">
        <v>24.45</v>
      </c>
      <c r="AU1330" s="47">
        <v>21</v>
      </c>
      <c r="AV1330" s="10">
        <f t="shared" ref="AV1330:AV1331" si="1942">((N1330*(L1330))-(L1330))</f>
        <v>11.5</v>
      </c>
      <c r="AW1330" s="10">
        <f t="shared" ref="AW1330:AW1331" si="1943">0.92*(N1330-1)+1</f>
        <v>22.16</v>
      </c>
      <c r="AZ1330" t="str">
        <f t="shared" ref="AZ1330:AZ1331" si="1944">IF(N1330&gt;=M1330,"Yes","No")</f>
        <v>Yes</v>
      </c>
      <c r="BB1330" s="38">
        <f t="shared" si="1922"/>
        <v>-0.5</v>
      </c>
      <c r="BC1330" s="38">
        <f t="shared" si="1923"/>
        <v>-1</v>
      </c>
      <c r="BD1330" s="38">
        <f t="shared" si="1924"/>
        <v>-1</v>
      </c>
      <c r="BE1330" s="38">
        <f t="shared" si="1925"/>
        <v>-0.5</v>
      </c>
      <c r="BF1330" s="13" cm="1">
        <f t="array" ref="BF1330">SUMPRODUCT((1/COUNTIFS($A$3:$A1330,$A$3:$A1330,$H$3:$H1330,$H$3:$H1330,$I$3:$I1330,$I$3:$I1330)))</f>
        <v>391.99999999999739</v>
      </c>
      <c r="BG1330" s="13"/>
      <c r="BH1330" s="12"/>
    </row>
    <row r="1331" spans="1:60" x14ac:dyDescent="0.2">
      <c r="A1331" s="37">
        <v>46319</v>
      </c>
      <c r="C1331" s="38">
        <v>10.31</v>
      </c>
      <c r="D1331" s="13" t="s">
        <v>55</v>
      </c>
      <c r="E1331" s="13" t="s">
        <v>1156</v>
      </c>
      <c r="F1331" s="13"/>
      <c r="H1331" t="s">
        <v>56</v>
      </c>
      <c r="I1331" s="13">
        <v>8</v>
      </c>
      <c r="J1331" s="13">
        <v>12</v>
      </c>
      <c r="K1331" t="s">
        <v>709</v>
      </c>
      <c r="L1331" s="38">
        <v>0.5</v>
      </c>
      <c r="M1331" s="38">
        <v>13</v>
      </c>
      <c r="N1331" s="38">
        <v>14.79</v>
      </c>
      <c r="O1331" s="13" t="s">
        <v>15</v>
      </c>
      <c r="Q1331" s="13" t="s">
        <v>4</v>
      </c>
      <c r="R1331" s="38">
        <v>13.6868</v>
      </c>
      <c r="S1331" s="13" t="s">
        <v>60</v>
      </c>
      <c r="T1331" s="39" t="str">
        <f t="shared" si="1941"/>
        <v>0.00</v>
      </c>
      <c r="U1331" s="39">
        <f t="shared" si="1926"/>
        <v>-0.5</v>
      </c>
      <c r="V1331" s="39">
        <f t="shared" si="1927"/>
        <v>75.672759999999982</v>
      </c>
      <c r="W1331" s="39">
        <f t="shared" si="1928"/>
        <v>935.00000000000114</v>
      </c>
      <c r="X1331" s="40">
        <f t="shared" si="1929"/>
        <v>8.0933433155080101E-2</v>
      </c>
      <c r="Y1331" s="41">
        <f t="shared" si="1930"/>
        <v>0.75672759999999983</v>
      </c>
      <c r="Z1331" s="42">
        <f t="shared" si="1931"/>
        <v>7567.275999999998</v>
      </c>
      <c r="AA1331" s="103" t="s">
        <v>58</v>
      </c>
      <c r="AT1331" s="47">
        <v>14.4</v>
      </c>
      <c r="AU1331" s="47">
        <v>14</v>
      </c>
      <c r="AV1331" s="10">
        <f t="shared" si="1942"/>
        <v>6.8949999999999996</v>
      </c>
      <c r="AW1331" s="10">
        <f t="shared" si="1943"/>
        <v>13.6868</v>
      </c>
      <c r="AZ1331" t="str">
        <f t="shared" si="1944"/>
        <v>Yes</v>
      </c>
      <c r="BB1331" s="38">
        <f t="shared" si="1922"/>
        <v>-0.5</v>
      </c>
      <c r="BC1331" s="38">
        <f t="shared" si="1923"/>
        <v>-1</v>
      </c>
      <c r="BD1331" s="38">
        <f t="shared" si="1924"/>
        <v>-1</v>
      </c>
      <c r="BE1331" s="38">
        <f t="shared" si="1925"/>
        <v>-0.5</v>
      </c>
      <c r="BF1331" s="13" cm="1">
        <f t="array" ref="BF1331">SUMPRODUCT((1/COUNTIFS($A$3:$A1331,$A$3:$A1331,$H$3:$H1331,$H$3:$H1331,$I$3:$I1331,$I$3:$I1331)))</f>
        <v>391.99999999999739</v>
      </c>
      <c r="BG1331" s="13"/>
      <c r="BH1331" s="12"/>
    </row>
    <row r="1332" spans="1:60" x14ac:dyDescent="0.2">
      <c r="A1332" s="37">
        <v>46319</v>
      </c>
      <c r="C1332" s="38">
        <v>10.31</v>
      </c>
      <c r="D1332" s="13" t="s">
        <v>55</v>
      </c>
      <c r="E1332" s="13" t="s">
        <v>1172</v>
      </c>
      <c r="F1332" s="13"/>
      <c r="H1332" t="s">
        <v>1173</v>
      </c>
      <c r="I1332" s="13">
        <v>7</v>
      </c>
      <c r="J1332" s="13">
        <v>1</v>
      </c>
      <c r="K1332" t="s">
        <v>1479</v>
      </c>
      <c r="L1332" s="38">
        <v>0.5</v>
      </c>
      <c r="M1332" s="38">
        <v>16</v>
      </c>
      <c r="N1332" s="38">
        <v>19.5</v>
      </c>
      <c r="O1332" s="13" t="s">
        <v>15</v>
      </c>
      <c r="Q1332" s="13" t="s">
        <v>4</v>
      </c>
      <c r="R1332" s="38">
        <v>18.02</v>
      </c>
      <c r="S1332" s="13" t="s">
        <v>60</v>
      </c>
      <c r="T1332" s="39" t="str">
        <f t="shared" si="1941"/>
        <v>0.00</v>
      </c>
      <c r="U1332" s="39">
        <f t="shared" si="1926"/>
        <v>-0.5</v>
      </c>
      <c r="V1332" s="39">
        <f t="shared" si="1927"/>
        <v>75.172759999999982</v>
      </c>
      <c r="W1332" s="39">
        <f t="shared" si="1928"/>
        <v>935.50000000000114</v>
      </c>
      <c r="X1332" s="40">
        <f t="shared" si="1929"/>
        <v>8.0355702832709666E-2</v>
      </c>
      <c r="Y1332" s="41">
        <f t="shared" si="1930"/>
        <v>0.75172759999999983</v>
      </c>
      <c r="Z1332" s="42">
        <f t="shared" si="1931"/>
        <v>7517.275999999998</v>
      </c>
      <c r="AA1332" s="103" t="s">
        <v>58</v>
      </c>
      <c r="AT1332" s="47">
        <v>14.8</v>
      </c>
      <c r="AU1332" s="47">
        <v>14</v>
      </c>
      <c r="AV1332" s="10">
        <f t="shared" ref="AV1332:AV1333" si="1945">((N1332*(L1332))-(L1332))</f>
        <v>9.25</v>
      </c>
      <c r="AW1332" s="10">
        <f t="shared" ref="AW1332:AW1333" si="1946">0.92*(N1332-1)+1</f>
        <v>18.02</v>
      </c>
      <c r="AZ1332" t="str">
        <f t="shared" ref="AZ1332:AZ1333" si="1947">IF(N1332&gt;=M1332,"Yes","No")</f>
        <v>Yes</v>
      </c>
      <c r="BB1332" s="38">
        <f t="shared" si="1922"/>
        <v>-0.5</v>
      </c>
      <c r="BC1332" s="38">
        <f t="shared" si="1923"/>
        <v>-1.2</v>
      </c>
      <c r="BD1332" s="38">
        <f t="shared" si="1924"/>
        <v>-1.2</v>
      </c>
      <c r="BE1332" s="38">
        <f t="shared" si="1925"/>
        <v>-0.5</v>
      </c>
      <c r="BF1332" s="13" cm="1">
        <f t="array" ref="BF1332">SUMPRODUCT((1/COUNTIFS($A$3:$A1332,$A$3:$A1332,$H$3:$H1332,$H$3:$H1332,$I$3:$I1332,$I$3:$I1332)))</f>
        <v>392.99999999999739</v>
      </c>
      <c r="BG1332" s="13"/>
      <c r="BH1332" s="12"/>
    </row>
    <row r="1333" spans="1:60" x14ac:dyDescent="0.2">
      <c r="A1333" s="37">
        <v>46319</v>
      </c>
      <c r="C1333" s="38">
        <v>10.31</v>
      </c>
      <c r="D1333" s="13" t="s">
        <v>55</v>
      </c>
      <c r="E1333" s="13" t="s">
        <v>1172</v>
      </c>
      <c r="F1333" s="13"/>
      <c r="H1333" t="s">
        <v>1173</v>
      </c>
      <c r="I1333" s="13">
        <v>7</v>
      </c>
      <c r="J1333" s="13">
        <v>1</v>
      </c>
      <c r="K1333" t="s">
        <v>1479</v>
      </c>
      <c r="L1333" s="38">
        <v>0.2</v>
      </c>
      <c r="M1333" s="38">
        <v>4.8</v>
      </c>
      <c r="N1333" s="38">
        <v>5.6</v>
      </c>
      <c r="O1333" s="13" t="s">
        <v>15</v>
      </c>
      <c r="Q1333" s="13" t="s">
        <v>1101</v>
      </c>
      <c r="R1333" s="38">
        <v>5.2320000000000002</v>
      </c>
      <c r="S1333" s="13" t="s">
        <v>60</v>
      </c>
      <c r="T1333" s="39" t="str">
        <f t="shared" si="1941"/>
        <v>0.00</v>
      </c>
      <c r="U1333" s="39">
        <f t="shared" si="1926"/>
        <v>-0.2</v>
      </c>
      <c r="V1333" s="39">
        <f t="shared" si="1927"/>
        <v>74.97275999999998</v>
      </c>
      <c r="W1333" s="39">
        <f t="shared" si="1928"/>
        <v>935.70000000000118</v>
      </c>
      <c r="X1333" s="40">
        <f t="shared" si="1929"/>
        <v>8.0124783584482079E-2</v>
      </c>
      <c r="Y1333" s="41">
        <f t="shared" si="1930"/>
        <v>0.74972759999999983</v>
      </c>
      <c r="Z1333" s="42">
        <f t="shared" si="1931"/>
        <v>7497.275999999998</v>
      </c>
      <c r="AA1333" s="103" t="s">
        <v>58</v>
      </c>
      <c r="AT1333" s="47">
        <v>3.7</v>
      </c>
      <c r="AU1333" s="47">
        <v>3.7</v>
      </c>
      <c r="AV1333" s="10">
        <f t="shared" si="1945"/>
        <v>0.91999999999999993</v>
      </c>
      <c r="AW1333" s="10">
        <f t="shared" si="1946"/>
        <v>5.2320000000000002</v>
      </c>
      <c r="AZ1333" t="str">
        <f t="shared" si="1947"/>
        <v>Yes</v>
      </c>
      <c r="BB1333" s="38">
        <f t="shared" si="1922"/>
        <v>-0.2</v>
      </c>
      <c r="BC1333" s="38">
        <f t="shared" si="1923"/>
        <v>-1.2</v>
      </c>
      <c r="BD1333" s="38">
        <f t="shared" si="1924"/>
        <v>-1.2</v>
      </c>
      <c r="BE1333" s="38">
        <f t="shared" si="1925"/>
        <v>-0.2</v>
      </c>
      <c r="BF1333" s="13" cm="1">
        <f t="array" ref="BF1333">SUMPRODUCT((1/COUNTIFS($A$3:$A1333,$A$3:$A1333,$H$3:$H1333,$H$3:$H1333,$I$3:$I1333,$I$3:$I1333)))</f>
        <v>392.99999999999739</v>
      </c>
      <c r="BG1333" s="13"/>
      <c r="BH1333" s="12"/>
    </row>
    <row r="1334" spans="1:60" x14ac:dyDescent="0.2">
      <c r="A1334" s="37">
        <v>46319</v>
      </c>
      <c r="C1334" s="38">
        <v>10.31</v>
      </c>
      <c r="D1334" s="13" t="s">
        <v>55</v>
      </c>
      <c r="E1334" s="13" t="s">
        <v>1172</v>
      </c>
      <c r="F1334" s="13"/>
      <c r="H1334" t="s">
        <v>1173</v>
      </c>
      <c r="I1334" s="13">
        <v>7</v>
      </c>
      <c r="J1334" s="13">
        <v>3</v>
      </c>
      <c r="K1334" t="s">
        <v>1480</v>
      </c>
      <c r="L1334" s="38">
        <v>0.5</v>
      </c>
      <c r="M1334" s="38">
        <v>13</v>
      </c>
      <c r="N1334" s="38">
        <v>15.87</v>
      </c>
      <c r="O1334" s="13" t="s">
        <v>15</v>
      </c>
      <c r="Q1334" s="13" t="s">
        <v>4</v>
      </c>
      <c r="R1334" s="38">
        <v>14.680400000000001</v>
      </c>
      <c r="S1334" s="13" t="s">
        <v>60</v>
      </c>
      <c r="T1334" s="39" t="str">
        <f t="shared" si="1941"/>
        <v>0.00</v>
      </c>
      <c r="U1334" s="39">
        <f t="shared" si="1926"/>
        <v>-0.5</v>
      </c>
      <c r="V1334" s="39">
        <f t="shared" si="1927"/>
        <v>74.47275999999998</v>
      </c>
      <c r="W1334" s="39">
        <f t="shared" si="1928"/>
        <v>936.20000000000118</v>
      </c>
      <c r="X1334" s="40">
        <f t="shared" si="1929"/>
        <v>7.9547917111728136E-2</v>
      </c>
      <c r="Y1334" s="41">
        <f t="shared" si="1930"/>
        <v>0.74472759999999982</v>
      </c>
      <c r="Z1334" s="42">
        <f t="shared" si="1931"/>
        <v>7447.275999999998</v>
      </c>
      <c r="AA1334" s="103" t="s">
        <v>58</v>
      </c>
      <c r="AT1334" s="47">
        <v>14.1</v>
      </c>
      <c r="AU1334" s="47">
        <v>13</v>
      </c>
      <c r="AV1334" s="10">
        <f t="shared" ref="AV1334" si="1948">((N1334*(L1334))-(L1334))</f>
        <v>7.4349999999999996</v>
      </c>
      <c r="AW1334" s="10">
        <f t="shared" ref="AW1334" si="1949">0.92*(N1334-1)+1</f>
        <v>14.680400000000001</v>
      </c>
      <c r="AZ1334" t="str">
        <f t="shared" ref="AZ1334" si="1950">IF(N1334&gt;=M1334,"Yes","No")</f>
        <v>Yes</v>
      </c>
      <c r="BB1334" s="38">
        <f t="shared" si="1922"/>
        <v>-0.5</v>
      </c>
      <c r="BC1334" s="38">
        <f t="shared" si="1923"/>
        <v>-1.2</v>
      </c>
      <c r="BD1334" s="38">
        <f t="shared" si="1924"/>
        <v>-1.2</v>
      </c>
      <c r="BE1334" s="38">
        <f t="shared" si="1925"/>
        <v>-0.5</v>
      </c>
      <c r="BF1334" s="13" cm="1">
        <f t="array" ref="BF1334">SUMPRODUCT((1/COUNTIFS($A$3:$A1334,$A$3:$A1334,$H$3:$H1334,$H$3:$H1334,$I$3:$I1334,$I$3:$I1334)))</f>
        <v>392.99999999999733</v>
      </c>
      <c r="BG1334" s="13"/>
      <c r="BH1334" s="12"/>
    </row>
    <row r="1335" spans="1:60" x14ac:dyDescent="0.2">
      <c r="A1335" s="37">
        <v>46319</v>
      </c>
      <c r="C1335" s="38">
        <v>10.31</v>
      </c>
      <c r="D1335" s="13" t="s">
        <v>55</v>
      </c>
      <c r="E1335" s="13" t="s">
        <v>1156</v>
      </c>
      <c r="F1335" s="13"/>
      <c r="H1335" t="s">
        <v>56</v>
      </c>
      <c r="I1335" s="13">
        <v>9</v>
      </c>
      <c r="J1335" s="13">
        <v>4</v>
      </c>
      <c r="K1335" t="s">
        <v>1387</v>
      </c>
      <c r="L1335" s="38">
        <v>0.5</v>
      </c>
      <c r="M1335" s="38">
        <v>11.5</v>
      </c>
      <c r="N1335" s="38">
        <v>11.5</v>
      </c>
      <c r="O1335" s="13" t="s">
        <v>15</v>
      </c>
      <c r="Q1335" s="13" t="s">
        <v>4</v>
      </c>
      <c r="R1335" s="38">
        <v>10.66</v>
      </c>
      <c r="S1335" s="13" t="s">
        <v>60</v>
      </c>
      <c r="T1335" s="39" t="str">
        <f t="shared" si="1941"/>
        <v>0.00</v>
      </c>
      <c r="U1335" s="39">
        <f t="shared" si="1926"/>
        <v>-0.5</v>
      </c>
      <c r="V1335" s="39">
        <f t="shared" si="1927"/>
        <v>73.97275999999998</v>
      </c>
      <c r="W1335" s="39">
        <f t="shared" si="1928"/>
        <v>936.70000000000118</v>
      </c>
      <c r="X1335" s="40">
        <f t="shared" si="1929"/>
        <v>7.8971666488736936E-2</v>
      </c>
      <c r="Y1335" s="41">
        <f t="shared" si="1930"/>
        <v>0.73972759999999982</v>
      </c>
      <c r="Z1335" s="42">
        <f t="shared" si="1931"/>
        <v>7397.275999999998</v>
      </c>
      <c r="AA1335" s="103" t="s">
        <v>58</v>
      </c>
      <c r="AT1335" s="47">
        <v>11</v>
      </c>
      <c r="AU1335" s="47">
        <v>11</v>
      </c>
      <c r="AV1335" s="10">
        <f t="shared" ref="AV1335:AV1342" si="1951">((N1335*(L1335))-(L1335))</f>
        <v>5.25</v>
      </c>
      <c r="AW1335" s="10">
        <f t="shared" ref="AW1335:AW1342" si="1952">0.92*(N1335-1)+1</f>
        <v>10.66</v>
      </c>
      <c r="AZ1335" t="str">
        <f t="shared" ref="AZ1335:AZ1342" si="1953">IF(N1335&gt;=M1335,"Yes","No")</f>
        <v>Yes</v>
      </c>
      <c r="BB1335" s="38">
        <f t="shared" si="1922"/>
        <v>-0.5</v>
      </c>
      <c r="BC1335" s="38">
        <f t="shared" si="1923"/>
        <v>-2.1080000000000001</v>
      </c>
      <c r="BD1335" s="38">
        <f t="shared" si="1924"/>
        <v>-2.1080000000000001</v>
      </c>
      <c r="BE1335" s="38">
        <f t="shared" si="1925"/>
        <v>-0.5</v>
      </c>
      <c r="BF1335" s="13" cm="1">
        <f t="array" ref="BF1335">SUMPRODUCT((1/COUNTIFS($A$3:$A1335,$A$3:$A1335,$H$3:$H1335,$H$3:$H1335,$I$3:$I1335,$I$3:$I1335)))</f>
        <v>393.99999999999733</v>
      </c>
      <c r="BG1335" s="13"/>
      <c r="BH1335" s="12"/>
    </row>
    <row r="1336" spans="1:60" x14ac:dyDescent="0.2">
      <c r="A1336" s="37">
        <v>46319</v>
      </c>
      <c r="C1336" s="38">
        <v>10.31</v>
      </c>
      <c r="D1336" s="13" t="s">
        <v>55</v>
      </c>
      <c r="E1336" s="13" t="s">
        <v>1156</v>
      </c>
      <c r="F1336" s="13"/>
      <c r="H1336" t="s">
        <v>56</v>
      </c>
      <c r="I1336" s="13">
        <v>9</v>
      </c>
      <c r="J1336" s="13">
        <v>11</v>
      </c>
      <c r="K1336" t="s">
        <v>223</v>
      </c>
      <c r="L1336" s="38">
        <v>0.5</v>
      </c>
      <c r="M1336" s="38">
        <v>18</v>
      </c>
      <c r="N1336" s="38">
        <v>34.799999999999997</v>
      </c>
      <c r="O1336" s="13" t="s">
        <v>15</v>
      </c>
      <c r="Q1336" s="13" t="s">
        <v>4</v>
      </c>
      <c r="R1336" s="38">
        <v>32.096000000000004</v>
      </c>
      <c r="S1336" s="13" t="s">
        <v>60</v>
      </c>
      <c r="T1336" s="39" t="str">
        <f t="shared" si="1941"/>
        <v>0.00</v>
      </c>
      <c r="U1336" s="39">
        <f t="shared" si="1926"/>
        <v>-0.5</v>
      </c>
      <c r="V1336" s="39">
        <f t="shared" si="1927"/>
        <v>73.47275999999998</v>
      </c>
      <c r="W1336" s="39">
        <f t="shared" si="1928"/>
        <v>937.20000000000118</v>
      </c>
      <c r="X1336" s="40">
        <f t="shared" si="1929"/>
        <v>7.8396030729833421E-2</v>
      </c>
      <c r="Y1336" s="41">
        <f t="shared" si="1930"/>
        <v>0.73472759999999981</v>
      </c>
      <c r="Z1336" s="42">
        <f t="shared" si="1931"/>
        <v>7347.275999999998</v>
      </c>
      <c r="AA1336" s="103" t="s">
        <v>58</v>
      </c>
      <c r="AT1336" s="47">
        <v>26</v>
      </c>
      <c r="AU1336" s="47">
        <v>26</v>
      </c>
      <c r="AV1336" s="10">
        <f t="shared" si="1951"/>
        <v>16.899999999999999</v>
      </c>
      <c r="AW1336" s="10">
        <f t="shared" si="1952"/>
        <v>32.096000000000004</v>
      </c>
      <c r="AZ1336" t="str">
        <f t="shared" si="1953"/>
        <v>Yes</v>
      </c>
      <c r="BB1336" s="38">
        <f t="shared" si="1922"/>
        <v>-0.5</v>
      </c>
      <c r="BC1336" s="38">
        <f t="shared" si="1923"/>
        <v>-2.1080000000000001</v>
      </c>
      <c r="BD1336" s="38">
        <f t="shared" si="1924"/>
        <v>-2.1080000000000001</v>
      </c>
      <c r="BE1336" s="38">
        <f t="shared" si="1925"/>
        <v>-0.5</v>
      </c>
      <c r="BF1336" s="13" cm="1">
        <f t="array" ref="BF1336">SUMPRODUCT((1/COUNTIFS($A$3:$A1336,$A$3:$A1336,$H$3:$H1336,$H$3:$H1336,$I$3:$I1336,$I$3:$I1336)))</f>
        <v>393.99999999999733</v>
      </c>
      <c r="BG1336" s="13"/>
      <c r="BH1336" s="12"/>
    </row>
    <row r="1337" spans="1:60" x14ac:dyDescent="0.2">
      <c r="A1337" s="37">
        <v>46319</v>
      </c>
      <c r="C1337" s="38">
        <v>10.31</v>
      </c>
      <c r="D1337" s="13" t="s">
        <v>55</v>
      </c>
      <c r="E1337" s="13" t="s">
        <v>1156</v>
      </c>
      <c r="F1337" s="13"/>
      <c r="H1337" t="s">
        <v>56</v>
      </c>
      <c r="I1337" s="13">
        <v>9</v>
      </c>
      <c r="J1337" s="13">
        <v>11</v>
      </c>
      <c r="K1337" t="s">
        <v>223</v>
      </c>
      <c r="L1337" s="38">
        <v>0.2</v>
      </c>
      <c r="M1337" s="38">
        <v>5.8</v>
      </c>
      <c r="N1337" s="38">
        <v>8.2899999999999991</v>
      </c>
      <c r="O1337" s="13" t="s">
        <v>15</v>
      </c>
      <c r="Q1337" s="13" t="s">
        <v>1101</v>
      </c>
      <c r="R1337" s="38">
        <v>7.7067999999999994</v>
      </c>
      <c r="S1337" s="13" t="s">
        <v>60</v>
      </c>
      <c r="T1337" s="39" t="str">
        <f t="shared" si="1941"/>
        <v>0.00</v>
      </c>
      <c r="U1337" s="39">
        <f t="shared" si="1926"/>
        <v>-0.2</v>
      </c>
      <c r="V1337" s="39">
        <f t="shared" si="1927"/>
        <v>73.272759999999977</v>
      </c>
      <c r="W1337" s="39">
        <f t="shared" si="1928"/>
        <v>937.40000000000123</v>
      </c>
      <c r="X1337" s="40">
        <f t="shared" si="1929"/>
        <v>7.8165948367825769E-2</v>
      </c>
      <c r="Y1337" s="41">
        <f t="shared" si="1930"/>
        <v>0.73272759999999981</v>
      </c>
      <c r="Z1337" s="42">
        <f t="shared" si="1931"/>
        <v>7327.275999999998</v>
      </c>
      <c r="AA1337" s="103" t="s">
        <v>58</v>
      </c>
      <c r="AT1337" s="47">
        <v>7.2</v>
      </c>
      <c r="AU1337" s="47">
        <v>7.2</v>
      </c>
      <c r="AV1337" s="10">
        <f t="shared" si="1951"/>
        <v>1.458</v>
      </c>
      <c r="AW1337" s="10">
        <f t="shared" si="1952"/>
        <v>7.7067999999999994</v>
      </c>
      <c r="AZ1337" t="str">
        <f t="shared" si="1953"/>
        <v>Yes</v>
      </c>
      <c r="BB1337" s="38">
        <f t="shared" si="1922"/>
        <v>-0.2</v>
      </c>
      <c r="BC1337" s="38">
        <f t="shared" si="1923"/>
        <v>-2.1080000000000001</v>
      </c>
      <c r="BD1337" s="38">
        <f t="shared" si="1924"/>
        <v>-2.1080000000000001</v>
      </c>
      <c r="BE1337" s="38">
        <f t="shared" si="1925"/>
        <v>-0.2</v>
      </c>
      <c r="BF1337" s="13" cm="1">
        <f t="array" ref="BF1337">SUMPRODUCT((1/COUNTIFS($A$3:$A1337,$A$3:$A1337,$H$3:$H1337,$H$3:$H1337,$I$3:$I1337,$I$3:$I1337)))</f>
        <v>393.99999999999727</v>
      </c>
      <c r="BG1337" s="13"/>
      <c r="BH1337" s="12"/>
    </row>
    <row r="1338" spans="1:60" x14ac:dyDescent="0.2">
      <c r="A1338" s="37">
        <v>46319</v>
      </c>
      <c r="C1338" s="38">
        <v>10.31</v>
      </c>
      <c r="D1338" s="13" t="s">
        <v>55</v>
      </c>
      <c r="E1338" s="13" t="s">
        <v>1156</v>
      </c>
      <c r="F1338" s="13"/>
      <c r="H1338" t="s">
        <v>56</v>
      </c>
      <c r="I1338" s="13">
        <v>9</v>
      </c>
      <c r="J1338" s="13">
        <v>12</v>
      </c>
      <c r="K1338" s="45" t="s">
        <v>1179</v>
      </c>
      <c r="L1338" s="38">
        <v>0.5</v>
      </c>
      <c r="M1338" s="38">
        <v>14</v>
      </c>
      <c r="N1338" s="38">
        <v>19</v>
      </c>
      <c r="O1338" s="13" t="s">
        <v>15</v>
      </c>
      <c r="Q1338" s="13" t="s">
        <v>4</v>
      </c>
      <c r="R1338" s="38">
        <v>17.560000000000002</v>
      </c>
      <c r="S1338" s="13">
        <v>3</v>
      </c>
      <c r="T1338" s="39" t="str">
        <f t="shared" si="1941"/>
        <v>0.00</v>
      </c>
      <c r="U1338" s="39">
        <f t="shared" si="1926"/>
        <v>-0.5</v>
      </c>
      <c r="V1338" s="39">
        <f t="shared" si="1927"/>
        <v>72.772759999999977</v>
      </c>
      <c r="W1338" s="39">
        <f t="shared" si="1928"/>
        <v>937.90000000000123</v>
      </c>
      <c r="X1338" s="40">
        <f t="shared" si="1929"/>
        <v>7.7591171766712749E-2</v>
      </c>
      <c r="Y1338" s="41">
        <f t="shared" si="1930"/>
        <v>0.72772759999999981</v>
      </c>
      <c r="Z1338" s="42">
        <f t="shared" si="1931"/>
        <v>7277.275999999998</v>
      </c>
      <c r="AA1338" s="103" t="s">
        <v>58</v>
      </c>
      <c r="AT1338" s="47">
        <v>16</v>
      </c>
      <c r="AU1338" s="47">
        <v>19</v>
      </c>
      <c r="AV1338" s="10">
        <f t="shared" si="1951"/>
        <v>9</v>
      </c>
      <c r="AW1338" s="10">
        <f t="shared" si="1952"/>
        <v>17.560000000000002</v>
      </c>
      <c r="AZ1338" t="str">
        <f t="shared" si="1953"/>
        <v>Yes</v>
      </c>
      <c r="BB1338" s="38">
        <f t="shared" si="1922"/>
        <v>-0.5</v>
      </c>
      <c r="BC1338" s="38">
        <f t="shared" si="1923"/>
        <v>-2.1080000000000001</v>
      </c>
      <c r="BD1338" s="38">
        <f t="shared" si="1924"/>
        <v>-2.1080000000000001</v>
      </c>
      <c r="BE1338" s="38">
        <f t="shared" si="1925"/>
        <v>-0.5</v>
      </c>
      <c r="BF1338" s="13" cm="1">
        <f t="array" ref="BF1338">SUMPRODUCT((1/COUNTIFS($A$3:$A1338,$A$3:$A1338,$H$3:$H1338,$H$3:$H1338,$I$3:$I1338,$I$3:$I1338)))</f>
        <v>393.99999999999733</v>
      </c>
      <c r="BG1338" s="13"/>
      <c r="BH1338" s="12"/>
    </row>
    <row r="1339" spans="1:60" x14ac:dyDescent="0.2">
      <c r="A1339" s="37">
        <v>46319</v>
      </c>
      <c r="C1339" s="38">
        <v>10.31</v>
      </c>
      <c r="D1339" s="13" t="s">
        <v>55</v>
      </c>
      <c r="E1339" s="13" t="s">
        <v>1156</v>
      </c>
      <c r="F1339" s="13"/>
      <c r="H1339" t="s">
        <v>56</v>
      </c>
      <c r="I1339" s="13">
        <v>9</v>
      </c>
      <c r="J1339" s="13">
        <v>12</v>
      </c>
      <c r="K1339" s="43" t="s">
        <v>1179</v>
      </c>
      <c r="L1339" s="38">
        <v>0.2</v>
      </c>
      <c r="M1339" s="38">
        <v>4.4000000000000004</v>
      </c>
      <c r="N1339" s="38">
        <v>4.96</v>
      </c>
      <c r="O1339" s="13" t="s">
        <v>15</v>
      </c>
      <c r="Q1339" s="13" t="s">
        <v>1101</v>
      </c>
      <c r="R1339" s="38">
        <v>4.6432000000000002</v>
      </c>
      <c r="S1339" s="13">
        <v>3</v>
      </c>
      <c r="T1339" s="39">
        <f t="shared" si="1941"/>
        <v>0.93</v>
      </c>
      <c r="U1339" s="39">
        <f t="shared" si="1926"/>
        <v>0.79200000000000004</v>
      </c>
      <c r="V1339" s="39">
        <f t="shared" si="1927"/>
        <v>73.564759999999978</v>
      </c>
      <c r="W1339" s="39">
        <f t="shared" si="1928"/>
        <v>938.10000000000127</v>
      </c>
      <c r="X1339" s="40">
        <f t="shared" si="1929"/>
        <v>7.8418889244216902E-2</v>
      </c>
      <c r="Y1339" s="41">
        <f t="shared" si="1930"/>
        <v>0.73564759999999974</v>
      </c>
      <c r="Z1339" s="42">
        <f t="shared" si="1931"/>
        <v>7356.4759999999978</v>
      </c>
      <c r="AA1339" s="103" t="s">
        <v>72</v>
      </c>
      <c r="AT1339" s="47">
        <v>3.9</v>
      </c>
      <c r="AU1339" s="47">
        <v>3.9</v>
      </c>
      <c r="AV1339" s="10">
        <f t="shared" si="1951"/>
        <v>0.79200000000000004</v>
      </c>
      <c r="AW1339" s="10">
        <f t="shared" si="1952"/>
        <v>4.6432000000000002</v>
      </c>
      <c r="AZ1339" t="str">
        <f t="shared" si="1953"/>
        <v>Yes</v>
      </c>
      <c r="BB1339" s="38">
        <f t="shared" si="1922"/>
        <v>0.79200000000000004</v>
      </c>
      <c r="BC1339" s="38">
        <f t="shared" si="1923"/>
        <v>-2.1080000000000001</v>
      </c>
      <c r="BD1339" s="38">
        <f t="shared" si="1924"/>
        <v>-2.1080000000000001</v>
      </c>
      <c r="BE1339" s="38">
        <f t="shared" si="1925"/>
        <v>0.79200000000000004</v>
      </c>
      <c r="BF1339" s="13" cm="1">
        <f t="array" ref="BF1339">SUMPRODUCT((1/COUNTIFS($A$3:$A1339,$A$3:$A1339,$H$3:$H1339,$H$3:$H1339,$I$3:$I1339,$I$3:$I1339)))</f>
        <v>393.99999999999727</v>
      </c>
      <c r="BG1339" s="13"/>
      <c r="BH1339" s="12"/>
    </row>
    <row r="1340" spans="1:60" x14ac:dyDescent="0.2">
      <c r="A1340" s="37">
        <v>46319</v>
      </c>
      <c r="C1340" s="38">
        <v>10.31</v>
      </c>
      <c r="D1340" s="13" t="s">
        <v>55</v>
      </c>
      <c r="E1340" s="13" t="s">
        <v>1156</v>
      </c>
      <c r="F1340" s="13"/>
      <c r="H1340" t="s">
        <v>56</v>
      </c>
      <c r="I1340" s="13">
        <v>9</v>
      </c>
      <c r="J1340" s="13">
        <v>14</v>
      </c>
      <c r="K1340" t="s">
        <v>1337</v>
      </c>
      <c r="L1340" s="38">
        <v>0.5</v>
      </c>
      <c r="M1340" s="38">
        <v>11.5</v>
      </c>
      <c r="N1340" s="38">
        <v>11.5</v>
      </c>
      <c r="O1340" s="13" t="s">
        <v>15</v>
      </c>
      <c r="Q1340" s="13" t="s">
        <v>4</v>
      </c>
      <c r="R1340" s="38">
        <v>10.66</v>
      </c>
      <c r="S1340" s="13" t="s">
        <v>60</v>
      </c>
      <c r="T1340" s="39" t="str">
        <f t="shared" si="1941"/>
        <v>0.00</v>
      </c>
      <c r="U1340" s="39">
        <f t="shared" si="1926"/>
        <v>-0.5</v>
      </c>
      <c r="V1340" s="39">
        <f t="shared" si="1927"/>
        <v>73.064759999999978</v>
      </c>
      <c r="W1340" s="39">
        <f t="shared" si="1928"/>
        <v>938.60000000000127</v>
      </c>
      <c r="X1340" s="40">
        <f t="shared" si="1929"/>
        <v>7.7844406562965984E-2</v>
      </c>
      <c r="Y1340" s="41">
        <f t="shared" si="1930"/>
        <v>0.73064759999999973</v>
      </c>
      <c r="Z1340" s="42">
        <f t="shared" si="1931"/>
        <v>7306.4759999999978</v>
      </c>
      <c r="AA1340" s="103" t="s">
        <v>58</v>
      </c>
      <c r="AT1340" s="47">
        <v>11.3</v>
      </c>
      <c r="AU1340" s="47">
        <v>11</v>
      </c>
      <c r="AV1340" s="10">
        <f t="shared" si="1951"/>
        <v>5.25</v>
      </c>
      <c r="AW1340" s="10">
        <f t="shared" si="1952"/>
        <v>10.66</v>
      </c>
      <c r="AZ1340" t="str">
        <f t="shared" si="1953"/>
        <v>Yes</v>
      </c>
      <c r="BB1340" s="38">
        <f t="shared" si="1922"/>
        <v>-0.5</v>
      </c>
      <c r="BC1340" s="38">
        <f t="shared" si="1923"/>
        <v>-2.1080000000000001</v>
      </c>
      <c r="BD1340" s="38">
        <f t="shared" si="1924"/>
        <v>-2.1080000000000001</v>
      </c>
      <c r="BE1340" s="38">
        <f t="shared" si="1925"/>
        <v>-0.5</v>
      </c>
      <c r="BF1340" s="13" cm="1">
        <f t="array" ref="BF1340">SUMPRODUCT((1/COUNTIFS($A$3:$A1340,$A$3:$A1340,$H$3:$H1340,$H$3:$H1340,$I$3:$I1340,$I$3:$I1340)))</f>
        <v>393.99999999999744</v>
      </c>
      <c r="BG1340" s="13"/>
      <c r="BH1340" s="12"/>
    </row>
    <row r="1341" spans="1:60" x14ac:dyDescent="0.2">
      <c r="A1341" s="37">
        <v>46319</v>
      </c>
      <c r="C1341" s="38">
        <v>10.31</v>
      </c>
      <c r="D1341" s="13" t="s">
        <v>55</v>
      </c>
      <c r="E1341" s="13" t="s">
        <v>1156</v>
      </c>
      <c r="F1341" s="13"/>
      <c r="H1341" t="s">
        <v>56</v>
      </c>
      <c r="I1341" s="13">
        <v>9</v>
      </c>
      <c r="J1341" s="13">
        <v>15</v>
      </c>
      <c r="K1341" t="s">
        <v>1485</v>
      </c>
      <c r="L1341" s="38">
        <v>0.5</v>
      </c>
      <c r="M1341" s="38">
        <v>28</v>
      </c>
      <c r="N1341" s="38">
        <v>30</v>
      </c>
      <c r="O1341" s="13" t="s">
        <v>15</v>
      </c>
      <c r="Q1341" s="13" t="s">
        <v>4</v>
      </c>
      <c r="R1341" s="38">
        <v>27.68</v>
      </c>
      <c r="S1341" s="13" t="s">
        <v>60</v>
      </c>
      <c r="T1341" s="39" t="str">
        <f t="shared" si="1941"/>
        <v>0.00</v>
      </c>
      <c r="U1341" s="39">
        <f t="shared" si="1926"/>
        <v>-0.5</v>
      </c>
      <c r="V1341" s="39">
        <f t="shared" si="1927"/>
        <v>72.564759999999978</v>
      </c>
      <c r="W1341" s="39">
        <f t="shared" si="1928"/>
        <v>939.10000000000127</v>
      </c>
      <c r="X1341" s="40">
        <f t="shared" si="1929"/>
        <v>7.7270535619209754E-2</v>
      </c>
      <c r="Y1341" s="41">
        <f t="shared" si="1930"/>
        <v>0.72564759999999984</v>
      </c>
      <c r="Z1341" s="42">
        <f t="shared" si="1931"/>
        <v>7256.4759999999978</v>
      </c>
      <c r="AA1341" s="103" t="s">
        <v>58</v>
      </c>
      <c r="AT1341" s="47">
        <v>25.45</v>
      </c>
      <c r="AU1341" s="47">
        <v>21</v>
      </c>
      <c r="AV1341" s="10">
        <f t="shared" si="1951"/>
        <v>14.5</v>
      </c>
      <c r="AW1341" s="10">
        <f t="shared" si="1952"/>
        <v>27.68</v>
      </c>
      <c r="AZ1341" t="str">
        <f t="shared" si="1953"/>
        <v>Yes</v>
      </c>
      <c r="BB1341" s="38">
        <f t="shared" si="1922"/>
        <v>-0.5</v>
      </c>
      <c r="BC1341" s="38">
        <f t="shared" si="1923"/>
        <v>-2.1080000000000001</v>
      </c>
      <c r="BD1341" s="38">
        <f t="shared" si="1924"/>
        <v>-2.1080000000000001</v>
      </c>
      <c r="BE1341" s="38">
        <f t="shared" si="1925"/>
        <v>-0.5</v>
      </c>
      <c r="BF1341" s="13" cm="1">
        <f t="array" ref="BF1341">SUMPRODUCT((1/COUNTIFS($A$3:$A1341,$A$3:$A1341,$H$3:$H1341,$H$3:$H1341,$I$3:$I1341,$I$3:$I1341)))</f>
        <v>393.9999999999975</v>
      </c>
      <c r="BG1341" s="13"/>
      <c r="BH1341" s="12"/>
    </row>
    <row r="1342" spans="1:60" x14ac:dyDescent="0.2">
      <c r="A1342" s="37">
        <v>46319</v>
      </c>
      <c r="C1342" s="38">
        <v>10.31</v>
      </c>
      <c r="D1342" s="13" t="s">
        <v>55</v>
      </c>
      <c r="E1342" s="13" t="s">
        <v>1156</v>
      </c>
      <c r="F1342" s="13"/>
      <c r="H1342" t="s">
        <v>56</v>
      </c>
      <c r="I1342" s="13">
        <v>9</v>
      </c>
      <c r="J1342" s="13">
        <v>15</v>
      </c>
      <c r="K1342" t="s">
        <v>1485</v>
      </c>
      <c r="L1342" s="38">
        <v>0.2</v>
      </c>
      <c r="M1342" s="38">
        <v>8.8000000000000007</v>
      </c>
      <c r="N1342" s="38">
        <v>8.8000000000000007</v>
      </c>
      <c r="O1342" s="13" t="s">
        <v>15</v>
      </c>
      <c r="Q1342" s="13" t="s">
        <v>1101</v>
      </c>
      <c r="R1342" s="38">
        <v>8.1760000000000019</v>
      </c>
      <c r="S1342" s="13" t="s">
        <v>60</v>
      </c>
      <c r="T1342" s="39" t="str">
        <f t="shared" si="1941"/>
        <v>0.00</v>
      </c>
      <c r="U1342" s="39">
        <f t="shared" si="1926"/>
        <v>-0.2</v>
      </c>
      <c r="V1342" s="39">
        <f t="shared" si="1927"/>
        <v>72.364759999999976</v>
      </c>
      <c r="W1342" s="39">
        <f t="shared" si="1928"/>
        <v>939.30000000000132</v>
      </c>
      <c r="X1342" s="40">
        <f t="shared" si="1929"/>
        <v>7.7041158309379187E-2</v>
      </c>
      <c r="Y1342" s="41">
        <f t="shared" si="1930"/>
        <v>0.72364759999999972</v>
      </c>
      <c r="Z1342" s="42">
        <f t="shared" si="1931"/>
        <v>7236.4759999999978</v>
      </c>
      <c r="AA1342" s="103" t="s">
        <v>58</v>
      </c>
      <c r="AT1342" s="47">
        <v>7.7</v>
      </c>
      <c r="AU1342" s="47">
        <v>7.7</v>
      </c>
      <c r="AV1342" s="10">
        <f t="shared" si="1951"/>
        <v>1.5600000000000003</v>
      </c>
      <c r="AW1342" s="10">
        <f t="shared" si="1952"/>
        <v>8.1760000000000019</v>
      </c>
      <c r="AZ1342" t="str">
        <f t="shared" si="1953"/>
        <v>Yes</v>
      </c>
      <c r="BB1342" s="38">
        <f t="shared" si="1922"/>
        <v>-0.2</v>
      </c>
      <c r="BC1342" s="38">
        <f t="shared" si="1923"/>
        <v>-2.1080000000000001</v>
      </c>
      <c r="BD1342" s="38">
        <f t="shared" si="1924"/>
        <v>-2.1080000000000001</v>
      </c>
      <c r="BE1342" s="38">
        <f t="shared" si="1925"/>
        <v>-0.2</v>
      </c>
      <c r="BF1342" s="13" cm="1">
        <f t="array" ref="BF1342">SUMPRODUCT((1/COUNTIFS($A$3:$A1342,$A$3:$A1342,$H$3:$H1342,$H$3:$H1342,$I$3:$I1342,$I$3:$I1342)))</f>
        <v>393.99999999999733</v>
      </c>
      <c r="BG1342" s="13"/>
      <c r="BH1342" s="12"/>
    </row>
    <row r="1343" spans="1:60" x14ac:dyDescent="0.2">
      <c r="A1343" s="37">
        <v>46319</v>
      </c>
      <c r="C1343" s="38">
        <v>10.31</v>
      </c>
      <c r="D1343" s="13" t="s">
        <v>55</v>
      </c>
      <c r="E1343" s="13" t="s">
        <v>1172</v>
      </c>
      <c r="F1343" s="13"/>
      <c r="H1343" t="s">
        <v>1173</v>
      </c>
      <c r="I1343" s="13">
        <v>8</v>
      </c>
      <c r="J1343" s="13">
        <v>3</v>
      </c>
      <c r="K1343" t="s">
        <v>1482</v>
      </c>
      <c r="L1343" s="38">
        <v>0.5</v>
      </c>
      <c r="M1343" s="38">
        <v>11</v>
      </c>
      <c r="N1343" s="38">
        <v>20.66</v>
      </c>
      <c r="O1343" s="13" t="s">
        <v>15</v>
      </c>
      <c r="Q1343" s="13" t="s">
        <v>4</v>
      </c>
      <c r="R1343" s="38">
        <v>19.087199999999999</v>
      </c>
      <c r="S1343" s="13" t="s">
        <v>60</v>
      </c>
      <c r="T1343" s="39" t="str">
        <f t="shared" si="1941"/>
        <v>0.00</v>
      </c>
      <c r="U1343" s="39">
        <f t="shared" si="1926"/>
        <v>-0.5</v>
      </c>
      <c r="V1343" s="39">
        <f t="shared" si="1927"/>
        <v>71.864759999999976</v>
      </c>
      <c r="W1343" s="39">
        <f t="shared" si="1928"/>
        <v>939.80000000000132</v>
      </c>
      <c r="X1343" s="40">
        <f t="shared" si="1929"/>
        <v>7.6468142157905802E-2</v>
      </c>
      <c r="Y1343" s="41">
        <f t="shared" si="1930"/>
        <v>0.71864759999999972</v>
      </c>
      <c r="Z1343" s="42">
        <f t="shared" si="1931"/>
        <v>7186.4759999999978</v>
      </c>
      <c r="AA1343" s="103" t="s">
        <v>58</v>
      </c>
      <c r="AT1343" s="47">
        <v>14</v>
      </c>
      <c r="AU1343" s="47">
        <v>15</v>
      </c>
      <c r="AV1343" s="10">
        <f t="shared" ref="AV1343:AV1344" si="1954">((N1343*(L1343))-(L1343))</f>
        <v>9.83</v>
      </c>
      <c r="AW1343" s="10">
        <f t="shared" ref="AW1343:AW1344" si="1955">0.92*(N1343-1)+1</f>
        <v>19.087199999999999</v>
      </c>
      <c r="AZ1343" t="str">
        <f t="shared" ref="AZ1343:AZ1344" si="1956">IF(N1343&gt;=M1343,"Yes","No")</f>
        <v>Yes</v>
      </c>
      <c r="BB1343" s="38">
        <f t="shared" si="1922"/>
        <v>-0.5</v>
      </c>
      <c r="BC1343" s="38">
        <f t="shared" si="1923"/>
        <v>4.8849999999999998</v>
      </c>
      <c r="BD1343" s="38">
        <f t="shared" si="1924"/>
        <v>4.4942000000000002</v>
      </c>
      <c r="BE1343" s="38">
        <f t="shared" si="1925"/>
        <v>-0.5</v>
      </c>
      <c r="BF1343" s="13" cm="1">
        <f t="array" ref="BF1343">SUMPRODUCT((1/COUNTIFS($A$3:$A1343,$A$3:$A1343,$H$3:$H1343,$H$3:$H1343,$I$3:$I1343,$I$3:$I1343)))</f>
        <v>394.99999999999733</v>
      </c>
      <c r="BG1343" s="13"/>
      <c r="BH1343" s="12"/>
    </row>
    <row r="1344" spans="1:60" x14ac:dyDescent="0.2">
      <c r="A1344" s="37">
        <v>46319</v>
      </c>
      <c r="C1344" s="38">
        <v>10.31</v>
      </c>
      <c r="D1344" s="13" t="s">
        <v>55</v>
      </c>
      <c r="E1344" s="13" t="s">
        <v>1172</v>
      </c>
      <c r="F1344" s="13"/>
      <c r="H1344" t="s">
        <v>1173</v>
      </c>
      <c r="I1344" s="13">
        <v>8</v>
      </c>
      <c r="J1344" s="13">
        <v>5</v>
      </c>
      <c r="K1344" s="43" t="s">
        <v>1483</v>
      </c>
      <c r="L1344" s="38">
        <v>0.5</v>
      </c>
      <c r="M1344" s="38">
        <v>11.5</v>
      </c>
      <c r="N1344" s="38">
        <v>11.77</v>
      </c>
      <c r="O1344" s="13" t="s">
        <v>15</v>
      </c>
      <c r="Q1344" s="13" t="s">
        <v>4</v>
      </c>
      <c r="R1344" s="38">
        <v>10.9084</v>
      </c>
      <c r="S1344" s="13">
        <v>1</v>
      </c>
      <c r="T1344" s="39">
        <f t="shared" si="1941"/>
        <v>5.45</v>
      </c>
      <c r="U1344" s="39">
        <f t="shared" si="1926"/>
        <v>4.9942000000000002</v>
      </c>
      <c r="V1344" s="39">
        <f t="shared" si="1927"/>
        <v>76.858959999999982</v>
      </c>
      <c r="W1344" s="39">
        <f t="shared" si="1928"/>
        <v>940.30000000000132</v>
      </c>
      <c r="X1344" s="40">
        <f t="shared" si="1929"/>
        <v>8.1738764224183635E-2</v>
      </c>
      <c r="Y1344" s="41">
        <f t="shared" si="1930"/>
        <v>0.76858959999999987</v>
      </c>
      <c r="Z1344" s="42">
        <f t="shared" si="1931"/>
        <v>7685.8959999999979</v>
      </c>
      <c r="AA1344" s="103" t="s">
        <v>72</v>
      </c>
      <c r="AT1344" s="47">
        <v>10.7</v>
      </c>
      <c r="AU1344" s="47">
        <v>10</v>
      </c>
      <c r="AV1344" s="10">
        <f t="shared" si="1954"/>
        <v>5.3849999999999998</v>
      </c>
      <c r="AW1344" s="10">
        <f t="shared" si="1955"/>
        <v>10.9084</v>
      </c>
      <c r="AZ1344" t="str">
        <f t="shared" si="1956"/>
        <v>Yes</v>
      </c>
      <c r="BB1344" s="38">
        <f t="shared" si="1922"/>
        <v>5.3849999999999998</v>
      </c>
      <c r="BC1344" s="38">
        <f t="shared" si="1923"/>
        <v>4.8849999999999998</v>
      </c>
      <c r="BD1344" s="38">
        <f t="shared" si="1924"/>
        <v>4.4942000000000002</v>
      </c>
      <c r="BE1344" s="38">
        <f t="shared" si="1925"/>
        <v>4.9942000000000002</v>
      </c>
      <c r="BF1344" s="13" cm="1">
        <f t="array" ref="BF1344">SUMPRODUCT((1/COUNTIFS($A$3:$A1344,$A$3:$A1344,$H$3:$H1344,$H$3:$H1344,$I$3:$I1344,$I$3:$I1344)))</f>
        <v>394.99999999999733</v>
      </c>
      <c r="BG1344" s="13"/>
      <c r="BH1344" s="12"/>
    </row>
    <row r="1345" spans="1:60" x14ac:dyDescent="0.2">
      <c r="A1345" s="37">
        <v>46326</v>
      </c>
      <c r="C1345" s="38">
        <v>10.31</v>
      </c>
      <c r="D1345" s="13" t="s">
        <v>55</v>
      </c>
      <c r="E1345" s="13" t="s">
        <v>1156</v>
      </c>
      <c r="F1345" s="13"/>
      <c r="H1345" t="s">
        <v>56</v>
      </c>
      <c r="I1345" s="13">
        <v>2</v>
      </c>
      <c r="J1345" s="13">
        <v>3</v>
      </c>
      <c r="K1345" s="46" t="s">
        <v>1490</v>
      </c>
      <c r="L1345" s="38">
        <v>0.5</v>
      </c>
      <c r="M1345" s="38">
        <v>11</v>
      </c>
      <c r="N1345" s="38">
        <v>11.5</v>
      </c>
      <c r="O1345" s="13" t="s">
        <v>15</v>
      </c>
      <c r="Q1345" s="13" t="s">
        <v>4</v>
      </c>
      <c r="R1345" s="38">
        <v>10.66</v>
      </c>
      <c r="S1345" s="13">
        <v>4</v>
      </c>
      <c r="T1345" s="39" t="str">
        <f t="shared" si="1941"/>
        <v>0.00</v>
      </c>
      <c r="U1345" s="39">
        <f t="shared" ref="U1345" si="1957">BE1345</f>
        <v>-0.5</v>
      </c>
      <c r="V1345" s="39">
        <f t="shared" ref="V1345" si="1958">V1344+U1345</f>
        <v>76.358959999999982</v>
      </c>
      <c r="W1345" s="39">
        <f t="shared" ref="W1345" si="1959">W1344+L1345</f>
        <v>940.80000000000132</v>
      </c>
      <c r="X1345" s="40">
        <f t="shared" ref="X1345" si="1960">SUM(V1345/W1345)</f>
        <v>8.116386054421755E-2</v>
      </c>
      <c r="Y1345" s="41">
        <f t="shared" ref="Y1345" si="1961">V1345/100</f>
        <v>0.76358959999999987</v>
      </c>
      <c r="Z1345" s="42">
        <f t="shared" ref="Z1345" si="1962">V1345*100</f>
        <v>7635.8959999999979</v>
      </c>
      <c r="AA1345" s="103" t="s">
        <v>58</v>
      </c>
      <c r="AT1345" s="47">
        <v>11.3</v>
      </c>
      <c r="AU1345" s="47">
        <v>10</v>
      </c>
      <c r="AV1345" s="10">
        <f t="shared" ref="AV1345:AV1351" si="1963">((N1345*(L1345))-(L1345))</f>
        <v>5.25</v>
      </c>
      <c r="AW1345" s="10">
        <f t="shared" ref="AW1345:AW1351" si="1964">0.92*(N1345-1)+1</f>
        <v>10.66</v>
      </c>
      <c r="AZ1345" t="str">
        <f t="shared" ref="AZ1345:AZ1351" si="1965">IF(N1345&gt;=M1345,"Yes","No")</f>
        <v>Yes</v>
      </c>
      <c r="BB1345" s="38">
        <f t="shared" ref="BB1345:BB1351" si="1966">IF(AA1345="W",
   L1345*(N1345-1),
   -L1345
)</f>
        <v>-0.5</v>
      </c>
      <c r="BC1345" s="38">
        <f t="shared" si="1923"/>
        <v>-0.5</v>
      </c>
      <c r="BD1345" s="38">
        <f t="shared" ref="BD1345:BD1351" si="1967">IF(BC1345&gt;0, BC1345*0.92, BC1345)</f>
        <v>-0.5</v>
      </c>
      <c r="BE1345" s="38">
        <f t="shared" ref="BE1345:BE1351" si="1968">IF(
  BC1345&gt;0,
  IF(
    AA1345="W",
    BB1345 - (BC1345 - BD1345),
    BB1345
  ),
  BB1345
)</f>
        <v>-0.5</v>
      </c>
      <c r="BF1345" s="13" cm="1">
        <f t="array" ref="BF1345">SUMPRODUCT((1/COUNTIFS($A$3:$A1345,$A$3:$A1345,$H$3:$H1345,$H$3:$H1345,$I$3:$I1345,$I$3:$I1345)))</f>
        <v>395.99999999999733</v>
      </c>
      <c r="BG1345" s="13"/>
      <c r="BH1345" s="12"/>
    </row>
    <row r="1346" spans="1:60" x14ac:dyDescent="0.2">
      <c r="A1346" s="37">
        <v>46326</v>
      </c>
      <c r="C1346" s="38">
        <v>10.31</v>
      </c>
      <c r="D1346" s="13" t="s">
        <v>55</v>
      </c>
      <c r="E1346" s="13" t="s">
        <v>1156</v>
      </c>
      <c r="F1346" s="13"/>
      <c r="H1346" t="s">
        <v>1173</v>
      </c>
      <c r="I1346" s="13">
        <v>2</v>
      </c>
      <c r="J1346" s="13">
        <v>6</v>
      </c>
      <c r="K1346" t="s">
        <v>1494</v>
      </c>
      <c r="L1346" s="38">
        <v>0.5</v>
      </c>
      <c r="M1346" s="38">
        <v>26</v>
      </c>
      <c r="N1346" s="38">
        <v>26</v>
      </c>
      <c r="O1346" s="13" t="s">
        <v>15</v>
      </c>
      <c r="Q1346" s="13" t="s">
        <v>4</v>
      </c>
      <c r="R1346" s="38">
        <v>24</v>
      </c>
      <c r="S1346" s="13" t="s">
        <v>60</v>
      </c>
      <c r="T1346" s="39" t="str">
        <f t="shared" si="1941"/>
        <v>0.00</v>
      </c>
      <c r="U1346" s="39">
        <f t="shared" ref="U1346:U1348" si="1969">BE1346</f>
        <v>-0.5</v>
      </c>
      <c r="V1346" s="39">
        <f t="shared" ref="V1346:V1348" si="1970">V1345+U1346</f>
        <v>75.858959999999982</v>
      </c>
      <c r="W1346" s="39">
        <f t="shared" ref="W1346:W1348" si="1971">W1345+L1346</f>
        <v>941.30000000000132</v>
      </c>
      <c r="X1346" s="40">
        <f t="shared" ref="X1346:X1348" si="1972">SUM(V1346/W1346)</f>
        <v>8.0589567619249847E-2</v>
      </c>
      <c r="Y1346" s="41">
        <f t="shared" ref="Y1346:Y1348" si="1973">V1346/100</f>
        <v>0.75858959999999986</v>
      </c>
      <c r="Z1346" s="42">
        <f t="shared" ref="Z1346:Z1348" si="1974">V1346*100</f>
        <v>7585.8959999999979</v>
      </c>
      <c r="AA1346" s="103" t="s">
        <v>58</v>
      </c>
      <c r="AT1346" s="47">
        <v>23.7</v>
      </c>
      <c r="AU1346" s="47">
        <v>26</v>
      </c>
      <c r="AV1346" s="10">
        <f t="shared" si="1963"/>
        <v>12.5</v>
      </c>
      <c r="AW1346" s="10">
        <f t="shared" si="1964"/>
        <v>24</v>
      </c>
      <c r="AZ1346" t="str">
        <f t="shared" si="1965"/>
        <v>Yes</v>
      </c>
      <c r="BB1346" s="38">
        <f t="shared" si="1966"/>
        <v>-0.5</v>
      </c>
      <c r="BC1346" s="38">
        <f t="shared" si="1923"/>
        <v>-1.2</v>
      </c>
      <c r="BD1346" s="38">
        <f t="shared" si="1967"/>
        <v>-1.2</v>
      </c>
      <c r="BE1346" s="38">
        <f t="shared" si="1968"/>
        <v>-0.5</v>
      </c>
      <c r="BF1346" s="13" cm="1">
        <f t="array" ref="BF1346">SUMPRODUCT((1/COUNTIFS($A$3:$A1346,$A$3:$A1346,$H$3:$H1346,$H$3:$H1346,$I$3:$I1346,$I$3:$I1346)))</f>
        <v>396.99999999999733</v>
      </c>
      <c r="BG1346" s="13"/>
      <c r="BH1346" s="12"/>
    </row>
    <row r="1347" spans="1:60" x14ac:dyDescent="0.2">
      <c r="A1347" s="37">
        <v>46326</v>
      </c>
      <c r="C1347" s="38">
        <v>10.31</v>
      </c>
      <c r="D1347" s="13" t="s">
        <v>55</v>
      </c>
      <c r="E1347" s="13" t="s">
        <v>1172</v>
      </c>
      <c r="F1347" s="13"/>
      <c r="H1347" t="s">
        <v>1173</v>
      </c>
      <c r="I1347" s="13">
        <v>2</v>
      </c>
      <c r="J1347" s="13">
        <v>10</v>
      </c>
      <c r="K1347" s="46" t="s">
        <v>1495</v>
      </c>
      <c r="L1347" s="38">
        <v>0.5</v>
      </c>
      <c r="M1347" s="38">
        <v>14.5</v>
      </c>
      <c r="N1347" s="38">
        <v>24</v>
      </c>
      <c r="O1347" s="13" t="s">
        <v>15</v>
      </c>
      <c r="Q1347" s="13" t="s">
        <v>4</v>
      </c>
      <c r="R1347" s="38">
        <v>22.16</v>
      </c>
      <c r="S1347" s="13">
        <v>4</v>
      </c>
      <c r="T1347" s="39" t="str">
        <f t="shared" si="1941"/>
        <v>0.00</v>
      </c>
      <c r="U1347" s="39">
        <f t="shared" si="1969"/>
        <v>-0.5</v>
      </c>
      <c r="V1347" s="39">
        <f t="shared" si="1970"/>
        <v>75.358959999999982</v>
      </c>
      <c r="W1347" s="39">
        <f t="shared" si="1971"/>
        <v>941.80000000000132</v>
      </c>
      <c r="X1347" s="40">
        <f t="shared" si="1972"/>
        <v>8.0015884476534169E-2</v>
      </c>
      <c r="Y1347" s="41">
        <f t="shared" si="1973"/>
        <v>0.75358959999999986</v>
      </c>
      <c r="Z1347" s="42">
        <f t="shared" si="1974"/>
        <v>7535.8959999999979</v>
      </c>
      <c r="AA1347" s="103" t="s">
        <v>58</v>
      </c>
      <c r="AT1347" s="47">
        <v>17.2</v>
      </c>
      <c r="AU1347" s="47">
        <v>17</v>
      </c>
      <c r="AV1347" s="10">
        <f t="shared" si="1963"/>
        <v>11.5</v>
      </c>
      <c r="AW1347" s="10">
        <f t="shared" si="1964"/>
        <v>22.16</v>
      </c>
      <c r="AZ1347" t="str">
        <f t="shared" si="1965"/>
        <v>Yes</v>
      </c>
      <c r="BB1347" s="38">
        <f t="shared" si="1966"/>
        <v>-0.5</v>
      </c>
      <c r="BC1347" s="38">
        <f t="shared" si="1923"/>
        <v>-1.2</v>
      </c>
      <c r="BD1347" s="38">
        <f t="shared" si="1967"/>
        <v>-1.2</v>
      </c>
      <c r="BE1347" s="38">
        <f t="shared" si="1968"/>
        <v>-0.5</v>
      </c>
      <c r="BF1347" s="13" cm="1">
        <f t="array" ref="BF1347">SUMPRODUCT((1/COUNTIFS($A$3:$A1347,$A$3:$A1347,$H$3:$H1347,$H$3:$H1347,$I$3:$I1347,$I$3:$I1347)))</f>
        <v>396.99999999999733</v>
      </c>
      <c r="BG1347" s="13"/>
      <c r="BH1347" s="12"/>
    </row>
    <row r="1348" spans="1:60" x14ac:dyDescent="0.2">
      <c r="A1348" s="37">
        <v>46326</v>
      </c>
      <c r="C1348" s="38">
        <v>10.31</v>
      </c>
      <c r="D1348" s="13" t="s">
        <v>55</v>
      </c>
      <c r="E1348" s="13" t="s">
        <v>1172</v>
      </c>
      <c r="F1348" s="13"/>
      <c r="H1348" t="s">
        <v>1173</v>
      </c>
      <c r="I1348" s="13">
        <v>2</v>
      </c>
      <c r="J1348" s="13">
        <v>10</v>
      </c>
      <c r="K1348" s="46" t="s">
        <v>1495</v>
      </c>
      <c r="L1348" s="38">
        <v>0.2</v>
      </c>
      <c r="M1348" s="38">
        <v>4.2</v>
      </c>
      <c r="N1348" s="38">
        <v>4.2</v>
      </c>
      <c r="O1348" s="13" t="s">
        <v>15</v>
      </c>
      <c r="Q1348" s="13" t="s">
        <v>1101</v>
      </c>
      <c r="R1348" s="38">
        <v>3.9440000000000004</v>
      </c>
      <c r="S1348" s="13">
        <v>4</v>
      </c>
      <c r="T1348" s="39" t="str">
        <f t="shared" si="1941"/>
        <v>0.00</v>
      </c>
      <c r="U1348" s="39">
        <f t="shared" si="1969"/>
        <v>-0.2</v>
      </c>
      <c r="V1348" s="39">
        <f t="shared" si="1970"/>
        <v>75.158959999999979</v>
      </c>
      <c r="W1348" s="39">
        <f t="shared" si="1971"/>
        <v>942.00000000000136</v>
      </c>
      <c r="X1348" s="40">
        <f t="shared" si="1972"/>
        <v>7.9786581740976512E-2</v>
      </c>
      <c r="Y1348" s="41">
        <f t="shared" si="1973"/>
        <v>0.75158959999999975</v>
      </c>
      <c r="Z1348" s="42">
        <f t="shared" si="1974"/>
        <v>7515.8959999999979</v>
      </c>
      <c r="AA1348" s="103" t="s">
        <v>58</v>
      </c>
      <c r="AT1348" s="47">
        <v>4.4000000000000004</v>
      </c>
      <c r="AU1348" s="47">
        <v>4.4000000000000004</v>
      </c>
      <c r="AV1348" s="10">
        <f t="shared" si="1963"/>
        <v>0.64000000000000012</v>
      </c>
      <c r="AW1348" s="10">
        <f t="shared" si="1964"/>
        <v>3.9440000000000004</v>
      </c>
      <c r="AZ1348" t="str">
        <f t="shared" si="1965"/>
        <v>Yes</v>
      </c>
      <c r="BB1348" s="38">
        <f t="shared" si="1966"/>
        <v>-0.2</v>
      </c>
      <c r="BC1348" s="38">
        <f t="shared" si="1923"/>
        <v>-1.2</v>
      </c>
      <c r="BD1348" s="38">
        <f t="shared" si="1967"/>
        <v>-1.2</v>
      </c>
      <c r="BE1348" s="38">
        <f t="shared" si="1968"/>
        <v>-0.2</v>
      </c>
      <c r="BF1348" s="13" cm="1">
        <f t="array" ref="BF1348">SUMPRODUCT((1/COUNTIFS($A$3:$A1348,$A$3:$A1348,$H$3:$H1348,$H$3:$H1348,$I$3:$I1348,$I$3:$I1348)))</f>
        <v>396.99999999999727</v>
      </c>
      <c r="BG1348" s="13"/>
      <c r="BH1348" s="12"/>
    </row>
    <row r="1349" spans="1:60" x14ac:dyDescent="0.2">
      <c r="A1349" s="37">
        <v>46326</v>
      </c>
      <c r="C1349" s="38">
        <v>10.31</v>
      </c>
      <c r="D1349" s="13" t="s">
        <v>55</v>
      </c>
      <c r="E1349" s="13" t="s">
        <v>1156</v>
      </c>
      <c r="F1349" s="13"/>
      <c r="H1349" t="s">
        <v>56</v>
      </c>
      <c r="I1349" s="13">
        <v>3</v>
      </c>
      <c r="J1349" s="13">
        <v>6</v>
      </c>
      <c r="K1349" s="46" t="s">
        <v>1409</v>
      </c>
      <c r="L1349" s="38">
        <v>0.5</v>
      </c>
      <c r="M1349" s="38">
        <v>25</v>
      </c>
      <c r="N1349" s="38">
        <v>25</v>
      </c>
      <c r="O1349" s="13" t="s">
        <v>15</v>
      </c>
      <c r="Q1349" s="13" t="s">
        <v>4</v>
      </c>
      <c r="R1349" s="38">
        <v>23.080000000000002</v>
      </c>
      <c r="S1349" s="13">
        <v>4</v>
      </c>
      <c r="T1349" s="39" t="str">
        <f t="shared" si="1941"/>
        <v>0.00</v>
      </c>
      <c r="U1349" s="39">
        <f t="shared" ref="U1349:U1351" si="1975">BE1349</f>
        <v>-0.5</v>
      </c>
      <c r="V1349" s="39">
        <f t="shared" ref="V1349:V1351" si="1976">V1348+U1349</f>
        <v>74.658959999999979</v>
      </c>
      <c r="W1349" s="39">
        <f t="shared" ref="W1349:W1351" si="1977">W1348+L1349</f>
        <v>942.50000000000136</v>
      </c>
      <c r="X1349" s="40">
        <f t="shared" ref="X1349:X1351" si="1978">SUM(V1349/W1349)</f>
        <v>7.9213750663129842E-2</v>
      </c>
      <c r="Y1349" s="41">
        <f t="shared" ref="Y1349:Y1351" si="1979">V1349/100</f>
        <v>0.74658959999999974</v>
      </c>
      <c r="Z1349" s="42">
        <f t="shared" ref="Z1349:Z1351" si="1980">V1349*100</f>
        <v>7465.8959999999979</v>
      </c>
      <c r="AA1349" s="103" t="s">
        <v>58</v>
      </c>
      <c r="AT1349" s="47">
        <v>19</v>
      </c>
      <c r="AU1349" s="47">
        <v>21</v>
      </c>
      <c r="AV1349" s="10">
        <f t="shared" si="1963"/>
        <v>12</v>
      </c>
      <c r="AW1349" s="10">
        <f t="shared" si="1964"/>
        <v>23.080000000000002</v>
      </c>
      <c r="AZ1349" t="str">
        <f t="shared" si="1965"/>
        <v>Yes</v>
      </c>
      <c r="BB1349" s="38">
        <f t="shared" si="1966"/>
        <v>-0.5</v>
      </c>
      <c r="BC1349" s="38">
        <f t="shared" si="1923"/>
        <v>-1.7</v>
      </c>
      <c r="BD1349" s="38">
        <f t="shared" si="1967"/>
        <v>-1.7</v>
      </c>
      <c r="BE1349" s="38">
        <f t="shared" si="1968"/>
        <v>-0.5</v>
      </c>
      <c r="BF1349" s="13" cm="1">
        <f t="array" ref="BF1349">SUMPRODUCT((1/COUNTIFS($A$3:$A1349,$A$3:$A1349,$H$3:$H1349,$H$3:$H1349,$I$3:$I1349,$I$3:$I1349)))</f>
        <v>397.99999999999727</v>
      </c>
      <c r="BG1349" s="13"/>
      <c r="BH1349" s="12"/>
    </row>
    <row r="1350" spans="1:60" x14ac:dyDescent="0.2">
      <c r="A1350" s="37">
        <v>46326</v>
      </c>
      <c r="C1350" s="38">
        <v>10.31</v>
      </c>
      <c r="D1350" s="13" t="s">
        <v>55</v>
      </c>
      <c r="E1350" s="13" t="s">
        <v>1156</v>
      </c>
      <c r="F1350" s="13"/>
      <c r="H1350" t="s">
        <v>56</v>
      </c>
      <c r="I1350" s="13">
        <v>3</v>
      </c>
      <c r="J1350" s="13">
        <v>7</v>
      </c>
      <c r="K1350" t="s">
        <v>1497</v>
      </c>
      <c r="L1350" s="38">
        <v>0.5</v>
      </c>
      <c r="M1350" s="38">
        <v>18.5</v>
      </c>
      <c r="N1350" s="38">
        <v>23</v>
      </c>
      <c r="O1350" s="13" t="s">
        <v>15</v>
      </c>
      <c r="Q1350" s="13" t="s">
        <v>4</v>
      </c>
      <c r="R1350" s="38">
        <v>21.240000000000002</v>
      </c>
      <c r="S1350" s="13" t="s">
        <v>60</v>
      </c>
      <c r="T1350" s="39" t="str">
        <f t="shared" si="1941"/>
        <v>0.00</v>
      </c>
      <c r="U1350" s="39">
        <f t="shared" si="1975"/>
        <v>-0.5</v>
      </c>
      <c r="V1350" s="39">
        <f t="shared" si="1976"/>
        <v>74.158959999999979</v>
      </c>
      <c r="W1350" s="39">
        <f t="shared" si="1977"/>
        <v>943.00000000000136</v>
      </c>
      <c r="X1350" s="40">
        <f t="shared" si="1978"/>
        <v>7.864152704135724E-2</v>
      </c>
      <c r="Y1350" s="41">
        <f t="shared" si="1979"/>
        <v>0.74158959999999974</v>
      </c>
      <c r="Z1350" s="42">
        <f t="shared" si="1980"/>
        <v>7415.8959999999979</v>
      </c>
      <c r="AA1350" s="103" t="s">
        <v>58</v>
      </c>
      <c r="AT1350" s="47">
        <v>21.65</v>
      </c>
      <c r="AU1350" s="47">
        <v>20</v>
      </c>
      <c r="AV1350" s="10">
        <f t="shared" si="1963"/>
        <v>11</v>
      </c>
      <c r="AW1350" s="10">
        <f t="shared" si="1964"/>
        <v>21.240000000000002</v>
      </c>
      <c r="AZ1350" t="str">
        <f t="shared" si="1965"/>
        <v>Yes</v>
      </c>
      <c r="BB1350" s="38">
        <f t="shared" si="1966"/>
        <v>-0.5</v>
      </c>
      <c r="BC1350" s="38">
        <f t="shared" si="1923"/>
        <v>-1.7</v>
      </c>
      <c r="BD1350" s="38">
        <f t="shared" si="1967"/>
        <v>-1.7</v>
      </c>
      <c r="BE1350" s="38">
        <f t="shared" si="1968"/>
        <v>-0.5</v>
      </c>
      <c r="BF1350" s="13" cm="1">
        <f t="array" ref="BF1350">SUMPRODUCT((1/COUNTIFS($A$3:$A1350,$A$3:$A1350,$H$3:$H1350,$H$3:$H1350,$I$3:$I1350,$I$3:$I1350)))</f>
        <v>397.99999999999727</v>
      </c>
      <c r="BG1350" s="13"/>
      <c r="BH1350" s="12"/>
    </row>
    <row r="1351" spans="1:60" x14ac:dyDescent="0.2">
      <c r="A1351" s="37">
        <v>46326</v>
      </c>
      <c r="C1351" s="38">
        <v>10.31</v>
      </c>
      <c r="D1351" s="13" t="s">
        <v>55</v>
      </c>
      <c r="E1351" s="13" t="s">
        <v>1156</v>
      </c>
      <c r="F1351" s="13"/>
      <c r="H1351" t="s">
        <v>56</v>
      </c>
      <c r="I1351" s="13">
        <v>3</v>
      </c>
      <c r="J1351" s="13">
        <v>7</v>
      </c>
      <c r="K1351" t="s">
        <v>1497</v>
      </c>
      <c r="L1351" s="38">
        <v>0.2</v>
      </c>
      <c r="M1351" s="38">
        <v>5.0999999999999996</v>
      </c>
      <c r="N1351" s="38">
        <v>5.0999999999999996</v>
      </c>
      <c r="O1351" s="13" t="s">
        <v>15</v>
      </c>
      <c r="Q1351" s="13" t="s">
        <v>1101</v>
      </c>
      <c r="R1351" s="38">
        <v>4.7720000000000002</v>
      </c>
      <c r="S1351" s="13" t="s">
        <v>60</v>
      </c>
      <c r="T1351" s="39" t="str">
        <f t="shared" si="1941"/>
        <v>0.00</v>
      </c>
      <c r="U1351" s="39">
        <f t="shared" si="1975"/>
        <v>-0.2</v>
      </c>
      <c r="V1351" s="39">
        <f t="shared" si="1976"/>
        <v>73.958959999999976</v>
      </c>
      <c r="W1351" s="39">
        <f t="shared" si="1977"/>
        <v>943.20000000000141</v>
      </c>
      <c r="X1351" s="40">
        <f t="shared" si="1978"/>
        <v>7.8412807463952364E-2</v>
      </c>
      <c r="Y1351" s="41">
        <f t="shared" si="1979"/>
        <v>0.73958959999999974</v>
      </c>
      <c r="Z1351" s="42">
        <f t="shared" si="1980"/>
        <v>7395.8959999999979</v>
      </c>
      <c r="AA1351" s="103" t="s">
        <v>58</v>
      </c>
      <c r="AT1351" s="47">
        <v>5.6</v>
      </c>
      <c r="AU1351" s="47">
        <v>5.6</v>
      </c>
      <c r="AV1351" s="10">
        <f t="shared" si="1963"/>
        <v>0.82000000000000006</v>
      </c>
      <c r="AW1351" s="10">
        <f t="shared" si="1964"/>
        <v>4.7720000000000002</v>
      </c>
      <c r="AZ1351" t="str">
        <f t="shared" si="1965"/>
        <v>Yes</v>
      </c>
      <c r="BB1351" s="38">
        <f t="shared" si="1966"/>
        <v>-0.2</v>
      </c>
      <c r="BC1351" s="38">
        <f t="shared" si="1923"/>
        <v>-1.7</v>
      </c>
      <c r="BD1351" s="38">
        <f t="shared" si="1967"/>
        <v>-1.7</v>
      </c>
      <c r="BE1351" s="38">
        <f t="shared" si="1968"/>
        <v>-0.2</v>
      </c>
      <c r="BF1351" s="13" cm="1">
        <f t="array" ref="BF1351">SUMPRODUCT((1/COUNTIFS($A$3:$A1351,$A$3:$A1351,$H$3:$H1351,$H$3:$H1351,$I$3:$I1351,$I$3:$I1351)))</f>
        <v>397.99999999999721</v>
      </c>
      <c r="BG1351" s="13"/>
      <c r="BH1351" s="12"/>
    </row>
    <row r="1352" spans="1:60" x14ac:dyDescent="0.2">
      <c r="A1352" s="37">
        <v>46326</v>
      </c>
      <c r="C1352" s="38">
        <v>10.31</v>
      </c>
      <c r="D1352" s="13" t="s">
        <v>55</v>
      </c>
      <c r="E1352" s="13" t="s">
        <v>1156</v>
      </c>
      <c r="F1352" s="13"/>
      <c r="H1352" t="s">
        <v>56</v>
      </c>
      <c r="I1352" s="13">
        <v>3</v>
      </c>
      <c r="J1352" s="13">
        <v>11</v>
      </c>
      <c r="K1352" t="s">
        <v>1398</v>
      </c>
      <c r="L1352" s="38">
        <v>0.5</v>
      </c>
      <c r="M1352" s="38">
        <v>11</v>
      </c>
      <c r="N1352" s="38">
        <v>12</v>
      </c>
      <c r="O1352" s="13" t="s">
        <v>15</v>
      </c>
      <c r="Q1352" s="13" t="s">
        <v>4</v>
      </c>
      <c r="R1352" s="38">
        <v>11.120000000000001</v>
      </c>
      <c r="S1352" s="13" t="s">
        <v>60</v>
      </c>
      <c r="T1352" s="39" t="str">
        <f t="shared" si="1941"/>
        <v>0.00</v>
      </c>
      <c r="U1352" s="39">
        <f t="shared" ref="U1352" si="1981">BE1352</f>
        <v>-0.5</v>
      </c>
      <c r="V1352" s="39">
        <f t="shared" ref="V1352" si="1982">V1351+U1352</f>
        <v>73.458959999999976</v>
      </c>
      <c r="W1352" s="39">
        <f t="shared" ref="W1352" si="1983">W1351+L1352</f>
        <v>943.70000000000141</v>
      </c>
      <c r="X1352" s="40">
        <f t="shared" ref="X1352" si="1984">SUM(V1352/W1352)</f>
        <v>7.7841432658683762E-2</v>
      </c>
      <c r="Y1352" s="41">
        <f t="shared" ref="Y1352" si="1985">V1352/100</f>
        <v>0.73458959999999973</v>
      </c>
      <c r="Z1352" s="42">
        <f t="shared" ref="Z1352" si="1986">V1352*100</f>
        <v>7345.8959999999979</v>
      </c>
      <c r="AA1352" s="103" t="s">
        <v>58</v>
      </c>
      <c r="AT1352" s="47">
        <v>8.9</v>
      </c>
      <c r="AU1352" s="47">
        <v>9</v>
      </c>
      <c r="AV1352" s="10">
        <f t="shared" ref="AV1352:AV1361" si="1987">((N1352*(L1352))-(L1352))</f>
        <v>5.5</v>
      </c>
      <c r="AW1352" s="10">
        <f t="shared" ref="AW1352:AW1361" si="1988">0.92*(N1352-1)+1</f>
        <v>11.120000000000001</v>
      </c>
      <c r="AZ1352" t="str">
        <f t="shared" ref="AZ1352:AZ1361" si="1989">IF(N1352&gt;=M1352,"Yes","No")</f>
        <v>Yes</v>
      </c>
      <c r="BB1352" s="38">
        <f t="shared" ref="BB1352:BB1361" si="1990">IF(AA1352="W",
   L1352*(N1352-1),
   -L1352
)</f>
        <v>-0.5</v>
      </c>
      <c r="BC1352" s="38">
        <f t="shared" si="1923"/>
        <v>-1.7</v>
      </c>
      <c r="BD1352" s="38">
        <f t="shared" ref="BD1352:BD1361" si="1991">IF(BC1352&gt;0, BC1352*0.92, BC1352)</f>
        <v>-1.7</v>
      </c>
      <c r="BE1352" s="38">
        <f t="shared" ref="BE1352:BE1361" si="1992">IF(
  BC1352&gt;0,
  IF(
    AA1352="W",
    BB1352 - (BC1352 - BD1352),
    BB1352
  ),
  BB1352
)</f>
        <v>-0.5</v>
      </c>
      <c r="BF1352" s="13" cm="1">
        <f t="array" ref="BF1352">SUMPRODUCT((1/COUNTIFS($A$3:$A1352,$A$3:$A1352,$H$3:$H1352,$H$3:$H1352,$I$3:$I1352,$I$3:$I1352)))</f>
        <v>397.99999999999727</v>
      </c>
      <c r="BG1352" s="13"/>
      <c r="BH1352" s="12"/>
    </row>
    <row r="1353" spans="1:60" x14ac:dyDescent="0.2">
      <c r="A1353" s="37">
        <v>46326</v>
      </c>
      <c r="C1353" s="38">
        <v>10.31</v>
      </c>
      <c r="D1353" s="13" t="s">
        <v>55</v>
      </c>
      <c r="E1353" s="13" t="s">
        <v>1156</v>
      </c>
      <c r="F1353" s="13"/>
      <c r="H1353" t="s">
        <v>56</v>
      </c>
      <c r="I1353" s="13">
        <v>4</v>
      </c>
      <c r="J1353" s="13">
        <v>1</v>
      </c>
      <c r="K1353" t="s">
        <v>242</v>
      </c>
      <c r="L1353" s="38">
        <v>0.5</v>
      </c>
      <c r="M1353" s="38">
        <v>26</v>
      </c>
      <c r="N1353" s="38">
        <v>26</v>
      </c>
      <c r="O1353" s="13" t="s">
        <v>15</v>
      </c>
      <c r="Q1353" s="13" t="s">
        <v>4</v>
      </c>
      <c r="R1353" s="38">
        <v>24</v>
      </c>
      <c r="S1353" s="13" t="s">
        <v>60</v>
      </c>
      <c r="T1353" s="39" t="str">
        <f t="shared" si="1941"/>
        <v>0.00</v>
      </c>
      <c r="U1353" s="39">
        <f t="shared" ref="U1353:U1356" si="1993">BE1353</f>
        <v>-0.5</v>
      </c>
      <c r="V1353" s="39">
        <f t="shared" ref="V1353:V1356" si="1994">V1352+U1353</f>
        <v>72.958959999999976</v>
      </c>
      <c r="W1353" s="39">
        <f t="shared" ref="W1353:W1356" si="1995">W1352+L1353</f>
        <v>944.20000000000141</v>
      </c>
      <c r="X1353" s="40">
        <f t="shared" ref="X1353:X1356" si="1996">SUM(V1353/W1353)</f>
        <v>7.7270662995128012E-2</v>
      </c>
      <c r="Y1353" s="41">
        <f t="shared" ref="Y1353:Y1356" si="1997">V1353/100</f>
        <v>0.72958959999999973</v>
      </c>
      <c r="Z1353" s="42">
        <f t="shared" ref="Z1353:Z1356" si="1998">V1353*100</f>
        <v>7295.8959999999979</v>
      </c>
      <c r="AA1353" s="103" t="s">
        <v>58</v>
      </c>
      <c r="AT1353" s="47">
        <v>28.8</v>
      </c>
      <c r="AU1353" s="47">
        <v>21</v>
      </c>
      <c r="AV1353" s="10">
        <f t="shared" si="1987"/>
        <v>12.5</v>
      </c>
      <c r="AW1353" s="10">
        <f t="shared" si="1988"/>
        <v>24</v>
      </c>
      <c r="AZ1353" t="str">
        <f t="shared" si="1989"/>
        <v>Yes</v>
      </c>
      <c r="BB1353" s="38">
        <f t="shared" si="1990"/>
        <v>-0.5</v>
      </c>
      <c r="BC1353" s="38">
        <f t="shared" si="1923"/>
        <v>-1.7</v>
      </c>
      <c r="BD1353" s="38">
        <f t="shared" si="1991"/>
        <v>-1.7</v>
      </c>
      <c r="BE1353" s="38">
        <f t="shared" si="1992"/>
        <v>-0.5</v>
      </c>
      <c r="BF1353" s="13" cm="1">
        <f t="array" ref="BF1353">SUMPRODUCT((1/COUNTIFS($A$3:$A1353,$A$3:$A1353,$H$3:$H1353,$H$3:$H1353,$I$3:$I1353,$I$3:$I1353)))</f>
        <v>398.99999999999727</v>
      </c>
      <c r="BG1353" s="13"/>
      <c r="BH1353" s="12"/>
    </row>
    <row r="1354" spans="1:60" x14ac:dyDescent="0.2">
      <c r="A1354" s="37">
        <v>46326</v>
      </c>
      <c r="C1354" s="38">
        <v>10.31</v>
      </c>
      <c r="D1354" s="13" t="s">
        <v>55</v>
      </c>
      <c r="E1354" s="13" t="s">
        <v>1156</v>
      </c>
      <c r="F1354" s="13"/>
      <c r="H1354" t="s">
        <v>56</v>
      </c>
      <c r="I1354" s="13">
        <v>4</v>
      </c>
      <c r="J1354" s="13">
        <v>3</v>
      </c>
      <c r="K1354" t="s">
        <v>1498</v>
      </c>
      <c r="L1354" s="38">
        <v>0.5</v>
      </c>
      <c r="M1354" s="38">
        <v>30</v>
      </c>
      <c r="N1354" s="38">
        <v>34</v>
      </c>
      <c r="O1354" s="13" t="s">
        <v>15</v>
      </c>
      <c r="Q1354" s="13" t="s">
        <v>4</v>
      </c>
      <c r="R1354" s="38">
        <v>31.360000000000003</v>
      </c>
      <c r="S1354" s="13" t="s">
        <v>60</v>
      </c>
      <c r="T1354" s="39" t="str">
        <f t="shared" si="1941"/>
        <v>0.00</v>
      </c>
      <c r="U1354" s="39">
        <f t="shared" si="1993"/>
        <v>-0.5</v>
      </c>
      <c r="V1354" s="39">
        <f t="shared" si="1994"/>
        <v>72.458959999999976</v>
      </c>
      <c r="W1354" s="39">
        <f t="shared" si="1995"/>
        <v>944.70000000000141</v>
      </c>
      <c r="X1354" s="40">
        <f t="shared" si="1996"/>
        <v>7.6700497512437668E-2</v>
      </c>
      <c r="Y1354" s="41">
        <f t="shared" si="1997"/>
        <v>0.72458959999999972</v>
      </c>
      <c r="Z1354" s="42">
        <f t="shared" si="1998"/>
        <v>7245.8959999999979</v>
      </c>
      <c r="AA1354" s="103" t="s">
        <v>58</v>
      </c>
      <c r="AT1354" s="47">
        <v>28.05</v>
      </c>
      <c r="AU1354" s="47">
        <v>26</v>
      </c>
      <c r="AV1354" s="10">
        <f t="shared" si="1987"/>
        <v>16.5</v>
      </c>
      <c r="AW1354" s="10">
        <f t="shared" si="1988"/>
        <v>31.360000000000003</v>
      </c>
      <c r="AZ1354" t="str">
        <f t="shared" si="1989"/>
        <v>Yes</v>
      </c>
      <c r="BB1354" s="38">
        <f t="shared" si="1990"/>
        <v>-0.5</v>
      </c>
      <c r="BC1354" s="38">
        <f t="shared" si="1923"/>
        <v>-1.7</v>
      </c>
      <c r="BD1354" s="38">
        <f t="shared" si="1991"/>
        <v>-1.7</v>
      </c>
      <c r="BE1354" s="38">
        <f t="shared" si="1992"/>
        <v>-0.5</v>
      </c>
      <c r="BF1354" s="13" cm="1">
        <f t="array" ref="BF1354">SUMPRODUCT((1/COUNTIFS($A$3:$A1354,$A$3:$A1354,$H$3:$H1354,$H$3:$H1354,$I$3:$I1354,$I$3:$I1354)))</f>
        <v>398.99999999999727</v>
      </c>
      <c r="BG1354" s="13"/>
      <c r="BH1354" s="12"/>
    </row>
    <row r="1355" spans="1:60" x14ac:dyDescent="0.2">
      <c r="A1355" s="37">
        <v>46326</v>
      </c>
      <c r="C1355" s="38">
        <v>10.31</v>
      </c>
      <c r="D1355" s="13" t="s">
        <v>55</v>
      </c>
      <c r="E1355" s="13" t="s">
        <v>1156</v>
      </c>
      <c r="F1355" s="13"/>
      <c r="H1355" t="s">
        <v>56</v>
      </c>
      <c r="I1355" s="13">
        <v>4</v>
      </c>
      <c r="J1355" s="13">
        <v>6</v>
      </c>
      <c r="K1355" t="s">
        <v>429</v>
      </c>
      <c r="L1355" s="38">
        <v>0.5</v>
      </c>
      <c r="M1355" s="38">
        <v>14.5</v>
      </c>
      <c r="N1355" s="38">
        <v>15</v>
      </c>
      <c r="O1355" s="13" t="s">
        <v>15</v>
      </c>
      <c r="Q1355" s="13" t="s">
        <v>4</v>
      </c>
      <c r="R1355" s="38">
        <v>13.88</v>
      </c>
      <c r="S1355" s="13" t="s">
        <v>60</v>
      </c>
      <c r="T1355" s="39" t="str">
        <f t="shared" si="1941"/>
        <v>0.00</v>
      </c>
      <c r="U1355" s="39">
        <f t="shared" si="1993"/>
        <v>-0.5</v>
      </c>
      <c r="V1355" s="39">
        <f t="shared" si="1994"/>
        <v>71.958959999999976</v>
      </c>
      <c r="W1355" s="39">
        <f t="shared" si="1995"/>
        <v>945.20000000000141</v>
      </c>
      <c r="X1355" s="40">
        <f t="shared" si="1996"/>
        <v>7.6130935251798426E-2</v>
      </c>
      <c r="Y1355" s="41">
        <f t="shared" si="1997"/>
        <v>0.71958959999999972</v>
      </c>
      <c r="Z1355" s="42">
        <f t="shared" si="1998"/>
        <v>7195.8959999999979</v>
      </c>
      <c r="AA1355" s="103" t="s">
        <v>58</v>
      </c>
      <c r="AT1355" s="47">
        <v>12.05</v>
      </c>
      <c r="AU1355" s="47">
        <v>13</v>
      </c>
      <c r="AV1355" s="10">
        <f t="shared" si="1987"/>
        <v>7</v>
      </c>
      <c r="AW1355" s="10">
        <f t="shared" si="1988"/>
        <v>13.88</v>
      </c>
      <c r="AZ1355" t="str">
        <f t="shared" si="1989"/>
        <v>Yes</v>
      </c>
      <c r="BB1355" s="38">
        <f t="shared" si="1990"/>
        <v>-0.5</v>
      </c>
      <c r="BC1355" s="38">
        <f t="shared" si="1923"/>
        <v>-1.7</v>
      </c>
      <c r="BD1355" s="38">
        <f t="shared" si="1991"/>
        <v>-1.7</v>
      </c>
      <c r="BE1355" s="38">
        <f t="shared" si="1992"/>
        <v>-0.5</v>
      </c>
      <c r="BF1355" s="13" cm="1">
        <f t="array" ref="BF1355">SUMPRODUCT((1/COUNTIFS($A$3:$A1355,$A$3:$A1355,$H$3:$H1355,$H$3:$H1355,$I$3:$I1355,$I$3:$I1355)))</f>
        <v>398.99999999999721</v>
      </c>
      <c r="BG1355" s="13"/>
      <c r="BH1355" s="12"/>
    </row>
    <row r="1356" spans="1:60" x14ac:dyDescent="0.2">
      <c r="A1356" s="37">
        <v>46326</v>
      </c>
      <c r="C1356" s="38">
        <v>10.31</v>
      </c>
      <c r="D1356" s="13" t="s">
        <v>55</v>
      </c>
      <c r="E1356" s="13" t="s">
        <v>1156</v>
      </c>
      <c r="F1356" s="13"/>
      <c r="H1356" t="s">
        <v>56</v>
      </c>
      <c r="I1356" s="13">
        <v>4</v>
      </c>
      <c r="J1356" s="13">
        <v>6</v>
      </c>
      <c r="K1356" t="s">
        <v>429</v>
      </c>
      <c r="L1356" s="38">
        <v>0.2</v>
      </c>
      <c r="M1356" s="38">
        <v>4.4000000000000004</v>
      </c>
      <c r="N1356" s="38">
        <v>5</v>
      </c>
      <c r="O1356" s="13" t="s">
        <v>15</v>
      </c>
      <c r="Q1356" s="13" t="s">
        <v>1101</v>
      </c>
      <c r="R1356" s="38">
        <v>4.68</v>
      </c>
      <c r="S1356" s="13" t="s">
        <v>60</v>
      </c>
      <c r="T1356" s="39" t="str">
        <f t="shared" si="1941"/>
        <v>0.00</v>
      </c>
      <c r="U1356" s="39">
        <f t="shared" si="1993"/>
        <v>-0.2</v>
      </c>
      <c r="V1356" s="39">
        <f t="shared" si="1994"/>
        <v>71.758959999999973</v>
      </c>
      <c r="W1356" s="39">
        <f t="shared" si="1995"/>
        <v>945.40000000000146</v>
      </c>
      <c r="X1356" s="40">
        <f t="shared" si="1996"/>
        <v>7.5903279035328813E-2</v>
      </c>
      <c r="Y1356" s="41">
        <f t="shared" si="1997"/>
        <v>0.71758959999999972</v>
      </c>
      <c r="Z1356" s="42">
        <f t="shared" si="1998"/>
        <v>7175.895999999997</v>
      </c>
      <c r="AA1356" s="103" t="s">
        <v>58</v>
      </c>
      <c r="AT1356" s="47">
        <v>3.9</v>
      </c>
      <c r="AU1356" s="47">
        <v>3.9</v>
      </c>
      <c r="AV1356" s="10">
        <f t="shared" si="1987"/>
        <v>0.8</v>
      </c>
      <c r="AW1356" s="10">
        <f t="shared" si="1988"/>
        <v>4.68</v>
      </c>
      <c r="AZ1356" t="str">
        <f t="shared" si="1989"/>
        <v>Yes</v>
      </c>
      <c r="BB1356" s="38">
        <f t="shared" si="1990"/>
        <v>-0.2</v>
      </c>
      <c r="BC1356" s="38">
        <f t="shared" si="1923"/>
        <v>-1.7</v>
      </c>
      <c r="BD1356" s="38">
        <f t="shared" si="1991"/>
        <v>-1.7</v>
      </c>
      <c r="BE1356" s="38">
        <f t="shared" si="1992"/>
        <v>-0.2</v>
      </c>
      <c r="BF1356" s="13" cm="1">
        <f t="array" ref="BF1356">SUMPRODUCT((1/COUNTIFS($A$3:$A1356,$A$3:$A1356,$H$3:$H1356,$H$3:$H1356,$I$3:$I1356,$I$3:$I1356)))</f>
        <v>398.99999999999727</v>
      </c>
      <c r="BG1356" s="13"/>
      <c r="BH1356" s="12"/>
    </row>
    <row r="1357" spans="1:60" x14ac:dyDescent="0.2">
      <c r="A1357" s="37">
        <v>46326</v>
      </c>
      <c r="C1357" s="38">
        <v>10.31</v>
      </c>
      <c r="D1357" s="13" t="s">
        <v>55</v>
      </c>
      <c r="E1357" s="13" t="s">
        <v>1172</v>
      </c>
      <c r="F1357" s="13"/>
      <c r="H1357" t="s">
        <v>1173</v>
      </c>
      <c r="I1357" s="13">
        <v>4</v>
      </c>
      <c r="J1357" s="13">
        <v>4</v>
      </c>
      <c r="K1357" t="s">
        <v>1501</v>
      </c>
      <c r="L1357" s="38">
        <v>0.5</v>
      </c>
      <c r="M1357" s="38">
        <v>26</v>
      </c>
      <c r="N1357" s="38">
        <v>30.29</v>
      </c>
      <c r="O1357" s="13" t="s">
        <v>15</v>
      </c>
      <c r="Q1357" s="13" t="s">
        <v>4</v>
      </c>
      <c r="R1357" s="38">
        <v>27.9468</v>
      </c>
      <c r="S1357" s="13" t="s">
        <v>60</v>
      </c>
      <c r="T1357" s="39" t="str">
        <f t="shared" si="1941"/>
        <v>0.00</v>
      </c>
      <c r="U1357" s="39">
        <f t="shared" ref="U1357" si="1999">BE1357</f>
        <v>-0.5</v>
      </c>
      <c r="V1357" s="39">
        <f t="shared" ref="V1357" si="2000">V1356+U1357</f>
        <v>71.258959999999973</v>
      </c>
      <c r="W1357" s="39">
        <f t="shared" ref="W1357" si="2001">W1356+L1357</f>
        <v>945.90000000000146</v>
      </c>
      <c r="X1357" s="40">
        <f t="shared" ref="X1357" si="2002">SUM(V1357/W1357)</f>
        <v>7.5334559678612814E-2</v>
      </c>
      <c r="Y1357" s="41">
        <f t="shared" ref="Y1357" si="2003">V1357/100</f>
        <v>0.71258959999999971</v>
      </c>
      <c r="Z1357" s="42">
        <f t="shared" ref="Z1357" si="2004">V1357*100</f>
        <v>7125.895999999997</v>
      </c>
      <c r="AA1357" s="103" t="s">
        <v>58</v>
      </c>
      <c r="AT1357" s="47">
        <v>28.5</v>
      </c>
      <c r="AU1357" s="47">
        <v>21</v>
      </c>
      <c r="AV1357" s="10">
        <f t="shared" si="1987"/>
        <v>14.645</v>
      </c>
      <c r="AW1357" s="10">
        <f t="shared" si="1988"/>
        <v>27.9468</v>
      </c>
      <c r="AZ1357" t="str">
        <f t="shared" si="1989"/>
        <v>Yes</v>
      </c>
      <c r="BB1357" s="38">
        <f t="shared" si="1990"/>
        <v>-0.5</v>
      </c>
      <c r="BC1357" s="38">
        <f t="shared" si="1923"/>
        <v>-0.5</v>
      </c>
      <c r="BD1357" s="38">
        <f t="shared" si="1991"/>
        <v>-0.5</v>
      </c>
      <c r="BE1357" s="38">
        <f t="shared" si="1992"/>
        <v>-0.5</v>
      </c>
      <c r="BF1357" s="13" cm="1">
        <f t="array" ref="BF1357">SUMPRODUCT((1/COUNTIFS($A$3:$A1357,$A$3:$A1357,$H$3:$H1357,$H$3:$H1357,$I$3:$I1357,$I$3:$I1357)))</f>
        <v>399.99999999999727</v>
      </c>
      <c r="BG1357" s="13"/>
      <c r="BH1357" s="12"/>
    </row>
    <row r="1358" spans="1:60" x14ac:dyDescent="0.2">
      <c r="A1358" s="37">
        <v>46326</v>
      </c>
      <c r="C1358" s="38">
        <v>10.31</v>
      </c>
      <c r="D1358" s="13" t="s">
        <v>55</v>
      </c>
      <c r="E1358" s="13" t="s">
        <v>1156</v>
      </c>
      <c r="F1358" s="13"/>
      <c r="H1358" t="s">
        <v>56</v>
      </c>
      <c r="I1358" s="13">
        <v>5</v>
      </c>
      <c r="J1358" s="13">
        <v>4</v>
      </c>
      <c r="K1358" t="s">
        <v>1352</v>
      </c>
      <c r="L1358" s="38">
        <v>0.5</v>
      </c>
      <c r="M1358" s="38">
        <v>32</v>
      </c>
      <c r="N1358" s="38">
        <v>35.340000000000003</v>
      </c>
      <c r="O1358" s="13" t="s">
        <v>15</v>
      </c>
      <c r="Q1358" s="13" t="s">
        <v>4</v>
      </c>
      <c r="R1358" s="38">
        <v>32.592800000000004</v>
      </c>
      <c r="S1358" s="13" t="s">
        <v>60</v>
      </c>
      <c r="T1358" s="39" t="str">
        <f t="shared" si="1941"/>
        <v>0.00</v>
      </c>
      <c r="U1358" s="39">
        <f t="shared" ref="U1358:U1360" si="2005">BE1358</f>
        <v>-0.5</v>
      </c>
      <c r="V1358" s="39">
        <f t="shared" ref="V1358:V1360" si="2006">V1357+U1358</f>
        <v>70.758959999999973</v>
      </c>
      <c r="W1358" s="39">
        <f t="shared" ref="W1358:W1360" si="2007">W1357+L1358</f>
        <v>946.40000000000146</v>
      </c>
      <c r="X1358" s="40">
        <f t="shared" ref="X1358:X1360" si="2008">SUM(V1358/W1358)</f>
        <v>7.4766441251056498E-2</v>
      </c>
      <c r="Y1358" s="41">
        <f t="shared" ref="Y1358:Y1360" si="2009">V1358/100</f>
        <v>0.70758959999999971</v>
      </c>
      <c r="Z1358" s="42">
        <f t="shared" ref="Z1358:Z1360" si="2010">V1358*100</f>
        <v>7075.895999999997</v>
      </c>
      <c r="AA1358" s="103" t="s">
        <v>58</v>
      </c>
      <c r="AT1358" s="47">
        <v>31</v>
      </c>
      <c r="AU1358" s="47">
        <v>31</v>
      </c>
      <c r="AV1358" s="10">
        <f t="shared" si="1987"/>
        <v>17.170000000000002</v>
      </c>
      <c r="AW1358" s="10">
        <f t="shared" si="1988"/>
        <v>32.592800000000004</v>
      </c>
      <c r="AZ1358" t="str">
        <f t="shared" si="1989"/>
        <v>Yes</v>
      </c>
      <c r="BB1358" s="38">
        <f t="shared" si="1990"/>
        <v>-0.5</v>
      </c>
      <c r="BC1358" s="38">
        <f t="shared" si="1923"/>
        <v>-0.84000000000000008</v>
      </c>
      <c r="BD1358" s="38">
        <f t="shared" si="1991"/>
        <v>-0.84000000000000008</v>
      </c>
      <c r="BE1358" s="38">
        <f t="shared" si="1992"/>
        <v>-0.5</v>
      </c>
      <c r="BF1358" s="13" cm="1">
        <f t="array" ref="BF1358">SUMPRODUCT((1/COUNTIFS($A$3:$A1358,$A$3:$A1358,$H$3:$H1358,$H$3:$H1358,$I$3:$I1358,$I$3:$I1358)))</f>
        <v>400.99999999999727</v>
      </c>
      <c r="BG1358" s="13"/>
      <c r="BH1358" s="12"/>
    </row>
    <row r="1359" spans="1:60" x14ac:dyDescent="0.2">
      <c r="A1359" s="37">
        <v>46326</v>
      </c>
      <c r="C1359" s="38">
        <v>10.31</v>
      </c>
      <c r="D1359" s="13" t="s">
        <v>55</v>
      </c>
      <c r="E1359" s="13" t="s">
        <v>1156</v>
      </c>
      <c r="F1359" s="13"/>
      <c r="H1359" t="s">
        <v>56</v>
      </c>
      <c r="I1359" s="13">
        <v>5</v>
      </c>
      <c r="J1359" s="13">
        <v>7</v>
      </c>
      <c r="K1359" s="44" t="s">
        <v>1502</v>
      </c>
      <c r="L1359" s="38">
        <v>0.5</v>
      </c>
      <c r="M1359" s="38">
        <v>15.5</v>
      </c>
      <c r="N1359" s="38">
        <v>19.5</v>
      </c>
      <c r="O1359" s="13" t="s">
        <v>15</v>
      </c>
      <c r="Q1359" s="13" t="s">
        <v>4</v>
      </c>
      <c r="R1359" s="38">
        <v>18.02</v>
      </c>
      <c r="S1359" s="13">
        <v>2</v>
      </c>
      <c r="T1359" s="39" t="str">
        <f t="shared" si="1941"/>
        <v>0.00</v>
      </c>
      <c r="U1359" s="39">
        <f t="shared" si="2005"/>
        <v>-0.5</v>
      </c>
      <c r="V1359" s="39">
        <f t="shared" si="2006"/>
        <v>70.258959999999973</v>
      </c>
      <c r="W1359" s="39">
        <f t="shared" si="2007"/>
        <v>946.90000000000146</v>
      </c>
      <c r="X1359" s="40">
        <f t="shared" si="2008"/>
        <v>7.4198922800717992E-2</v>
      </c>
      <c r="Y1359" s="41">
        <f t="shared" si="2009"/>
        <v>0.7025895999999997</v>
      </c>
      <c r="Z1359" s="42">
        <f t="shared" si="2010"/>
        <v>7025.895999999997</v>
      </c>
      <c r="AA1359" s="103" t="s">
        <v>58</v>
      </c>
      <c r="AT1359" s="47">
        <v>13.35</v>
      </c>
      <c r="AU1359" s="47">
        <v>14</v>
      </c>
      <c r="AV1359" s="10">
        <f t="shared" si="1987"/>
        <v>9.25</v>
      </c>
      <c r="AW1359" s="10">
        <f t="shared" si="1988"/>
        <v>18.02</v>
      </c>
      <c r="AZ1359" t="str">
        <f t="shared" si="1989"/>
        <v>Yes</v>
      </c>
      <c r="BB1359" s="38">
        <f t="shared" si="1990"/>
        <v>-0.5</v>
      </c>
      <c r="BC1359" s="38">
        <f t="shared" si="1923"/>
        <v>-0.84000000000000008</v>
      </c>
      <c r="BD1359" s="38">
        <f t="shared" si="1991"/>
        <v>-0.84000000000000008</v>
      </c>
      <c r="BE1359" s="38">
        <f t="shared" si="1992"/>
        <v>-0.5</v>
      </c>
      <c r="BF1359" s="13" cm="1">
        <f t="array" ref="BF1359">SUMPRODUCT((1/COUNTIFS($A$3:$A1359,$A$3:$A1359,$H$3:$H1359,$H$3:$H1359,$I$3:$I1359,$I$3:$I1359)))</f>
        <v>400.99999999999727</v>
      </c>
      <c r="BG1359" s="13"/>
      <c r="BH1359" s="12"/>
    </row>
    <row r="1360" spans="1:60" x14ac:dyDescent="0.2">
      <c r="A1360" s="37">
        <v>46326</v>
      </c>
      <c r="C1360" s="38">
        <v>10.31</v>
      </c>
      <c r="D1360" s="13" t="s">
        <v>55</v>
      </c>
      <c r="E1360" s="13" t="s">
        <v>1156</v>
      </c>
      <c r="F1360" s="13"/>
      <c r="H1360" t="s">
        <v>56</v>
      </c>
      <c r="I1360" s="13">
        <v>5</v>
      </c>
      <c r="J1360" s="13">
        <v>7</v>
      </c>
      <c r="K1360" s="43" t="s">
        <v>1502</v>
      </c>
      <c r="L1360" s="38">
        <v>0.2</v>
      </c>
      <c r="M1360" s="38">
        <v>4.8</v>
      </c>
      <c r="N1360" s="38">
        <v>5.3</v>
      </c>
      <c r="O1360" s="13" t="s">
        <v>15</v>
      </c>
      <c r="Q1360" s="13" t="s">
        <v>1101</v>
      </c>
      <c r="R1360" s="38">
        <v>4.9559999999999995</v>
      </c>
      <c r="S1360" s="13">
        <v>2</v>
      </c>
      <c r="T1360" s="39">
        <f t="shared" si="1941"/>
        <v>0.99</v>
      </c>
      <c r="U1360" s="39">
        <f t="shared" si="2005"/>
        <v>0.86</v>
      </c>
      <c r="V1360" s="39">
        <f t="shared" si="2006"/>
        <v>71.118959999999973</v>
      </c>
      <c r="W1360" s="39">
        <f t="shared" si="2007"/>
        <v>947.1000000000015</v>
      </c>
      <c r="X1360" s="40">
        <f t="shared" si="2008"/>
        <v>7.5091289198606123E-2</v>
      </c>
      <c r="Y1360" s="41">
        <f t="shared" si="2009"/>
        <v>0.71118959999999976</v>
      </c>
      <c r="Z1360" s="42">
        <f t="shared" si="2010"/>
        <v>7111.895999999997</v>
      </c>
      <c r="AA1360" s="103" t="s">
        <v>72</v>
      </c>
      <c r="AT1360" s="47">
        <v>3.8</v>
      </c>
      <c r="AU1360" s="47">
        <v>3.8</v>
      </c>
      <c r="AV1360" s="10">
        <f t="shared" si="1987"/>
        <v>0.8600000000000001</v>
      </c>
      <c r="AW1360" s="10">
        <f t="shared" si="1988"/>
        <v>4.9559999999999995</v>
      </c>
      <c r="AZ1360" t="str">
        <f t="shared" si="1989"/>
        <v>Yes</v>
      </c>
      <c r="BB1360" s="38">
        <f t="shared" si="1990"/>
        <v>0.86</v>
      </c>
      <c r="BC1360" s="38">
        <f t="shared" si="1923"/>
        <v>-0.84000000000000008</v>
      </c>
      <c r="BD1360" s="38">
        <f t="shared" si="1991"/>
        <v>-0.84000000000000008</v>
      </c>
      <c r="BE1360" s="38">
        <f t="shared" si="1992"/>
        <v>0.86</v>
      </c>
      <c r="BF1360" s="13" cm="1">
        <f t="array" ref="BF1360">SUMPRODUCT((1/COUNTIFS($A$3:$A1360,$A$3:$A1360,$H$3:$H1360,$H$3:$H1360,$I$3:$I1360,$I$3:$I1360)))</f>
        <v>400.99999999999721</v>
      </c>
      <c r="BG1360" s="13"/>
      <c r="BH1360" s="12"/>
    </row>
    <row r="1361" spans="1:60" x14ac:dyDescent="0.2">
      <c r="A1361" s="37">
        <v>46326</v>
      </c>
      <c r="C1361" s="38">
        <v>10.31</v>
      </c>
      <c r="D1361" s="13" t="s">
        <v>55</v>
      </c>
      <c r="E1361" s="13" t="s">
        <v>1156</v>
      </c>
      <c r="F1361" s="13"/>
      <c r="H1361" t="s">
        <v>56</v>
      </c>
      <c r="I1361" s="13">
        <v>5</v>
      </c>
      <c r="J1361" s="13">
        <v>10</v>
      </c>
      <c r="K1361" t="s">
        <v>153</v>
      </c>
      <c r="L1361" s="38">
        <v>0.5</v>
      </c>
      <c r="M1361" s="38">
        <v>14</v>
      </c>
      <c r="N1361" s="38">
        <v>15.93</v>
      </c>
      <c r="O1361" s="13" t="s">
        <v>15</v>
      </c>
      <c r="Q1361" s="13" t="s">
        <v>4</v>
      </c>
      <c r="R1361" s="38">
        <v>14.7356</v>
      </c>
      <c r="S1361" s="13" t="s">
        <v>60</v>
      </c>
      <c r="T1361" s="39" t="str">
        <f t="shared" si="1941"/>
        <v>0.00</v>
      </c>
      <c r="U1361" s="39">
        <f t="shared" ref="U1361:U1362" si="2011">BE1361</f>
        <v>-0.5</v>
      </c>
      <c r="V1361" s="39">
        <f t="shared" ref="V1361:V1362" si="2012">V1360+U1361</f>
        <v>70.618959999999973</v>
      </c>
      <c r="W1361" s="39">
        <f t="shared" ref="W1361:W1362" si="2013">W1360+L1361</f>
        <v>947.6000000000015</v>
      </c>
      <c r="X1361" s="40">
        <f t="shared" ref="X1361:X1362" si="2014">SUM(V1361/W1361)</f>
        <v>7.452401857323751E-2</v>
      </c>
      <c r="Y1361" s="41">
        <f t="shared" ref="Y1361:Y1362" si="2015">V1361/100</f>
        <v>0.70618959999999975</v>
      </c>
      <c r="Z1361" s="42">
        <f t="shared" ref="Z1361:Z1362" si="2016">V1361*100</f>
        <v>7061.895999999997</v>
      </c>
      <c r="AA1361" s="103" t="s">
        <v>58</v>
      </c>
      <c r="AT1361" s="47">
        <v>18.149999999999999</v>
      </c>
      <c r="AU1361" s="47">
        <v>13</v>
      </c>
      <c r="AV1361" s="10">
        <f t="shared" si="1987"/>
        <v>7.4649999999999999</v>
      </c>
      <c r="AW1361" s="10">
        <f t="shared" si="1988"/>
        <v>14.7356</v>
      </c>
      <c r="AZ1361" t="str">
        <f t="shared" si="1989"/>
        <v>Yes</v>
      </c>
      <c r="BB1361" s="38">
        <f t="shared" si="1990"/>
        <v>-0.5</v>
      </c>
      <c r="BC1361" s="38">
        <f t="shared" si="1923"/>
        <v>-0.84000000000000008</v>
      </c>
      <c r="BD1361" s="38">
        <f t="shared" si="1991"/>
        <v>-0.84000000000000008</v>
      </c>
      <c r="BE1361" s="38">
        <f t="shared" si="1992"/>
        <v>-0.5</v>
      </c>
      <c r="BF1361" s="13" cm="1">
        <f t="array" ref="BF1361">SUMPRODUCT((1/COUNTIFS($A$3:$A1361,$A$3:$A1361,$H$3:$H1361,$H$3:$H1361,$I$3:$I1361,$I$3:$I1361)))</f>
        <v>400.99999999999727</v>
      </c>
      <c r="BG1361" s="13"/>
      <c r="BH1361" s="12"/>
    </row>
    <row r="1362" spans="1:60" x14ac:dyDescent="0.2">
      <c r="A1362" s="37">
        <v>46326</v>
      </c>
      <c r="C1362" s="38">
        <v>10.31</v>
      </c>
      <c r="D1362" s="13" t="s">
        <v>55</v>
      </c>
      <c r="E1362" s="13" t="s">
        <v>1156</v>
      </c>
      <c r="F1362" s="13"/>
      <c r="H1362" t="s">
        <v>56</v>
      </c>
      <c r="I1362" s="13">
        <v>5</v>
      </c>
      <c r="J1362" s="13">
        <v>10</v>
      </c>
      <c r="K1362" t="s">
        <v>153</v>
      </c>
      <c r="L1362" s="38">
        <v>0.2</v>
      </c>
      <c r="M1362" s="38">
        <v>4.5</v>
      </c>
      <c r="N1362" s="38">
        <v>4.8</v>
      </c>
      <c r="O1362" s="13" t="s">
        <v>15</v>
      </c>
      <c r="Q1362" s="13" t="s">
        <v>1101</v>
      </c>
      <c r="R1362" s="38">
        <v>4.4960000000000004</v>
      </c>
      <c r="S1362" s="13" t="s">
        <v>60</v>
      </c>
      <c r="T1362" s="39" t="str">
        <f t="shared" si="1941"/>
        <v>0.00</v>
      </c>
      <c r="U1362" s="39">
        <f t="shared" si="2011"/>
        <v>-0.2</v>
      </c>
      <c r="V1362" s="39">
        <f t="shared" si="2012"/>
        <v>70.41895999999997</v>
      </c>
      <c r="W1362" s="39">
        <f t="shared" si="2013"/>
        <v>947.80000000000155</v>
      </c>
      <c r="X1362" s="40">
        <f t="shared" si="2014"/>
        <v>7.4297277906731227E-2</v>
      </c>
      <c r="Y1362" s="41">
        <f t="shared" si="2015"/>
        <v>0.70418959999999975</v>
      </c>
      <c r="Z1362" s="42">
        <f t="shared" si="2016"/>
        <v>7041.895999999997</v>
      </c>
      <c r="AA1362" s="103" t="s">
        <v>58</v>
      </c>
      <c r="AT1362" s="47">
        <v>6.1</v>
      </c>
      <c r="AU1362" s="47">
        <v>6.1</v>
      </c>
      <c r="AV1362" s="10">
        <f t="shared" ref="AV1362:AV1370" si="2017">((N1362*(L1362))-(L1362))</f>
        <v>0.76</v>
      </c>
      <c r="AW1362" s="10">
        <f t="shared" ref="AW1362:AW1370" si="2018">0.92*(N1362-1)+1</f>
        <v>4.4960000000000004</v>
      </c>
      <c r="AZ1362" t="str">
        <f t="shared" ref="AZ1362:AZ1370" si="2019">IF(N1362&gt;=M1362,"Yes","No")</f>
        <v>Yes</v>
      </c>
      <c r="BB1362" s="38">
        <f t="shared" ref="BB1362:BB1370" si="2020">IF(AA1362="W",
   L1362*(N1362-1),
   -L1362
)</f>
        <v>-0.2</v>
      </c>
      <c r="BC1362" s="38">
        <f t="shared" si="1923"/>
        <v>-0.84000000000000008</v>
      </c>
      <c r="BD1362" s="38">
        <f t="shared" ref="BD1362:BD1370" si="2021">IF(BC1362&gt;0, BC1362*0.92, BC1362)</f>
        <v>-0.84000000000000008</v>
      </c>
      <c r="BE1362" s="38">
        <f t="shared" ref="BE1362:BE1370" si="2022">IF(
  BC1362&gt;0,
  IF(
    AA1362="W",
    BB1362 - (BC1362 - BD1362),
    BB1362
  ),
  BB1362
)</f>
        <v>-0.2</v>
      </c>
      <c r="BF1362" s="13" cm="1">
        <f t="array" ref="BF1362">SUMPRODUCT((1/COUNTIFS($A$3:$A1362,$A$3:$A1362,$H$3:$H1362,$H$3:$H1362,$I$3:$I1362,$I$3:$I1362)))</f>
        <v>400.99999999999721</v>
      </c>
      <c r="BG1362" s="13"/>
      <c r="BH1362" s="12"/>
    </row>
    <row r="1363" spans="1:60" x14ac:dyDescent="0.2">
      <c r="A1363" s="37">
        <v>46326</v>
      </c>
      <c r="C1363" s="38">
        <v>10.31</v>
      </c>
      <c r="D1363" s="13" t="s">
        <v>55</v>
      </c>
      <c r="E1363" s="13" t="s">
        <v>1172</v>
      </c>
      <c r="F1363" s="13"/>
      <c r="H1363" t="s">
        <v>1173</v>
      </c>
      <c r="I1363" s="13">
        <v>5</v>
      </c>
      <c r="J1363" s="13">
        <v>2</v>
      </c>
      <c r="K1363" t="s">
        <v>1422</v>
      </c>
      <c r="L1363" s="38">
        <v>0.5</v>
      </c>
      <c r="M1363" s="38">
        <v>16.5</v>
      </c>
      <c r="N1363" s="38">
        <v>17.02</v>
      </c>
      <c r="O1363" s="13" t="s">
        <v>15</v>
      </c>
      <c r="Q1363" s="13" t="s">
        <v>4</v>
      </c>
      <c r="R1363" s="38">
        <v>15.7384</v>
      </c>
      <c r="S1363" s="13" t="s">
        <v>60</v>
      </c>
      <c r="T1363" s="39" t="str">
        <f t="shared" si="1941"/>
        <v>0.00</v>
      </c>
      <c r="U1363" s="39">
        <f t="shared" ref="U1363" si="2023">BE1363</f>
        <v>-0.5</v>
      </c>
      <c r="V1363" s="39">
        <f t="shared" ref="V1363" si="2024">V1362+U1363</f>
        <v>69.91895999999997</v>
      </c>
      <c r="W1363" s="39">
        <f t="shared" ref="W1363" si="2025">W1362+L1363</f>
        <v>948.30000000000155</v>
      </c>
      <c r="X1363" s="40">
        <f t="shared" ref="X1363" si="2026">SUM(V1363/W1363)</f>
        <v>7.3730844669408269E-2</v>
      </c>
      <c r="Y1363" s="41">
        <f t="shared" ref="Y1363" si="2027">V1363/100</f>
        <v>0.69918959999999974</v>
      </c>
      <c r="Z1363" s="42">
        <f t="shared" ref="Z1363" si="2028">V1363*100</f>
        <v>6991.895999999997</v>
      </c>
      <c r="AA1363" s="103" t="s">
        <v>58</v>
      </c>
      <c r="AT1363" s="47">
        <v>13.1</v>
      </c>
      <c r="AU1363" s="47">
        <v>13</v>
      </c>
      <c r="AV1363" s="10">
        <f t="shared" si="2017"/>
        <v>8.01</v>
      </c>
      <c r="AW1363" s="10">
        <f t="shared" si="2018"/>
        <v>15.7384</v>
      </c>
      <c r="AZ1363" t="str">
        <f t="shared" si="2019"/>
        <v>Yes</v>
      </c>
      <c r="BB1363" s="38">
        <f t="shared" si="2020"/>
        <v>-0.5</v>
      </c>
      <c r="BC1363" s="38">
        <f t="shared" si="1923"/>
        <v>-0.5</v>
      </c>
      <c r="BD1363" s="38">
        <f t="shared" si="2021"/>
        <v>-0.5</v>
      </c>
      <c r="BE1363" s="38">
        <f t="shared" si="2022"/>
        <v>-0.5</v>
      </c>
      <c r="BF1363" s="13" cm="1">
        <f t="array" ref="BF1363">SUMPRODUCT((1/COUNTIFS($A$3:$A1363,$A$3:$A1363,$H$3:$H1363,$H$3:$H1363,$I$3:$I1363,$I$3:$I1363)))</f>
        <v>401.99999999999721</v>
      </c>
      <c r="BG1363" s="13"/>
      <c r="BH1363" s="12"/>
    </row>
    <row r="1364" spans="1:60" x14ac:dyDescent="0.2">
      <c r="A1364" s="37">
        <v>46326</v>
      </c>
      <c r="C1364" s="38">
        <v>10.31</v>
      </c>
      <c r="D1364" s="13" t="s">
        <v>55</v>
      </c>
      <c r="E1364" s="13" t="s">
        <v>1156</v>
      </c>
      <c r="F1364" s="13"/>
      <c r="H1364" t="s">
        <v>56</v>
      </c>
      <c r="I1364" s="13">
        <v>6</v>
      </c>
      <c r="J1364" s="13">
        <v>9</v>
      </c>
      <c r="K1364" s="45" t="s">
        <v>1508</v>
      </c>
      <c r="L1364" s="38">
        <v>0.5</v>
      </c>
      <c r="M1364" s="38">
        <v>36</v>
      </c>
      <c r="N1364" s="38">
        <v>39.590000000000003</v>
      </c>
      <c r="O1364" s="13" t="s">
        <v>15</v>
      </c>
      <c r="Q1364" s="13" t="s">
        <v>4</v>
      </c>
      <c r="R1364" s="38">
        <v>36.502800000000008</v>
      </c>
      <c r="S1364" s="13">
        <v>3</v>
      </c>
      <c r="T1364" s="39" t="str">
        <f t="shared" si="1941"/>
        <v>0.00</v>
      </c>
      <c r="U1364" s="39">
        <f t="shared" ref="U1364:U1366" si="2029">BE1364</f>
        <v>-0.5</v>
      </c>
      <c r="V1364" s="39">
        <f t="shared" ref="V1364:V1366" si="2030">V1363+U1364</f>
        <v>69.41895999999997</v>
      </c>
      <c r="W1364" s="39">
        <f t="shared" ref="W1364:W1366" si="2031">W1363+L1364</f>
        <v>948.80000000000155</v>
      </c>
      <c r="X1364" s="40">
        <f t="shared" ref="X1364:X1366" si="2032">SUM(V1364/W1364)</f>
        <v>7.3165008431703052E-2</v>
      </c>
      <c r="Y1364" s="41">
        <f t="shared" ref="Y1364:Y1366" si="2033">V1364/100</f>
        <v>0.69418959999999974</v>
      </c>
      <c r="Z1364" s="42">
        <f t="shared" ref="Z1364:Z1366" si="2034">V1364*100</f>
        <v>6941.895999999997</v>
      </c>
      <c r="AA1364" s="103" t="s">
        <v>58</v>
      </c>
      <c r="AT1364" s="47">
        <v>32.6</v>
      </c>
      <c r="AU1364" s="47">
        <v>26</v>
      </c>
      <c r="AV1364" s="10">
        <f t="shared" si="2017"/>
        <v>19.295000000000002</v>
      </c>
      <c r="AW1364" s="10">
        <f t="shared" si="2018"/>
        <v>36.502800000000008</v>
      </c>
      <c r="AZ1364" t="str">
        <f t="shared" si="2019"/>
        <v>Yes</v>
      </c>
      <c r="BB1364" s="38">
        <f t="shared" si="2020"/>
        <v>-0.5</v>
      </c>
      <c r="BC1364" s="38">
        <f t="shared" si="1923"/>
        <v>-1.2</v>
      </c>
      <c r="BD1364" s="38">
        <f t="shared" si="2021"/>
        <v>-1.2</v>
      </c>
      <c r="BE1364" s="38">
        <f t="shared" si="2022"/>
        <v>-0.5</v>
      </c>
      <c r="BF1364" s="13" cm="1">
        <f t="array" ref="BF1364">SUMPRODUCT((1/COUNTIFS($A$3:$A1364,$A$3:$A1364,$H$3:$H1364,$H$3:$H1364,$I$3:$I1364,$I$3:$I1364)))</f>
        <v>402.99999999999721</v>
      </c>
      <c r="BG1364" s="13"/>
      <c r="BH1364" s="12"/>
    </row>
    <row r="1365" spans="1:60" x14ac:dyDescent="0.2">
      <c r="A1365" s="37">
        <v>46326</v>
      </c>
      <c r="C1365" s="38">
        <v>10.31</v>
      </c>
      <c r="D1365" s="13" t="s">
        <v>55</v>
      </c>
      <c r="E1365" s="13" t="s">
        <v>1156</v>
      </c>
      <c r="F1365" s="13"/>
      <c r="H1365" t="s">
        <v>56</v>
      </c>
      <c r="I1365" s="13">
        <v>6</v>
      </c>
      <c r="J1365" s="13">
        <v>14</v>
      </c>
      <c r="K1365" t="s">
        <v>1509</v>
      </c>
      <c r="L1365" s="38">
        <v>0.5</v>
      </c>
      <c r="M1365" s="38">
        <v>14.5</v>
      </c>
      <c r="N1365" s="38">
        <v>20.13</v>
      </c>
      <c r="O1365" s="13" t="s">
        <v>15</v>
      </c>
      <c r="Q1365" s="13" t="s">
        <v>4</v>
      </c>
      <c r="R1365" s="38">
        <v>18.599599999999999</v>
      </c>
      <c r="S1365" s="13" t="s">
        <v>60</v>
      </c>
      <c r="T1365" s="39" t="str">
        <f t="shared" si="1941"/>
        <v>0.00</v>
      </c>
      <c r="U1365" s="39">
        <f t="shared" si="2029"/>
        <v>-0.5</v>
      </c>
      <c r="V1365" s="39">
        <f t="shared" si="2030"/>
        <v>68.91895999999997</v>
      </c>
      <c r="W1365" s="39">
        <f t="shared" si="2031"/>
        <v>949.30000000000155</v>
      </c>
      <c r="X1365" s="40">
        <f t="shared" si="2032"/>
        <v>7.2599768250289534E-2</v>
      </c>
      <c r="Y1365" s="41">
        <f t="shared" si="2033"/>
        <v>0.68918959999999974</v>
      </c>
      <c r="Z1365" s="42">
        <f t="shared" si="2034"/>
        <v>6891.895999999997</v>
      </c>
      <c r="AA1365" s="103" t="s">
        <v>58</v>
      </c>
      <c r="AT1365" s="47">
        <v>16.8</v>
      </c>
      <c r="AU1365" s="47">
        <v>15</v>
      </c>
      <c r="AV1365" s="10">
        <f t="shared" si="2017"/>
        <v>9.5649999999999995</v>
      </c>
      <c r="AW1365" s="10">
        <f t="shared" si="2018"/>
        <v>18.599599999999999</v>
      </c>
      <c r="AZ1365" t="str">
        <f t="shared" si="2019"/>
        <v>Yes</v>
      </c>
      <c r="BB1365" s="38">
        <f t="shared" si="2020"/>
        <v>-0.5</v>
      </c>
      <c r="BC1365" s="38">
        <f t="shared" si="1923"/>
        <v>-1.2</v>
      </c>
      <c r="BD1365" s="38">
        <f t="shared" si="2021"/>
        <v>-1.2</v>
      </c>
      <c r="BE1365" s="38">
        <f t="shared" si="2022"/>
        <v>-0.5</v>
      </c>
      <c r="BF1365" s="13" cm="1">
        <f t="array" ref="BF1365">SUMPRODUCT((1/COUNTIFS($A$3:$A1365,$A$3:$A1365,$H$3:$H1365,$H$3:$H1365,$I$3:$I1365,$I$3:$I1365)))</f>
        <v>402.99999999999721</v>
      </c>
      <c r="BG1365" s="13"/>
      <c r="BH1365" s="12"/>
    </row>
    <row r="1366" spans="1:60" x14ac:dyDescent="0.2">
      <c r="A1366" s="37">
        <v>46326</v>
      </c>
      <c r="C1366" s="38">
        <v>10.31</v>
      </c>
      <c r="D1366" s="13" t="s">
        <v>55</v>
      </c>
      <c r="E1366" s="13" t="s">
        <v>1156</v>
      </c>
      <c r="F1366" s="13"/>
      <c r="H1366" t="s">
        <v>56</v>
      </c>
      <c r="I1366" s="13">
        <v>6</v>
      </c>
      <c r="J1366" s="13">
        <v>14</v>
      </c>
      <c r="K1366" t="s">
        <v>1509</v>
      </c>
      <c r="L1366" s="38">
        <v>0.2</v>
      </c>
      <c r="M1366" s="38">
        <v>4.0999999999999996</v>
      </c>
      <c r="N1366" s="38">
        <v>4.5</v>
      </c>
      <c r="O1366" s="13" t="s">
        <v>15</v>
      </c>
      <c r="Q1366" s="13" t="s">
        <v>1101</v>
      </c>
      <c r="R1366" s="38">
        <v>4.2200000000000006</v>
      </c>
      <c r="S1366" s="13" t="s">
        <v>60</v>
      </c>
      <c r="T1366" s="39" t="str">
        <f t="shared" si="1941"/>
        <v>0.00</v>
      </c>
      <c r="U1366" s="39">
        <f t="shared" si="2029"/>
        <v>-0.2</v>
      </c>
      <c r="V1366" s="39">
        <f t="shared" si="2030"/>
        <v>68.718959999999967</v>
      </c>
      <c r="W1366" s="39">
        <f t="shared" si="2031"/>
        <v>949.50000000000159</v>
      </c>
      <c r="X1366" s="40">
        <f t="shared" si="2032"/>
        <v>7.2373838862559089E-2</v>
      </c>
      <c r="Y1366" s="41">
        <f t="shared" si="2033"/>
        <v>0.68718959999999962</v>
      </c>
      <c r="Z1366" s="42">
        <f t="shared" si="2034"/>
        <v>6871.895999999997</v>
      </c>
      <c r="AA1366" s="103" t="s">
        <v>58</v>
      </c>
      <c r="AT1366" s="47">
        <v>4.3</v>
      </c>
      <c r="AU1366" s="47">
        <v>4.3</v>
      </c>
      <c r="AV1366" s="10">
        <f t="shared" si="2017"/>
        <v>0.7</v>
      </c>
      <c r="AW1366" s="10">
        <f t="shared" si="2018"/>
        <v>4.2200000000000006</v>
      </c>
      <c r="AZ1366" t="str">
        <f t="shared" si="2019"/>
        <v>Yes</v>
      </c>
      <c r="BB1366" s="38">
        <f t="shared" si="2020"/>
        <v>-0.2</v>
      </c>
      <c r="BC1366" s="38">
        <f t="shared" si="1923"/>
        <v>-1.2</v>
      </c>
      <c r="BD1366" s="38">
        <f t="shared" si="2021"/>
        <v>-1.2</v>
      </c>
      <c r="BE1366" s="38">
        <f t="shared" si="2022"/>
        <v>-0.2</v>
      </c>
      <c r="BF1366" s="13" cm="1">
        <f t="array" ref="BF1366">SUMPRODUCT((1/COUNTIFS($A$3:$A1366,$A$3:$A1366,$H$3:$H1366,$H$3:$H1366,$I$3:$I1366,$I$3:$I1366)))</f>
        <v>402.99999999999716</v>
      </c>
      <c r="BG1366" s="13"/>
      <c r="BH1366" s="12"/>
    </row>
    <row r="1367" spans="1:60" x14ac:dyDescent="0.2">
      <c r="A1367" s="37">
        <v>46326</v>
      </c>
      <c r="C1367" s="38">
        <v>10.31</v>
      </c>
      <c r="D1367" s="13" t="s">
        <v>55</v>
      </c>
      <c r="E1367" s="13" t="s">
        <v>1172</v>
      </c>
      <c r="F1367" s="13"/>
      <c r="H1367" t="s">
        <v>1173</v>
      </c>
      <c r="I1367" s="13">
        <v>6</v>
      </c>
      <c r="J1367" s="13">
        <v>8</v>
      </c>
      <c r="K1367" t="s">
        <v>1510</v>
      </c>
      <c r="L1367" s="38">
        <v>0.5</v>
      </c>
      <c r="M1367" s="38">
        <v>16.5</v>
      </c>
      <c r="N1367" s="38">
        <v>25</v>
      </c>
      <c r="O1367" s="13" t="s">
        <v>15</v>
      </c>
      <c r="Q1367" s="13" t="s">
        <v>4</v>
      </c>
      <c r="R1367" s="38">
        <v>23.080000000000002</v>
      </c>
      <c r="S1367" s="13" t="s">
        <v>60</v>
      </c>
      <c r="T1367" s="39" t="str">
        <f t="shared" si="1941"/>
        <v>0.00</v>
      </c>
      <c r="U1367" s="39">
        <f t="shared" ref="U1367:U1369" si="2035">BE1367</f>
        <v>-0.5</v>
      </c>
      <c r="V1367" s="39">
        <f t="shared" ref="V1367:V1369" si="2036">V1366+U1367</f>
        <v>68.218959999999967</v>
      </c>
      <c r="W1367" s="39">
        <f t="shared" ref="W1367:W1369" si="2037">W1366+L1367</f>
        <v>950.00000000000159</v>
      </c>
      <c r="X1367" s="40">
        <f t="shared" ref="X1367:X1369" si="2038">SUM(V1367/W1367)</f>
        <v>7.1809431578947217E-2</v>
      </c>
      <c r="Y1367" s="41">
        <f t="shared" ref="Y1367:Y1369" si="2039">V1367/100</f>
        <v>0.68218959999999962</v>
      </c>
      <c r="Z1367" s="42">
        <f t="shared" ref="Z1367:Z1369" si="2040">V1367*100</f>
        <v>6821.895999999997</v>
      </c>
      <c r="AA1367" s="103" t="s">
        <v>58</v>
      </c>
      <c r="AT1367" s="47">
        <v>19</v>
      </c>
      <c r="AU1367" s="47">
        <v>19</v>
      </c>
      <c r="AV1367" s="10">
        <f t="shared" si="2017"/>
        <v>12</v>
      </c>
      <c r="AW1367" s="10">
        <f t="shared" si="2018"/>
        <v>23.080000000000002</v>
      </c>
      <c r="AZ1367" t="str">
        <f t="shared" si="2019"/>
        <v>Yes</v>
      </c>
      <c r="BB1367" s="38">
        <f t="shared" si="2020"/>
        <v>-0.5</v>
      </c>
      <c r="BC1367" s="38">
        <f t="shared" si="1923"/>
        <v>-1.2</v>
      </c>
      <c r="BD1367" s="38">
        <f t="shared" si="2021"/>
        <v>-1.2</v>
      </c>
      <c r="BE1367" s="38">
        <f t="shared" si="2022"/>
        <v>-0.5</v>
      </c>
      <c r="BF1367" s="13" cm="1">
        <f t="array" ref="BF1367">SUMPRODUCT((1/COUNTIFS($A$3:$A1367,$A$3:$A1367,$H$3:$H1367,$H$3:$H1367,$I$3:$I1367,$I$3:$I1367)))</f>
        <v>403.99999999999716</v>
      </c>
      <c r="BG1367" s="13"/>
      <c r="BH1367" s="12"/>
    </row>
    <row r="1368" spans="1:60" x14ac:dyDescent="0.2">
      <c r="A1368" s="37">
        <v>46326</v>
      </c>
      <c r="C1368" s="38">
        <v>10.31</v>
      </c>
      <c r="D1368" s="13" t="s">
        <v>55</v>
      </c>
      <c r="E1368" s="13" t="s">
        <v>1172</v>
      </c>
      <c r="F1368" s="13"/>
      <c r="H1368" t="s">
        <v>1173</v>
      </c>
      <c r="I1368" s="13">
        <v>6</v>
      </c>
      <c r="J1368" s="13">
        <v>8</v>
      </c>
      <c r="K1368" t="s">
        <v>1510</v>
      </c>
      <c r="L1368" s="38">
        <v>0.2</v>
      </c>
      <c r="M1368" s="38">
        <v>4.2</v>
      </c>
      <c r="N1368" s="38">
        <v>4.47</v>
      </c>
      <c r="O1368" s="13" t="s">
        <v>15</v>
      </c>
      <c r="Q1368" s="13" t="s">
        <v>1101</v>
      </c>
      <c r="R1368" s="38">
        <v>4.1924000000000001</v>
      </c>
      <c r="S1368" s="13" t="s">
        <v>60</v>
      </c>
      <c r="T1368" s="39" t="str">
        <f t="shared" si="1941"/>
        <v>0.00</v>
      </c>
      <c r="U1368" s="39">
        <f t="shared" si="2035"/>
        <v>-0.2</v>
      </c>
      <c r="V1368" s="39">
        <f t="shared" si="2036"/>
        <v>68.018959999999964</v>
      </c>
      <c r="W1368" s="39">
        <f t="shared" si="2037"/>
        <v>950.20000000000164</v>
      </c>
      <c r="X1368" s="40">
        <f t="shared" si="2038"/>
        <v>7.1583834982108865E-2</v>
      </c>
      <c r="Y1368" s="41">
        <f t="shared" si="2039"/>
        <v>0.68018959999999962</v>
      </c>
      <c r="Z1368" s="42">
        <f t="shared" si="2040"/>
        <v>6801.8959999999961</v>
      </c>
      <c r="AA1368" s="103" t="s">
        <v>58</v>
      </c>
      <c r="AT1368" s="47">
        <v>3.6</v>
      </c>
      <c r="AU1368" s="47">
        <v>3.6</v>
      </c>
      <c r="AV1368" s="10">
        <f t="shared" si="2017"/>
        <v>0.69399999999999995</v>
      </c>
      <c r="AW1368" s="10">
        <f t="shared" si="2018"/>
        <v>4.1924000000000001</v>
      </c>
      <c r="AZ1368" t="str">
        <f t="shared" si="2019"/>
        <v>Yes</v>
      </c>
      <c r="BB1368" s="38">
        <f t="shared" si="2020"/>
        <v>-0.2</v>
      </c>
      <c r="BC1368" s="38">
        <f t="shared" si="1923"/>
        <v>-1.2</v>
      </c>
      <c r="BD1368" s="38">
        <f t="shared" si="2021"/>
        <v>-1.2</v>
      </c>
      <c r="BE1368" s="38">
        <f t="shared" si="2022"/>
        <v>-0.2</v>
      </c>
      <c r="BF1368" s="13" cm="1">
        <f t="array" ref="BF1368">SUMPRODUCT((1/COUNTIFS($A$3:$A1368,$A$3:$A1368,$H$3:$H1368,$H$3:$H1368,$I$3:$I1368,$I$3:$I1368)))</f>
        <v>403.99999999999716</v>
      </c>
      <c r="BG1368" s="13"/>
      <c r="BH1368" s="12"/>
    </row>
    <row r="1369" spans="1:60" x14ac:dyDescent="0.2">
      <c r="A1369" s="37">
        <v>46326</v>
      </c>
      <c r="C1369" s="38">
        <v>10.31</v>
      </c>
      <c r="D1369" s="13" t="s">
        <v>55</v>
      </c>
      <c r="E1369" s="13" t="s">
        <v>1172</v>
      </c>
      <c r="F1369" s="13"/>
      <c r="H1369" t="s">
        <v>1173</v>
      </c>
      <c r="I1369" s="13">
        <v>6</v>
      </c>
      <c r="J1369" s="13">
        <v>11</v>
      </c>
      <c r="K1369" t="s">
        <v>1196</v>
      </c>
      <c r="L1369" s="38">
        <v>0.5</v>
      </c>
      <c r="M1369" s="38">
        <v>16</v>
      </c>
      <c r="N1369" s="38">
        <v>21.04</v>
      </c>
      <c r="O1369" s="13" t="s">
        <v>15</v>
      </c>
      <c r="Q1369" s="13" t="s">
        <v>4</v>
      </c>
      <c r="R1369" s="38">
        <v>19.436800000000002</v>
      </c>
      <c r="S1369" s="13" t="s">
        <v>60</v>
      </c>
      <c r="T1369" s="39" t="str">
        <f t="shared" si="1941"/>
        <v>0.00</v>
      </c>
      <c r="U1369" s="39">
        <f t="shared" si="2035"/>
        <v>-0.5</v>
      </c>
      <c r="V1369" s="39">
        <f t="shared" si="2036"/>
        <v>67.518959999999964</v>
      </c>
      <c r="W1369" s="39">
        <f t="shared" si="2037"/>
        <v>950.70000000000164</v>
      </c>
      <c r="X1369" s="40">
        <f t="shared" si="2038"/>
        <v>7.1020258756705423E-2</v>
      </c>
      <c r="Y1369" s="41">
        <f t="shared" si="2039"/>
        <v>0.67518959999999961</v>
      </c>
      <c r="Z1369" s="42">
        <f t="shared" si="2040"/>
        <v>6751.8959999999961</v>
      </c>
      <c r="AA1369" s="103" t="s">
        <v>58</v>
      </c>
      <c r="AT1369" s="47">
        <v>16.600000000000001</v>
      </c>
      <c r="AU1369" s="47">
        <v>17</v>
      </c>
      <c r="AV1369" s="10">
        <f t="shared" si="2017"/>
        <v>10.02</v>
      </c>
      <c r="AW1369" s="10">
        <f t="shared" si="2018"/>
        <v>19.436800000000002</v>
      </c>
      <c r="AZ1369" t="str">
        <f t="shared" si="2019"/>
        <v>Yes</v>
      </c>
      <c r="BB1369" s="38">
        <f t="shared" si="2020"/>
        <v>-0.5</v>
      </c>
      <c r="BC1369" s="38">
        <f t="shared" si="1923"/>
        <v>-1.2</v>
      </c>
      <c r="BD1369" s="38">
        <f t="shared" si="2021"/>
        <v>-1.2</v>
      </c>
      <c r="BE1369" s="38">
        <f t="shared" si="2022"/>
        <v>-0.5</v>
      </c>
      <c r="BF1369" s="13" cm="1">
        <f t="array" ref="BF1369">SUMPRODUCT((1/COUNTIFS($A$3:$A1369,$A$3:$A1369,$H$3:$H1369,$H$3:$H1369,$I$3:$I1369,$I$3:$I1369)))</f>
        <v>403.9999999999971</v>
      </c>
      <c r="BG1369" s="13"/>
      <c r="BH1369" s="12"/>
    </row>
    <row r="1370" spans="1:60" x14ac:dyDescent="0.2">
      <c r="A1370" s="37">
        <v>46326</v>
      </c>
      <c r="C1370" s="38">
        <v>10.31</v>
      </c>
      <c r="D1370" s="13" t="s">
        <v>55</v>
      </c>
      <c r="E1370" s="13" t="s">
        <v>1156</v>
      </c>
      <c r="F1370" s="13"/>
      <c r="H1370" t="s">
        <v>56</v>
      </c>
      <c r="I1370" s="13">
        <v>7</v>
      </c>
      <c r="J1370" s="13">
        <v>5</v>
      </c>
      <c r="K1370" s="46" t="s">
        <v>1513</v>
      </c>
      <c r="L1370" s="38">
        <v>0.5</v>
      </c>
      <c r="M1370" s="38">
        <v>14</v>
      </c>
      <c r="N1370" s="38">
        <v>16</v>
      </c>
      <c r="O1370" s="13" t="s">
        <v>15</v>
      </c>
      <c r="Q1370" s="13" t="s">
        <v>4</v>
      </c>
      <c r="R1370" s="38">
        <v>14.8</v>
      </c>
      <c r="S1370" s="13">
        <v>4</v>
      </c>
      <c r="T1370" s="39" t="str">
        <f t="shared" si="1941"/>
        <v>0.00</v>
      </c>
      <c r="U1370" s="39">
        <f t="shared" ref="U1370:U1373" si="2041">BE1370</f>
        <v>-0.5</v>
      </c>
      <c r="V1370" s="39">
        <f t="shared" ref="V1370:V1373" si="2042">V1369+U1370</f>
        <v>67.018959999999964</v>
      </c>
      <c r="W1370" s="39">
        <f t="shared" ref="W1370:W1373" si="2043">W1369+L1370</f>
        <v>951.20000000000164</v>
      </c>
      <c r="X1370" s="40">
        <f t="shared" ref="X1370:X1373" si="2044">SUM(V1370/W1370)</f>
        <v>7.0457275021025917E-2</v>
      </c>
      <c r="Y1370" s="41">
        <f t="shared" ref="Y1370:Y1373" si="2045">V1370/100</f>
        <v>0.67018959999999961</v>
      </c>
      <c r="Z1370" s="42">
        <f t="shared" ref="Z1370:Z1373" si="2046">V1370*100</f>
        <v>6701.8959999999961</v>
      </c>
      <c r="AA1370" s="103" t="s">
        <v>58</v>
      </c>
      <c r="AT1370" s="47">
        <v>13</v>
      </c>
      <c r="AU1370" s="47">
        <v>13</v>
      </c>
      <c r="AV1370" s="10">
        <f t="shared" si="2017"/>
        <v>7.5</v>
      </c>
      <c r="AW1370" s="10">
        <f t="shared" si="2018"/>
        <v>14.8</v>
      </c>
      <c r="AZ1370" t="str">
        <f t="shared" si="2019"/>
        <v>Yes</v>
      </c>
      <c r="BB1370" s="38">
        <f t="shared" si="2020"/>
        <v>-0.5</v>
      </c>
      <c r="BC1370" s="38">
        <f t="shared" si="1923"/>
        <v>0.20000000000000018</v>
      </c>
      <c r="BD1370" s="38">
        <f t="shared" si="2021"/>
        <v>0.18400000000000016</v>
      </c>
      <c r="BE1370" s="38">
        <f t="shared" si="2022"/>
        <v>-0.5</v>
      </c>
      <c r="BF1370" s="13" cm="1">
        <f t="array" ref="BF1370">SUMPRODUCT((1/COUNTIFS($A$3:$A1370,$A$3:$A1370,$H$3:$H1370,$H$3:$H1370,$I$3:$I1370,$I$3:$I1370)))</f>
        <v>404.9999999999971</v>
      </c>
      <c r="BG1370" s="13"/>
      <c r="BH1370" s="12"/>
    </row>
    <row r="1371" spans="1:60" x14ac:dyDescent="0.2">
      <c r="A1371" s="37">
        <v>46326</v>
      </c>
      <c r="C1371" s="38">
        <v>10.31</v>
      </c>
      <c r="D1371" s="13" t="s">
        <v>55</v>
      </c>
      <c r="E1371" s="13" t="s">
        <v>1156</v>
      </c>
      <c r="F1371" s="13"/>
      <c r="H1371" t="s">
        <v>56</v>
      </c>
      <c r="I1371" s="13">
        <v>7</v>
      </c>
      <c r="J1371" s="13">
        <v>5</v>
      </c>
      <c r="K1371" s="46" t="s">
        <v>1513</v>
      </c>
      <c r="L1371" s="38">
        <v>0.2</v>
      </c>
      <c r="M1371" s="38">
        <v>4.4000000000000004</v>
      </c>
      <c r="N1371" s="38">
        <v>4.5999999999999996</v>
      </c>
      <c r="O1371" s="13" t="s">
        <v>15</v>
      </c>
      <c r="Q1371" s="13" t="s">
        <v>1101</v>
      </c>
      <c r="R1371" s="38">
        <v>4.3119999999999994</v>
      </c>
      <c r="S1371" s="13">
        <v>4</v>
      </c>
      <c r="T1371" s="39" t="str">
        <f t="shared" si="1941"/>
        <v>0.00</v>
      </c>
      <c r="U1371" s="39">
        <f t="shared" si="2041"/>
        <v>-0.2</v>
      </c>
      <c r="V1371" s="39">
        <f t="shared" si="2042"/>
        <v>66.818959999999961</v>
      </c>
      <c r="W1371" s="39">
        <f t="shared" si="2043"/>
        <v>951.40000000000168</v>
      </c>
      <c r="X1371" s="40">
        <f t="shared" si="2044"/>
        <v>7.0232247214630908E-2</v>
      </c>
      <c r="Y1371" s="41">
        <f t="shared" si="2045"/>
        <v>0.66818959999999961</v>
      </c>
      <c r="Z1371" s="42">
        <f t="shared" si="2046"/>
        <v>6681.8959999999961</v>
      </c>
      <c r="AA1371" s="103" t="s">
        <v>58</v>
      </c>
      <c r="AT1371" s="47">
        <v>3.1</v>
      </c>
      <c r="AU1371" s="47">
        <v>3.1</v>
      </c>
      <c r="AV1371" s="10">
        <f t="shared" ref="AV1371:AV1373" si="2047">((N1371*(L1371))-(L1371))</f>
        <v>0.72</v>
      </c>
      <c r="AW1371" s="10">
        <f t="shared" ref="AW1371:AW1373" si="2048">0.92*(N1371-1)+1</f>
        <v>4.3119999999999994</v>
      </c>
      <c r="AZ1371" t="str">
        <f t="shared" ref="AZ1371:AZ1373" si="2049">IF(N1371&gt;=M1371,"Yes","No")</f>
        <v>Yes</v>
      </c>
      <c r="BB1371" s="38">
        <f t="shared" ref="BB1371:BB1373" si="2050">IF(AA1371="W",
   L1371*(N1371-1),
   -L1371
)</f>
        <v>-0.2</v>
      </c>
      <c r="BC1371" s="38">
        <f t="shared" si="1923"/>
        <v>0.20000000000000018</v>
      </c>
      <c r="BD1371" s="38">
        <f t="shared" ref="BD1371:BD1373" si="2051">IF(BC1371&gt;0, BC1371*0.92, BC1371)</f>
        <v>0.18400000000000016</v>
      </c>
      <c r="BE1371" s="38">
        <f t="shared" ref="BE1371:BE1373" si="2052">IF(
  BC1371&gt;0,
  IF(
    AA1371="W",
    BB1371 - (BC1371 - BD1371),
    BB1371
  ),
  BB1371
)</f>
        <v>-0.2</v>
      </c>
      <c r="BF1371" s="13" cm="1">
        <f t="array" ref="BF1371">SUMPRODUCT((1/COUNTIFS($A$3:$A1371,$A$3:$A1371,$H$3:$H1371,$H$3:$H1371,$I$3:$I1371,$I$3:$I1371)))</f>
        <v>404.9999999999971</v>
      </c>
      <c r="BG1371" s="13"/>
      <c r="BH1371" s="12"/>
    </row>
    <row r="1372" spans="1:60" x14ac:dyDescent="0.2">
      <c r="A1372" s="37">
        <v>46326</v>
      </c>
      <c r="C1372" s="38">
        <v>10.31</v>
      </c>
      <c r="D1372" s="13" t="s">
        <v>55</v>
      </c>
      <c r="E1372" s="13" t="s">
        <v>1156</v>
      </c>
      <c r="F1372" s="13"/>
      <c r="H1372" t="s">
        <v>56</v>
      </c>
      <c r="I1372" s="13">
        <v>7</v>
      </c>
      <c r="J1372" s="13">
        <v>16</v>
      </c>
      <c r="K1372" s="45" t="s">
        <v>1395</v>
      </c>
      <c r="L1372" s="38">
        <v>0.5</v>
      </c>
      <c r="M1372" s="38">
        <v>26</v>
      </c>
      <c r="N1372" s="38">
        <v>26.47</v>
      </c>
      <c r="O1372" s="13" t="s">
        <v>15</v>
      </c>
      <c r="Q1372" s="13" t="s">
        <v>4</v>
      </c>
      <c r="R1372" s="38">
        <v>24.432400000000001</v>
      </c>
      <c r="S1372" s="13">
        <v>3</v>
      </c>
      <c r="T1372" s="39" t="str">
        <f t="shared" si="1941"/>
        <v>0.00</v>
      </c>
      <c r="U1372" s="39">
        <f t="shared" si="2041"/>
        <v>-0.5</v>
      </c>
      <c r="V1372" s="39">
        <f t="shared" si="2042"/>
        <v>66.318959999999961</v>
      </c>
      <c r="W1372" s="39">
        <f t="shared" si="2043"/>
        <v>951.90000000000168</v>
      </c>
      <c r="X1372" s="40">
        <f t="shared" si="2044"/>
        <v>6.967009139615489E-2</v>
      </c>
      <c r="Y1372" s="41">
        <f t="shared" si="2045"/>
        <v>0.6631895999999996</v>
      </c>
      <c r="Z1372" s="42">
        <f t="shared" si="2046"/>
        <v>6631.8959999999961</v>
      </c>
      <c r="AA1372" s="103" t="s">
        <v>58</v>
      </c>
      <c r="AT1372" s="47">
        <v>25.6</v>
      </c>
      <c r="AU1372" s="47">
        <v>21</v>
      </c>
      <c r="AV1372" s="10">
        <f t="shared" si="2047"/>
        <v>12.734999999999999</v>
      </c>
      <c r="AW1372" s="10">
        <f t="shared" si="2048"/>
        <v>24.432400000000001</v>
      </c>
      <c r="AZ1372" t="str">
        <f t="shared" si="2049"/>
        <v>Yes</v>
      </c>
      <c r="BB1372" s="38">
        <f t="shared" si="2050"/>
        <v>-0.5</v>
      </c>
      <c r="BC1372" s="38">
        <f t="shared" si="1923"/>
        <v>0.20000000000000018</v>
      </c>
      <c r="BD1372" s="38">
        <f t="shared" si="2051"/>
        <v>0.18400000000000016</v>
      </c>
      <c r="BE1372" s="38">
        <f t="shared" si="2052"/>
        <v>-0.5</v>
      </c>
      <c r="BF1372" s="13" cm="1">
        <f t="array" ref="BF1372">SUMPRODUCT((1/COUNTIFS($A$3:$A1372,$A$3:$A1372,$H$3:$H1372,$H$3:$H1372,$I$3:$I1372,$I$3:$I1372)))</f>
        <v>404.99999999999704</v>
      </c>
      <c r="BG1372" s="13"/>
      <c r="BH1372" s="12"/>
    </row>
    <row r="1373" spans="1:60" x14ac:dyDescent="0.2">
      <c r="A1373" s="37">
        <v>46326</v>
      </c>
      <c r="C1373" s="38">
        <v>10.31</v>
      </c>
      <c r="D1373" s="13" t="s">
        <v>55</v>
      </c>
      <c r="E1373" s="13" t="s">
        <v>1156</v>
      </c>
      <c r="F1373" s="13"/>
      <c r="H1373" t="s">
        <v>56</v>
      </c>
      <c r="I1373" s="13">
        <v>7</v>
      </c>
      <c r="J1373" s="13">
        <v>16</v>
      </c>
      <c r="K1373" s="43" t="s">
        <v>1395</v>
      </c>
      <c r="L1373" s="38">
        <v>0.2</v>
      </c>
      <c r="M1373" s="38">
        <v>8</v>
      </c>
      <c r="N1373" s="38">
        <v>8</v>
      </c>
      <c r="O1373" s="13" t="s">
        <v>15</v>
      </c>
      <c r="Q1373" s="13" t="s">
        <v>1101</v>
      </c>
      <c r="R1373" s="38">
        <v>7.44</v>
      </c>
      <c r="S1373" s="13">
        <v>3</v>
      </c>
      <c r="T1373" s="39">
        <f t="shared" si="1941"/>
        <v>1.49</v>
      </c>
      <c r="U1373" s="39">
        <f t="shared" si="2041"/>
        <v>1.3840000000000001</v>
      </c>
      <c r="V1373" s="39">
        <f t="shared" si="2042"/>
        <v>67.702959999999962</v>
      </c>
      <c r="W1373" s="39">
        <f t="shared" si="2043"/>
        <v>952.10000000000173</v>
      </c>
      <c r="X1373" s="40">
        <f t="shared" si="2044"/>
        <v>7.1109085180127971E-2</v>
      </c>
      <c r="Y1373" s="41">
        <f t="shared" si="2045"/>
        <v>0.67702959999999957</v>
      </c>
      <c r="Z1373" s="42">
        <f t="shared" si="2046"/>
        <v>6770.2959999999966</v>
      </c>
      <c r="AA1373" s="103" t="s">
        <v>72</v>
      </c>
      <c r="AT1373" s="47">
        <v>6.95</v>
      </c>
      <c r="AU1373" s="47">
        <v>6.95</v>
      </c>
      <c r="AV1373" s="10">
        <f t="shared" si="2047"/>
        <v>1.4000000000000001</v>
      </c>
      <c r="AW1373" s="10">
        <f t="shared" si="2048"/>
        <v>7.44</v>
      </c>
      <c r="AZ1373" t="str">
        <f t="shared" si="2049"/>
        <v>Yes</v>
      </c>
      <c r="BB1373" s="38">
        <f t="shared" si="2050"/>
        <v>1.4000000000000001</v>
      </c>
      <c r="BC1373" s="38">
        <f t="shared" si="1923"/>
        <v>0.20000000000000018</v>
      </c>
      <c r="BD1373" s="38">
        <f t="shared" si="2051"/>
        <v>0.18400000000000016</v>
      </c>
      <c r="BE1373" s="38">
        <f t="shared" si="2052"/>
        <v>1.3840000000000001</v>
      </c>
      <c r="BF1373" s="13" cm="1">
        <f t="array" ref="BF1373">SUMPRODUCT((1/COUNTIFS($A$3:$A1373,$A$3:$A1373,$H$3:$H1373,$H$3:$H1373,$I$3:$I1373,$I$3:$I1373)))</f>
        <v>404.9999999999971</v>
      </c>
      <c r="BG1373" s="13"/>
      <c r="BH1373" s="12"/>
    </row>
    <row r="1374" spans="1:60" x14ac:dyDescent="0.2">
      <c r="A1374" s="37">
        <v>46326</v>
      </c>
      <c r="C1374" s="38">
        <v>10.31</v>
      </c>
      <c r="D1374" s="13" t="s">
        <v>55</v>
      </c>
      <c r="E1374" s="13" t="s">
        <v>1156</v>
      </c>
      <c r="F1374" s="13"/>
      <c r="H1374" t="s">
        <v>56</v>
      </c>
      <c r="I1374" s="13">
        <v>8</v>
      </c>
      <c r="J1374" s="13">
        <v>2</v>
      </c>
      <c r="K1374" s="45" t="s">
        <v>1515</v>
      </c>
      <c r="L1374" s="38">
        <v>0.5</v>
      </c>
      <c r="M1374" s="38">
        <v>13</v>
      </c>
      <c r="N1374" s="38">
        <v>25.05</v>
      </c>
      <c r="O1374" s="13" t="s">
        <v>15</v>
      </c>
      <c r="Q1374" s="13" t="s">
        <v>4</v>
      </c>
      <c r="R1374" s="38">
        <v>23.126000000000001</v>
      </c>
      <c r="S1374" s="13">
        <v>3</v>
      </c>
      <c r="T1374" s="39" t="str">
        <f t="shared" si="1941"/>
        <v>0.00</v>
      </c>
      <c r="U1374" s="39">
        <f t="shared" ref="U1374:U1378" si="2053">BE1374</f>
        <v>-0.5</v>
      </c>
      <c r="V1374" s="39">
        <f t="shared" ref="V1374:V1378" si="2054">V1373+U1374</f>
        <v>67.202959999999962</v>
      </c>
      <c r="W1374" s="39">
        <f t="shared" ref="W1374:W1378" si="2055">W1373+L1374</f>
        <v>952.60000000000173</v>
      </c>
      <c r="X1374" s="40">
        <f t="shared" ref="X1374:X1378" si="2056">SUM(V1374/W1374)</f>
        <v>7.0546882217089907E-2</v>
      </c>
      <c r="Y1374" s="41">
        <f t="shared" ref="Y1374:Y1378" si="2057">V1374/100</f>
        <v>0.67202959999999967</v>
      </c>
      <c r="Z1374" s="42">
        <f t="shared" ref="Z1374:Z1378" si="2058">V1374*100</f>
        <v>6720.2959999999966</v>
      </c>
      <c r="AA1374" s="103" t="s">
        <v>58</v>
      </c>
      <c r="AT1374" s="47">
        <v>21.55</v>
      </c>
      <c r="AU1374" s="47">
        <v>19</v>
      </c>
      <c r="AV1374" s="10">
        <f t="shared" ref="AV1374:AV1378" si="2059">((N1374*(L1374))-(L1374))</f>
        <v>12.025</v>
      </c>
      <c r="AW1374" s="10">
        <f t="shared" ref="AW1374:AW1378" si="2060">0.92*(N1374-1)+1</f>
        <v>23.126000000000001</v>
      </c>
      <c r="AZ1374" t="str">
        <f t="shared" ref="AZ1374:AZ1378" si="2061">IF(N1374&gt;=M1374,"Yes","No")</f>
        <v>Yes</v>
      </c>
      <c r="BB1374" s="38">
        <f t="shared" ref="BB1374:BB1378" si="2062">IF(AA1374="W",
   L1374*(N1374-1),
   -L1374
)</f>
        <v>-0.5</v>
      </c>
      <c r="BC1374" s="38">
        <f t="shared" si="1923"/>
        <v>-2.2000000000000002</v>
      </c>
      <c r="BD1374" s="38">
        <f t="shared" ref="BD1374:BD1378" si="2063">IF(BC1374&gt;0, BC1374*0.92, BC1374)</f>
        <v>-2.2000000000000002</v>
      </c>
      <c r="BE1374" s="38">
        <f t="shared" ref="BE1374:BE1378" si="2064">IF(
  BC1374&gt;0,
  IF(
    AA1374="W",
    BB1374 - (BC1374 - BD1374),
    BB1374
  ),
  BB1374
)</f>
        <v>-0.5</v>
      </c>
      <c r="BF1374" s="13" cm="1">
        <f t="array" ref="BF1374">SUMPRODUCT((1/COUNTIFS($A$3:$A1374,$A$3:$A1374,$H$3:$H1374,$H$3:$H1374,$I$3:$I1374,$I$3:$I1374)))</f>
        <v>405.9999999999971</v>
      </c>
      <c r="BG1374" s="13"/>
      <c r="BH1374" s="12"/>
    </row>
    <row r="1375" spans="1:60" x14ac:dyDescent="0.2">
      <c r="A1375" s="37">
        <v>46326</v>
      </c>
      <c r="C1375" s="38">
        <v>10.31</v>
      </c>
      <c r="D1375" s="13" t="s">
        <v>55</v>
      </c>
      <c r="E1375" s="13" t="s">
        <v>1156</v>
      </c>
      <c r="F1375" s="13"/>
      <c r="H1375" t="s">
        <v>56</v>
      </c>
      <c r="I1375" s="13">
        <v>8</v>
      </c>
      <c r="J1375" s="13">
        <v>5</v>
      </c>
      <c r="K1375" t="s">
        <v>1516</v>
      </c>
      <c r="L1375" s="38">
        <v>0.5</v>
      </c>
      <c r="M1375" s="38">
        <v>11</v>
      </c>
      <c r="N1375" s="38">
        <v>13</v>
      </c>
      <c r="O1375" s="13" t="s">
        <v>15</v>
      </c>
      <c r="Q1375" s="13" t="s">
        <v>4</v>
      </c>
      <c r="R1375" s="38">
        <v>12.040000000000001</v>
      </c>
      <c r="S1375" s="13" t="s">
        <v>60</v>
      </c>
      <c r="T1375" s="39" t="str">
        <f t="shared" si="1941"/>
        <v>0.00</v>
      </c>
      <c r="U1375" s="39">
        <f t="shared" si="2053"/>
        <v>-0.5</v>
      </c>
      <c r="V1375" s="39">
        <f t="shared" si="2054"/>
        <v>66.702959999999962</v>
      </c>
      <c r="W1375" s="39">
        <f t="shared" si="2055"/>
        <v>953.10000000000173</v>
      </c>
      <c r="X1375" s="40">
        <f t="shared" si="2056"/>
        <v>6.9985269121812868E-2</v>
      </c>
      <c r="Y1375" s="41">
        <f t="shared" si="2057"/>
        <v>0.66702959999999967</v>
      </c>
      <c r="Z1375" s="42">
        <f t="shared" si="2058"/>
        <v>6670.2959999999966</v>
      </c>
      <c r="AA1375" s="103" t="s">
        <v>58</v>
      </c>
      <c r="AT1375" s="47">
        <v>10.55</v>
      </c>
      <c r="AU1375" s="47">
        <v>10</v>
      </c>
      <c r="AV1375" s="10">
        <f t="shared" si="2059"/>
        <v>6</v>
      </c>
      <c r="AW1375" s="10">
        <f t="shared" si="2060"/>
        <v>12.040000000000001</v>
      </c>
      <c r="AZ1375" t="str">
        <f t="shared" si="2061"/>
        <v>Yes</v>
      </c>
      <c r="BB1375" s="38">
        <f t="shared" si="2062"/>
        <v>-0.5</v>
      </c>
      <c r="BC1375" s="38">
        <f t="shared" si="1923"/>
        <v>-2.2000000000000002</v>
      </c>
      <c r="BD1375" s="38">
        <f t="shared" si="2063"/>
        <v>-2.2000000000000002</v>
      </c>
      <c r="BE1375" s="38">
        <f t="shared" si="2064"/>
        <v>-0.5</v>
      </c>
      <c r="BF1375" s="13" cm="1">
        <f t="array" ref="BF1375">SUMPRODUCT((1/COUNTIFS($A$3:$A1375,$A$3:$A1375,$H$3:$H1375,$H$3:$H1375,$I$3:$I1375,$I$3:$I1375)))</f>
        <v>405.9999999999971</v>
      </c>
      <c r="BG1375" s="13"/>
      <c r="BH1375" s="12"/>
    </row>
    <row r="1376" spans="1:60" x14ac:dyDescent="0.2">
      <c r="A1376" s="37">
        <v>46326</v>
      </c>
      <c r="C1376" s="38">
        <v>10.31</v>
      </c>
      <c r="D1376" s="13" t="s">
        <v>55</v>
      </c>
      <c r="E1376" s="13" t="s">
        <v>1156</v>
      </c>
      <c r="F1376" s="13"/>
      <c r="H1376" t="s">
        <v>56</v>
      </c>
      <c r="I1376" s="13">
        <v>8</v>
      </c>
      <c r="J1376" s="13">
        <v>8</v>
      </c>
      <c r="K1376" t="s">
        <v>227</v>
      </c>
      <c r="L1376" s="38">
        <v>0.5</v>
      </c>
      <c r="M1376" s="38">
        <v>28</v>
      </c>
      <c r="N1376" s="38">
        <v>69.239999999999995</v>
      </c>
      <c r="O1376" s="13" t="s">
        <v>15</v>
      </c>
      <c r="Q1376" s="13" t="s">
        <v>4</v>
      </c>
      <c r="R1376" s="38">
        <v>63.780799999999999</v>
      </c>
      <c r="S1376" s="13" t="s">
        <v>60</v>
      </c>
      <c r="T1376" s="39" t="str">
        <f t="shared" si="1941"/>
        <v>0.00</v>
      </c>
      <c r="U1376" s="39">
        <f t="shared" si="2053"/>
        <v>-0.5</v>
      </c>
      <c r="V1376" s="39">
        <f t="shared" si="2054"/>
        <v>66.202959999999962</v>
      </c>
      <c r="W1376" s="39">
        <f t="shared" si="2055"/>
        <v>953.60000000000173</v>
      </c>
      <c r="X1376" s="40">
        <f t="shared" si="2056"/>
        <v>6.9424244966442783E-2</v>
      </c>
      <c r="Y1376" s="41">
        <f t="shared" si="2057"/>
        <v>0.66202959999999966</v>
      </c>
      <c r="Z1376" s="42">
        <f t="shared" si="2058"/>
        <v>6620.2959999999966</v>
      </c>
      <c r="AA1376" s="103" t="s">
        <v>58</v>
      </c>
      <c r="AT1376" s="47">
        <v>41</v>
      </c>
      <c r="AU1376" s="47">
        <v>41</v>
      </c>
      <c r="AV1376" s="10">
        <f t="shared" si="2059"/>
        <v>34.119999999999997</v>
      </c>
      <c r="AW1376" s="10">
        <f t="shared" si="2060"/>
        <v>63.780799999999999</v>
      </c>
      <c r="AZ1376" t="str">
        <f t="shared" si="2061"/>
        <v>Yes</v>
      </c>
      <c r="BB1376" s="38">
        <f t="shared" si="2062"/>
        <v>-0.5</v>
      </c>
      <c r="BC1376" s="38">
        <f t="shared" si="1923"/>
        <v>-2.2000000000000002</v>
      </c>
      <c r="BD1376" s="38">
        <f t="shared" si="2063"/>
        <v>-2.2000000000000002</v>
      </c>
      <c r="BE1376" s="38">
        <f t="shared" si="2064"/>
        <v>-0.5</v>
      </c>
      <c r="BF1376" s="13" cm="1">
        <f t="array" ref="BF1376">SUMPRODUCT((1/COUNTIFS($A$3:$A1376,$A$3:$A1376,$H$3:$H1376,$H$3:$H1376,$I$3:$I1376,$I$3:$I1376)))</f>
        <v>405.99999999999704</v>
      </c>
      <c r="BG1376" s="13"/>
      <c r="BH1376" s="12"/>
    </row>
    <row r="1377" spans="1:60" x14ac:dyDescent="0.2">
      <c r="A1377" s="37">
        <v>46326</v>
      </c>
      <c r="C1377" s="38">
        <v>10.31</v>
      </c>
      <c r="D1377" s="13" t="s">
        <v>55</v>
      </c>
      <c r="E1377" s="13" t="s">
        <v>1156</v>
      </c>
      <c r="F1377" s="13"/>
      <c r="H1377" t="s">
        <v>56</v>
      </c>
      <c r="I1377" s="13">
        <v>8</v>
      </c>
      <c r="J1377" s="13">
        <v>8</v>
      </c>
      <c r="K1377" t="s">
        <v>227</v>
      </c>
      <c r="L1377" s="38">
        <v>0.2</v>
      </c>
      <c r="M1377" s="38">
        <v>7.2</v>
      </c>
      <c r="N1377" s="38">
        <v>7.2</v>
      </c>
      <c r="O1377" s="13" t="s">
        <v>15</v>
      </c>
      <c r="Q1377" s="13" t="s">
        <v>1101</v>
      </c>
      <c r="R1377" s="38">
        <v>6.7040000000000006</v>
      </c>
      <c r="S1377" s="13" t="s">
        <v>60</v>
      </c>
      <c r="T1377" s="39" t="str">
        <f t="shared" si="1941"/>
        <v>0.00</v>
      </c>
      <c r="U1377" s="39">
        <f t="shared" si="2053"/>
        <v>-0.2</v>
      </c>
      <c r="V1377" s="39">
        <f t="shared" si="2054"/>
        <v>66.002959999999959</v>
      </c>
      <c r="W1377" s="39">
        <f t="shared" si="2055"/>
        <v>953.80000000000177</v>
      </c>
      <c r="X1377" s="40">
        <f t="shared" si="2056"/>
        <v>6.9199999999999831E-2</v>
      </c>
      <c r="Y1377" s="41">
        <f t="shared" si="2057"/>
        <v>0.66002959999999955</v>
      </c>
      <c r="Z1377" s="42">
        <f t="shared" si="2058"/>
        <v>6600.2959999999957</v>
      </c>
      <c r="AA1377" s="103" t="s">
        <v>58</v>
      </c>
      <c r="AT1377" s="47">
        <v>6.2</v>
      </c>
      <c r="AU1377" s="47">
        <v>6.2</v>
      </c>
      <c r="AV1377" s="10">
        <f t="shared" si="2059"/>
        <v>1.2400000000000002</v>
      </c>
      <c r="AW1377" s="10">
        <f t="shared" si="2060"/>
        <v>6.7040000000000006</v>
      </c>
      <c r="AZ1377" t="str">
        <f t="shared" si="2061"/>
        <v>Yes</v>
      </c>
      <c r="BB1377" s="38">
        <f t="shared" si="2062"/>
        <v>-0.2</v>
      </c>
      <c r="BC1377" s="38">
        <f t="shared" si="1923"/>
        <v>-2.2000000000000002</v>
      </c>
      <c r="BD1377" s="38">
        <f t="shared" si="2063"/>
        <v>-2.2000000000000002</v>
      </c>
      <c r="BE1377" s="38">
        <f t="shared" si="2064"/>
        <v>-0.2</v>
      </c>
      <c r="BF1377" s="13" cm="1">
        <f t="array" ref="BF1377">SUMPRODUCT((1/COUNTIFS($A$3:$A1377,$A$3:$A1377,$H$3:$H1377,$H$3:$H1377,$I$3:$I1377,$I$3:$I1377)))</f>
        <v>405.9999999999971</v>
      </c>
      <c r="BG1377" s="13"/>
      <c r="BH1377" s="12"/>
    </row>
    <row r="1378" spans="1:60" x14ac:dyDescent="0.2">
      <c r="A1378" s="37">
        <v>46326</v>
      </c>
      <c r="C1378" s="38">
        <v>10.31</v>
      </c>
      <c r="D1378" s="13" t="s">
        <v>55</v>
      </c>
      <c r="E1378" s="13" t="s">
        <v>1156</v>
      </c>
      <c r="F1378" s="13"/>
      <c r="H1378" t="s">
        <v>56</v>
      </c>
      <c r="I1378" s="13">
        <v>8</v>
      </c>
      <c r="J1378" s="13">
        <v>9</v>
      </c>
      <c r="K1378" s="46" t="s">
        <v>405</v>
      </c>
      <c r="L1378" s="38">
        <v>0.5</v>
      </c>
      <c r="M1378" s="38">
        <v>16</v>
      </c>
      <c r="N1378" s="38">
        <v>21</v>
      </c>
      <c r="O1378" s="13" t="s">
        <v>15</v>
      </c>
      <c r="Q1378" s="13" t="s">
        <v>4</v>
      </c>
      <c r="R1378" s="38">
        <v>19.400000000000002</v>
      </c>
      <c r="S1378" s="13">
        <v>4</v>
      </c>
      <c r="T1378" s="39" t="str">
        <f t="shared" si="1941"/>
        <v>0.00</v>
      </c>
      <c r="U1378" s="39">
        <f t="shared" si="2053"/>
        <v>-0.5</v>
      </c>
      <c r="V1378" s="39">
        <f t="shared" si="2054"/>
        <v>65.502959999999959</v>
      </c>
      <c r="W1378" s="39">
        <f t="shared" si="2055"/>
        <v>954.30000000000177</v>
      </c>
      <c r="X1378" s="40">
        <f t="shared" si="2056"/>
        <v>6.8639798805406937E-2</v>
      </c>
      <c r="Y1378" s="41">
        <f t="shared" si="2057"/>
        <v>0.65502959999999955</v>
      </c>
      <c r="Z1378" s="42">
        <f t="shared" si="2058"/>
        <v>6550.2959999999957</v>
      </c>
      <c r="AA1378" s="103" t="s">
        <v>58</v>
      </c>
      <c r="AT1378" s="47">
        <v>18</v>
      </c>
      <c r="AU1378" s="47">
        <v>21</v>
      </c>
      <c r="AV1378" s="10">
        <f t="shared" si="2059"/>
        <v>10</v>
      </c>
      <c r="AW1378" s="10">
        <f t="shared" si="2060"/>
        <v>19.400000000000002</v>
      </c>
      <c r="AZ1378" t="str">
        <f t="shared" si="2061"/>
        <v>Yes</v>
      </c>
      <c r="BB1378" s="38">
        <f t="shared" si="2062"/>
        <v>-0.5</v>
      </c>
      <c r="BC1378" s="38">
        <f t="shared" si="1923"/>
        <v>-2.2000000000000002</v>
      </c>
      <c r="BD1378" s="38">
        <f t="shared" si="2063"/>
        <v>-2.2000000000000002</v>
      </c>
      <c r="BE1378" s="38">
        <f t="shared" si="2064"/>
        <v>-0.5</v>
      </c>
      <c r="BF1378" s="13" cm="1">
        <f t="array" ref="BF1378">SUMPRODUCT((1/COUNTIFS($A$3:$A1378,$A$3:$A1378,$H$3:$H1378,$H$3:$H1378,$I$3:$I1378,$I$3:$I1378)))</f>
        <v>405.99999999999704</v>
      </c>
      <c r="BG1378" s="13"/>
      <c r="BH1378" s="12"/>
    </row>
    <row r="1379" spans="1:60" x14ac:dyDescent="0.2">
      <c r="A1379" s="37">
        <v>46326</v>
      </c>
      <c r="C1379" s="38">
        <v>10.31</v>
      </c>
      <c r="D1379" s="13" t="s">
        <v>55</v>
      </c>
      <c r="E1379" s="13" t="s">
        <v>1172</v>
      </c>
      <c r="F1379" s="13"/>
      <c r="H1379" t="s">
        <v>1173</v>
      </c>
      <c r="I1379" s="13">
        <v>8</v>
      </c>
      <c r="J1379" s="13">
        <v>16</v>
      </c>
      <c r="K1379" t="s">
        <v>1519</v>
      </c>
      <c r="L1379" s="38">
        <v>0.5</v>
      </c>
      <c r="M1379" s="38">
        <v>19.5</v>
      </c>
      <c r="N1379" s="38">
        <v>21.26</v>
      </c>
      <c r="O1379" s="13" t="s">
        <v>15</v>
      </c>
      <c r="Q1379" s="13" t="s">
        <v>4</v>
      </c>
      <c r="R1379" s="38">
        <v>19.639200000000002</v>
      </c>
      <c r="S1379" s="13" t="s">
        <v>60</v>
      </c>
      <c r="T1379" s="39" t="str">
        <f t="shared" si="1941"/>
        <v>0.00</v>
      </c>
      <c r="U1379" s="39">
        <f t="shared" ref="U1379:U1380" si="2065">BE1379</f>
        <v>-0.5</v>
      </c>
      <c r="V1379" s="39">
        <f t="shared" ref="V1379:V1380" si="2066">V1378+U1379</f>
        <v>65.002959999999959</v>
      </c>
      <c r="W1379" s="39">
        <f t="shared" ref="W1379:W1380" si="2067">W1378+L1379</f>
        <v>954.80000000000177</v>
      </c>
      <c r="X1379" s="40">
        <f t="shared" ref="X1379:X1380" si="2068">SUM(V1379/W1379)</f>
        <v>6.8080184331797064E-2</v>
      </c>
      <c r="Y1379" s="41">
        <f t="shared" ref="Y1379:Y1380" si="2069">V1379/100</f>
        <v>0.65002959999999954</v>
      </c>
      <c r="Z1379" s="42">
        <f t="shared" ref="Z1379:Z1380" si="2070">V1379*100</f>
        <v>6500.2959999999957</v>
      </c>
      <c r="AA1379" s="103" t="s">
        <v>58</v>
      </c>
      <c r="AT1379" s="47">
        <v>20</v>
      </c>
      <c r="AU1379" s="47">
        <v>20</v>
      </c>
      <c r="AV1379" s="10">
        <f t="shared" ref="AV1379:AV1380" si="2071">((N1379*(L1379))-(L1379))</f>
        <v>10.130000000000001</v>
      </c>
      <c r="AW1379" s="10">
        <f t="shared" ref="AW1379:AW1380" si="2072">0.92*(N1379-1)+1</f>
        <v>19.639200000000002</v>
      </c>
      <c r="AZ1379" t="str">
        <f t="shared" ref="AZ1379:AZ1380" si="2073">IF(N1379&gt;=M1379,"Yes","No")</f>
        <v>Yes</v>
      </c>
      <c r="BB1379" s="38">
        <f t="shared" ref="BB1379:BB1380" si="2074">IF(AA1379="W",
   L1379*(N1379-1),
   -L1379
)</f>
        <v>-0.5</v>
      </c>
      <c r="BC1379" s="38">
        <f t="shared" si="1923"/>
        <v>-0.7</v>
      </c>
      <c r="BD1379" s="38">
        <f t="shared" ref="BD1379:BD1380" si="2075">IF(BC1379&gt;0, BC1379*0.92, BC1379)</f>
        <v>-0.7</v>
      </c>
      <c r="BE1379" s="38">
        <f t="shared" ref="BE1379:BE1380" si="2076">IF(
  BC1379&gt;0,
  IF(
    AA1379="W",
    BB1379 - (BC1379 - BD1379),
    BB1379
  ),
  BB1379
)</f>
        <v>-0.5</v>
      </c>
      <c r="BF1379" s="13" cm="1">
        <f t="array" ref="BF1379">SUMPRODUCT((1/COUNTIFS($A$3:$A1379,$A$3:$A1379,$H$3:$H1379,$H$3:$H1379,$I$3:$I1379,$I$3:$I1379)))</f>
        <v>406.99999999999704</v>
      </c>
      <c r="BG1379" s="13"/>
      <c r="BH1379" s="12"/>
    </row>
    <row r="1380" spans="1:60" x14ac:dyDescent="0.2">
      <c r="A1380" s="37">
        <v>46326</v>
      </c>
      <c r="C1380" s="38">
        <v>10.31</v>
      </c>
      <c r="D1380" s="13" t="s">
        <v>55</v>
      </c>
      <c r="E1380" s="13" t="s">
        <v>1172</v>
      </c>
      <c r="F1380" s="13"/>
      <c r="H1380" t="s">
        <v>1173</v>
      </c>
      <c r="I1380" s="13">
        <v>8</v>
      </c>
      <c r="J1380" s="13">
        <v>16</v>
      </c>
      <c r="K1380" t="s">
        <v>1519</v>
      </c>
      <c r="L1380" s="38">
        <v>0.2</v>
      </c>
      <c r="M1380" s="38">
        <v>6.2</v>
      </c>
      <c r="N1380" s="38">
        <v>6.25</v>
      </c>
      <c r="O1380" s="13" t="s">
        <v>15</v>
      </c>
      <c r="Q1380" s="13" t="s">
        <v>1101</v>
      </c>
      <c r="R1380" s="38">
        <v>5.83</v>
      </c>
      <c r="S1380" s="13" t="s">
        <v>60</v>
      </c>
      <c r="T1380" s="39" t="str">
        <f t="shared" si="1941"/>
        <v>0.00</v>
      </c>
      <c r="U1380" s="39">
        <f t="shared" si="2065"/>
        <v>-0.2</v>
      </c>
      <c r="V1380" s="39">
        <f t="shared" si="2066"/>
        <v>64.802959999999956</v>
      </c>
      <c r="W1380" s="39">
        <f t="shared" si="2067"/>
        <v>955.00000000000182</v>
      </c>
      <c r="X1380" s="40">
        <f t="shared" si="2068"/>
        <v>6.7856502617800865E-2</v>
      </c>
      <c r="Y1380" s="41">
        <f t="shared" si="2069"/>
        <v>0.64802959999999954</v>
      </c>
      <c r="Z1380" s="42">
        <f t="shared" si="2070"/>
        <v>6480.2959999999957</v>
      </c>
      <c r="AA1380" s="103" t="s">
        <v>58</v>
      </c>
      <c r="AT1380" s="47">
        <v>5.0999999999999996</v>
      </c>
      <c r="AU1380" s="47">
        <v>5.0999999999999996</v>
      </c>
      <c r="AV1380" s="10">
        <f t="shared" si="2071"/>
        <v>1.05</v>
      </c>
      <c r="AW1380" s="10">
        <f t="shared" si="2072"/>
        <v>5.83</v>
      </c>
      <c r="AZ1380" t="str">
        <f t="shared" si="2073"/>
        <v>Yes</v>
      </c>
      <c r="BB1380" s="38">
        <f t="shared" si="2074"/>
        <v>-0.2</v>
      </c>
      <c r="BC1380" s="38">
        <f t="shared" si="1923"/>
        <v>-0.7</v>
      </c>
      <c r="BD1380" s="38">
        <f t="shared" si="2075"/>
        <v>-0.7</v>
      </c>
      <c r="BE1380" s="38">
        <f t="shared" si="2076"/>
        <v>-0.2</v>
      </c>
      <c r="BF1380" s="13" cm="1">
        <f t="array" ref="BF1380">SUMPRODUCT((1/COUNTIFS($A$3:$A1380,$A$3:$A1380,$H$3:$H1380,$H$3:$H1380,$I$3:$I1380,$I$3:$I1380)))</f>
        <v>406.99999999999704</v>
      </c>
      <c r="BG1380" s="13"/>
      <c r="BH1380" s="12"/>
    </row>
    <row r="1381" spans="1:60" x14ac:dyDescent="0.2">
      <c r="A1381" s="37">
        <v>46326</v>
      </c>
      <c r="C1381" s="38">
        <v>10.31</v>
      </c>
      <c r="D1381" s="13" t="s">
        <v>55</v>
      </c>
      <c r="E1381" s="13" t="s">
        <v>1156</v>
      </c>
      <c r="F1381" s="13"/>
      <c r="H1381" t="s">
        <v>56</v>
      </c>
      <c r="I1381" s="13">
        <v>9</v>
      </c>
      <c r="J1381" s="13">
        <v>5</v>
      </c>
      <c r="K1381" t="s">
        <v>417</v>
      </c>
      <c r="L1381" s="38">
        <v>0.5</v>
      </c>
      <c r="M1381" s="38">
        <v>15</v>
      </c>
      <c r="N1381" s="38">
        <v>28</v>
      </c>
      <c r="O1381" s="13" t="s">
        <v>15</v>
      </c>
      <c r="Q1381" s="13" t="s">
        <v>4</v>
      </c>
      <c r="R1381" s="38">
        <v>25.84</v>
      </c>
      <c r="S1381" s="13" t="s">
        <v>60</v>
      </c>
      <c r="T1381" s="39" t="str">
        <f t="shared" si="1941"/>
        <v>0.00</v>
      </c>
      <c r="U1381" s="39">
        <f t="shared" ref="U1381:U1385" si="2077">BE1381</f>
        <v>-0.5</v>
      </c>
      <c r="V1381" s="39">
        <f t="shared" ref="V1381:V1385" si="2078">V1380+U1381</f>
        <v>64.302959999999956</v>
      </c>
      <c r="W1381" s="39">
        <f t="shared" ref="W1381:W1385" si="2079">W1380+L1381</f>
        <v>955.50000000000182</v>
      </c>
      <c r="X1381" s="40">
        <f t="shared" ref="X1381:X1385" si="2080">SUM(V1381/W1381)</f>
        <v>6.7297708006279267E-2</v>
      </c>
      <c r="Y1381" s="41">
        <f t="shared" ref="Y1381:Y1385" si="2081">V1381/100</f>
        <v>0.64302959999999953</v>
      </c>
      <c r="Z1381" s="42">
        <f t="shared" ref="Z1381:Z1385" si="2082">V1381*100</f>
        <v>6430.2959999999957</v>
      </c>
      <c r="AA1381" s="103" t="s">
        <v>58</v>
      </c>
      <c r="AT1381" s="47">
        <v>16</v>
      </c>
      <c r="AU1381" s="47">
        <v>16</v>
      </c>
      <c r="AV1381" s="10">
        <f t="shared" ref="AV1381:AV1385" si="2083">((N1381*(L1381))-(L1381))</f>
        <v>13.5</v>
      </c>
      <c r="AW1381" s="10">
        <f t="shared" ref="AW1381:AW1385" si="2084">0.92*(N1381-1)+1</f>
        <v>25.84</v>
      </c>
      <c r="AZ1381" t="str">
        <f t="shared" ref="AZ1381:AZ1385" si="2085">IF(N1381&gt;=M1381,"Yes","No")</f>
        <v>Yes</v>
      </c>
      <c r="BB1381" s="38">
        <f t="shared" ref="BB1381:BB1385" si="2086">IF(AA1381="W",
   L1381*(N1381-1),
   -L1381
)</f>
        <v>-0.5</v>
      </c>
      <c r="BC1381" s="38">
        <f t="shared" si="1923"/>
        <v>-2.2000000000000002</v>
      </c>
      <c r="BD1381" s="38">
        <f t="shared" ref="BD1381:BD1385" si="2087">IF(BC1381&gt;0, BC1381*0.92, BC1381)</f>
        <v>-2.2000000000000002</v>
      </c>
      <c r="BE1381" s="38">
        <f t="shared" ref="BE1381:BE1385" si="2088">IF(
  BC1381&gt;0,
  IF(
    AA1381="W",
    BB1381 - (BC1381 - BD1381),
    BB1381
  ),
  BB1381
)</f>
        <v>-0.5</v>
      </c>
      <c r="BF1381" s="13" cm="1">
        <f t="array" ref="BF1381">SUMPRODUCT((1/COUNTIFS($A$3:$A1381,$A$3:$A1381,$H$3:$H1381,$H$3:$H1381,$I$3:$I1381,$I$3:$I1381)))</f>
        <v>407.99999999999704</v>
      </c>
      <c r="BG1381" s="13"/>
      <c r="BH1381" s="12"/>
    </row>
    <row r="1382" spans="1:60" x14ac:dyDescent="0.2">
      <c r="A1382" s="37">
        <v>46326</v>
      </c>
      <c r="C1382" s="38">
        <v>10.31</v>
      </c>
      <c r="D1382" s="13" t="s">
        <v>55</v>
      </c>
      <c r="E1382" s="13" t="s">
        <v>1156</v>
      </c>
      <c r="F1382" s="13"/>
      <c r="H1382" t="s">
        <v>56</v>
      </c>
      <c r="I1382" s="13">
        <v>9</v>
      </c>
      <c r="J1382" s="13">
        <v>5</v>
      </c>
      <c r="K1382" t="s">
        <v>417</v>
      </c>
      <c r="L1382" s="38">
        <v>0.2</v>
      </c>
      <c r="M1382" s="38">
        <v>4.4000000000000004</v>
      </c>
      <c r="N1382" s="38">
        <v>4.4000000000000004</v>
      </c>
      <c r="O1382" s="13" t="s">
        <v>15</v>
      </c>
      <c r="Q1382" s="13" t="s">
        <v>1101</v>
      </c>
      <c r="R1382" s="38">
        <v>4.1280000000000001</v>
      </c>
      <c r="S1382" s="13" t="s">
        <v>60</v>
      </c>
      <c r="T1382" s="39" t="str">
        <f t="shared" si="1941"/>
        <v>0.00</v>
      </c>
      <c r="U1382" s="39">
        <f t="shared" si="2077"/>
        <v>-0.2</v>
      </c>
      <c r="V1382" s="39">
        <f t="shared" si="2078"/>
        <v>64.102959999999953</v>
      </c>
      <c r="W1382" s="39">
        <f t="shared" si="2079"/>
        <v>955.70000000000186</v>
      </c>
      <c r="X1382" s="40">
        <f t="shared" si="2080"/>
        <v>6.7074353876739379E-2</v>
      </c>
      <c r="Y1382" s="41">
        <f t="shared" si="2081"/>
        <v>0.64102959999999953</v>
      </c>
      <c r="Z1382" s="42">
        <f t="shared" si="2082"/>
        <v>6410.2959999999957</v>
      </c>
      <c r="AA1382" s="103" t="s">
        <v>58</v>
      </c>
      <c r="AT1382" s="47">
        <v>2.8</v>
      </c>
      <c r="AU1382" s="47">
        <v>2.8</v>
      </c>
      <c r="AV1382" s="10">
        <f t="shared" si="2083"/>
        <v>0.68000000000000016</v>
      </c>
      <c r="AW1382" s="10">
        <f t="shared" si="2084"/>
        <v>4.1280000000000001</v>
      </c>
      <c r="AZ1382" t="str">
        <f t="shared" si="2085"/>
        <v>Yes</v>
      </c>
      <c r="BB1382" s="38">
        <f t="shared" si="2086"/>
        <v>-0.2</v>
      </c>
      <c r="BC1382" s="38">
        <f t="shared" si="1923"/>
        <v>-2.2000000000000002</v>
      </c>
      <c r="BD1382" s="38">
        <f t="shared" si="2087"/>
        <v>-2.2000000000000002</v>
      </c>
      <c r="BE1382" s="38">
        <f t="shared" si="2088"/>
        <v>-0.2</v>
      </c>
      <c r="BF1382" s="13" cm="1">
        <f t="array" ref="BF1382">SUMPRODUCT((1/COUNTIFS($A$3:$A1382,$A$3:$A1382,$H$3:$H1382,$H$3:$H1382,$I$3:$I1382,$I$3:$I1382)))</f>
        <v>407.99999999999704</v>
      </c>
      <c r="BG1382" s="13"/>
      <c r="BH1382" s="12"/>
    </row>
    <row r="1383" spans="1:60" x14ac:dyDescent="0.2">
      <c r="A1383" s="37">
        <v>46326</v>
      </c>
      <c r="C1383" s="38">
        <v>10.31</v>
      </c>
      <c r="D1383" s="13" t="s">
        <v>55</v>
      </c>
      <c r="E1383" s="13" t="s">
        <v>1156</v>
      </c>
      <c r="F1383" s="13"/>
      <c r="H1383" t="s">
        <v>56</v>
      </c>
      <c r="I1383" s="13">
        <v>9</v>
      </c>
      <c r="J1383" s="13">
        <v>11</v>
      </c>
      <c r="K1383" t="s">
        <v>550</v>
      </c>
      <c r="L1383" s="38">
        <v>0.5</v>
      </c>
      <c r="M1383" s="38">
        <v>36</v>
      </c>
      <c r="N1383" s="38">
        <v>42.76</v>
      </c>
      <c r="O1383" s="13" t="s">
        <v>15</v>
      </c>
      <c r="Q1383" s="13" t="s">
        <v>4</v>
      </c>
      <c r="R1383" s="38">
        <v>39.419199999999996</v>
      </c>
      <c r="S1383" s="13" t="s">
        <v>60</v>
      </c>
      <c r="T1383" s="39" t="str">
        <f t="shared" si="1941"/>
        <v>0.00</v>
      </c>
      <c r="U1383" s="39">
        <f t="shared" si="2077"/>
        <v>-0.5</v>
      </c>
      <c r="V1383" s="39">
        <f t="shared" si="2078"/>
        <v>63.602959999999953</v>
      </c>
      <c r="W1383" s="39">
        <f t="shared" si="2079"/>
        <v>956.20000000000186</v>
      </c>
      <c r="X1383" s="40">
        <f t="shared" si="2080"/>
        <v>6.6516377326918882E-2</v>
      </c>
      <c r="Y1383" s="41">
        <f t="shared" si="2081"/>
        <v>0.63602959999999953</v>
      </c>
      <c r="Z1383" s="42">
        <f t="shared" si="2082"/>
        <v>6360.2959999999957</v>
      </c>
      <c r="AA1383" s="103" t="s">
        <v>58</v>
      </c>
      <c r="AT1383" s="47">
        <v>42.45</v>
      </c>
      <c r="AU1383" s="47">
        <v>31</v>
      </c>
      <c r="AV1383" s="10">
        <f t="shared" si="2083"/>
        <v>20.88</v>
      </c>
      <c r="AW1383" s="10">
        <f t="shared" si="2084"/>
        <v>39.419199999999996</v>
      </c>
      <c r="AZ1383" t="str">
        <f t="shared" si="2085"/>
        <v>Yes</v>
      </c>
      <c r="BB1383" s="38">
        <f t="shared" si="2086"/>
        <v>-0.5</v>
      </c>
      <c r="BC1383" s="38">
        <f t="shared" si="1923"/>
        <v>-2.2000000000000002</v>
      </c>
      <c r="BD1383" s="38">
        <f t="shared" si="2087"/>
        <v>-2.2000000000000002</v>
      </c>
      <c r="BE1383" s="38">
        <f t="shared" si="2088"/>
        <v>-0.5</v>
      </c>
      <c r="BF1383" s="13" cm="1">
        <f t="array" ref="BF1383">SUMPRODUCT((1/COUNTIFS($A$3:$A1383,$A$3:$A1383,$H$3:$H1383,$H$3:$H1383,$I$3:$I1383,$I$3:$I1383)))</f>
        <v>407.99999999999699</v>
      </c>
      <c r="BG1383" s="13"/>
      <c r="BH1383" s="12"/>
    </row>
    <row r="1384" spans="1:60" x14ac:dyDescent="0.2">
      <c r="A1384" s="37">
        <v>46326</v>
      </c>
      <c r="C1384" s="38">
        <v>10.31</v>
      </c>
      <c r="D1384" s="13" t="s">
        <v>55</v>
      </c>
      <c r="E1384" s="13" t="s">
        <v>1156</v>
      </c>
      <c r="F1384" s="13"/>
      <c r="H1384" t="s">
        <v>56</v>
      </c>
      <c r="I1384" s="13">
        <v>9</v>
      </c>
      <c r="J1384" s="13">
        <v>15</v>
      </c>
      <c r="K1384" t="s">
        <v>1294</v>
      </c>
      <c r="L1384" s="38">
        <v>0.5</v>
      </c>
      <c r="M1384" s="38">
        <v>17.5</v>
      </c>
      <c r="N1384" s="38">
        <v>17.5</v>
      </c>
      <c r="O1384" s="13" t="s">
        <v>15</v>
      </c>
      <c r="Q1384" s="13" t="s">
        <v>4</v>
      </c>
      <c r="R1384" s="38">
        <v>16.18</v>
      </c>
      <c r="S1384" s="13" t="s">
        <v>60</v>
      </c>
      <c r="T1384" s="39" t="str">
        <f t="shared" si="1941"/>
        <v>0.00</v>
      </c>
      <c r="U1384" s="39">
        <f t="shared" si="2077"/>
        <v>-0.5</v>
      </c>
      <c r="V1384" s="39">
        <f t="shared" si="2078"/>
        <v>63.102959999999953</v>
      </c>
      <c r="W1384" s="39">
        <f t="shared" si="2079"/>
        <v>956.70000000000186</v>
      </c>
      <c r="X1384" s="40">
        <f t="shared" si="2080"/>
        <v>6.5958984007525687E-2</v>
      </c>
      <c r="Y1384" s="41">
        <f t="shared" si="2081"/>
        <v>0.63102959999999952</v>
      </c>
      <c r="Z1384" s="42">
        <f t="shared" si="2082"/>
        <v>6310.2959999999957</v>
      </c>
      <c r="AA1384" s="103" t="s">
        <v>58</v>
      </c>
      <c r="AT1384" s="47">
        <v>15</v>
      </c>
      <c r="AU1384" s="47">
        <v>15</v>
      </c>
      <c r="AV1384" s="10">
        <f t="shared" si="2083"/>
        <v>8.25</v>
      </c>
      <c r="AW1384" s="10">
        <f t="shared" si="2084"/>
        <v>16.18</v>
      </c>
      <c r="AZ1384" t="str">
        <f t="shared" si="2085"/>
        <v>Yes</v>
      </c>
      <c r="BB1384" s="38">
        <f t="shared" si="2086"/>
        <v>-0.5</v>
      </c>
      <c r="BC1384" s="38">
        <f t="shared" si="1923"/>
        <v>-2.2000000000000002</v>
      </c>
      <c r="BD1384" s="38">
        <f t="shared" si="2087"/>
        <v>-2.2000000000000002</v>
      </c>
      <c r="BE1384" s="38">
        <f t="shared" si="2088"/>
        <v>-0.5</v>
      </c>
      <c r="BF1384" s="13" cm="1">
        <f t="array" ref="BF1384">SUMPRODUCT((1/COUNTIFS($A$3:$A1384,$A$3:$A1384,$H$3:$H1384,$H$3:$H1384,$I$3:$I1384,$I$3:$I1384)))</f>
        <v>407.99999999999704</v>
      </c>
      <c r="BG1384" s="13"/>
      <c r="BH1384" s="12"/>
    </row>
    <row r="1385" spans="1:60" x14ac:dyDescent="0.2">
      <c r="A1385" s="37">
        <v>46326</v>
      </c>
      <c r="C1385" s="38">
        <v>10.31</v>
      </c>
      <c r="D1385" s="13" t="s">
        <v>55</v>
      </c>
      <c r="E1385" s="13" t="s">
        <v>1156</v>
      </c>
      <c r="F1385" s="13"/>
      <c r="H1385" t="s">
        <v>56</v>
      </c>
      <c r="I1385" s="13">
        <v>9</v>
      </c>
      <c r="J1385" s="13">
        <v>17</v>
      </c>
      <c r="K1385" t="s">
        <v>1521</v>
      </c>
      <c r="L1385" s="38">
        <v>0.5</v>
      </c>
      <c r="M1385" s="38">
        <v>27</v>
      </c>
      <c r="N1385" s="38">
        <v>27</v>
      </c>
      <c r="O1385" s="13" t="s">
        <v>15</v>
      </c>
      <c r="Q1385" s="13" t="s">
        <v>4</v>
      </c>
      <c r="R1385" s="38">
        <v>24.92</v>
      </c>
      <c r="S1385" s="13" t="s">
        <v>60</v>
      </c>
      <c r="T1385" s="39" t="str">
        <f t="shared" si="1941"/>
        <v>0.00</v>
      </c>
      <c r="U1385" s="39">
        <f t="shared" si="2077"/>
        <v>-0.5</v>
      </c>
      <c r="V1385" s="39">
        <f t="shared" si="2078"/>
        <v>62.602959999999953</v>
      </c>
      <c r="W1385" s="39">
        <f t="shared" si="2079"/>
        <v>957.20000000000186</v>
      </c>
      <c r="X1385" s="40">
        <f t="shared" si="2080"/>
        <v>6.5402173004596567E-2</v>
      </c>
      <c r="Y1385" s="41">
        <f t="shared" si="2081"/>
        <v>0.62602959999999952</v>
      </c>
      <c r="Z1385" s="42">
        <f t="shared" si="2082"/>
        <v>6260.2959999999957</v>
      </c>
      <c r="AA1385" s="103" t="s">
        <v>58</v>
      </c>
      <c r="AT1385" s="47">
        <v>20.350000000000001</v>
      </c>
      <c r="AU1385" s="47">
        <v>19</v>
      </c>
      <c r="AV1385" s="10">
        <f t="shared" si="2083"/>
        <v>13</v>
      </c>
      <c r="AW1385" s="10">
        <f t="shared" si="2084"/>
        <v>24.92</v>
      </c>
      <c r="AZ1385" t="str">
        <f t="shared" si="2085"/>
        <v>Yes</v>
      </c>
      <c r="BB1385" s="38">
        <f t="shared" si="2086"/>
        <v>-0.5</v>
      </c>
      <c r="BC1385" s="38">
        <f t="shared" si="1923"/>
        <v>-2.2000000000000002</v>
      </c>
      <c r="BD1385" s="38">
        <f t="shared" si="2087"/>
        <v>-2.2000000000000002</v>
      </c>
      <c r="BE1385" s="38">
        <f t="shared" si="2088"/>
        <v>-0.5</v>
      </c>
      <c r="BF1385" s="13" cm="1">
        <f t="array" ref="BF1385">SUMPRODUCT((1/COUNTIFS($A$3:$A1385,$A$3:$A1385,$H$3:$H1385,$H$3:$H1385,$I$3:$I1385,$I$3:$I1385)))</f>
        <v>407.99999999999699</v>
      </c>
      <c r="BG1385" s="13"/>
      <c r="BH1385" s="12"/>
    </row>
    <row r="1386" spans="1:60" x14ac:dyDescent="0.2">
      <c r="A1386" s="37">
        <v>46326</v>
      </c>
      <c r="C1386" s="38">
        <v>10.31</v>
      </c>
      <c r="D1386" s="13" t="s">
        <v>55</v>
      </c>
      <c r="E1386" s="13" t="s">
        <v>1172</v>
      </c>
      <c r="F1386" s="13"/>
      <c r="H1386" t="s">
        <v>1173</v>
      </c>
      <c r="I1386" s="13">
        <v>9</v>
      </c>
      <c r="J1386" s="13">
        <v>6</v>
      </c>
      <c r="K1386" s="44" t="s">
        <v>1445</v>
      </c>
      <c r="L1386" s="38">
        <v>0.5</v>
      </c>
      <c r="M1386" s="38">
        <v>29</v>
      </c>
      <c r="N1386" s="38">
        <v>42</v>
      </c>
      <c r="O1386" s="13" t="s">
        <v>15</v>
      </c>
      <c r="Q1386" s="13" t="s">
        <v>4</v>
      </c>
      <c r="R1386" s="38">
        <v>38.72</v>
      </c>
      <c r="S1386" s="13">
        <v>2</v>
      </c>
      <c r="T1386" s="39" t="str">
        <f t="shared" si="1941"/>
        <v>0.00</v>
      </c>
      <c r="U1386" s="39">
        <f t="shared" ref="U1386:U1388" si="2089">BE1386</f>
        <v>-0.5</v>
      </c>
      <c r="V1386" s="39">
        <f t="shared" ref="V1386:V1388" si="2090">V1385+U1386</f>
        <v>62.102959999999953</v>
      </c>
      <c r="W1386" s="39">
        <f t="shared" ref="W1386:W1388" si="2091">W1385+L1386</f>
        <v>957.70000000000186</v>
      </c>
      <c r="X1386" s="40">
        <f t="shared" ref="X1386:X1388" si="2092">SUM(V1386/W1386)</f>
        <v>6.4845943406076884E-2</v>
      </c>
      <c r="Y1386" s="41">
        <f t="shared" ref="Y1386:Y1388" si="2093">V1386/100</f>
        <v>0.62102959999999952</v>
      </c>
      <c r="Z1386" s="42">
        <f t="shared" ref="Z1386:Z1388" si="2094">V1386*100</f>
        <v>6210.2959999999957</v>
      </c>
      <c r="AA1386" s="103" t="s">
        <v>58</v>
      </c>
      <c r="AT1386" s="47">
        <v>47.5</v>
      </c>
      <c r="AU1386" s="47">
        <v>31</v>
      </c>
      <c r="AV1386" s="10">
        <f t="shared" ref="AV1386:AV1388" si="2095">((N1386*(L1386))-(L1386))</f>
        <v>20.5</v>
      </c>
      <c r="AW1386" s="10">
        <f t="shared" ref="AW1386:AW1388" si="2096">0.92*(N1386-1)+1</f>
        <v>38.72</v>
      </c>
      <c r="AZ1386" t="str">
        <f t="shared" ref="AZ1386:AZ1388" si="2097">IF(N1386&gt;=M1386,"Yes","No")</f>
        <v>Yes</v>
      </c>
      <c r="BB1386" s="38">
        <f t="shared" ref="BB1386:BB1388" si="2098">IF(AA1386="W",
   L1386*(N1386-1),
   -L1386
)</f>
        <v>-0.5</v>
      </c>
      <c r="BC1386" s="38">
        <f t="shared" si="1923"/>
        <v>-1.5</v>
      </c>
      <c r="BD1386" s="38">
        <f t="shared" ref="BD1386:BD1388" si="2099">IF(BC1386&gt;0, BC1386*0.92, BC1386)</f>
        <v>-1.5</v>
      </c>
      <c r="BE1386" s="38">
        <f t="shared" ref="BE1386:BE1388" si="2100">IF(
  BC1386&gt;0,
  IF(
    AA1386="W",
    BB1386 - (BC1386 - BD1386),
    BB1386
  ),
  BB1386
)</f>
        <v>-0.5</v>
      </c>
      <c r="BF1386" s="13" cm="1">
        <f t="array" ref="BF1386">SUMPRODUCT((1/COUNTIFS($A$3:$A1386,$A$3:$A1386,$H$3:$H1386,$H$3:$H1386,$I$3:$I1386,$I$3:$I1386)))</f>
        <v>408.99999999999699</v>
      </c>
      <c r="BG1386" s="13"/>
      <c r="BH1386" s="12"/>
    </row>
    <row r="1387" spans="1:60" x14ac:dyDescent="0.2">
      <c r="A1387" s="37">
        <v>46326</v>
      </c>
      <c r="C1387" s="38">
        <v>10.31</v>
      </c>
      <c r="D1387" s="13" t="s">
        <v>55</v>
      </c>
      <c r="E1387" s="13" t="s">
        <v>1172</v>
      </c>
      <c r="F1387" s="13"/>
      <c r="H1387" t="s">
        <v>1173</v>
      </c>
      <c r="I1387" s="13">
        <v>9</v>
      </c>
      <c r="J1387" s="13">
        <v>9</v>
      </c>
      <c r="K1387" t="s">
        <v>1522</v>
      </c>
      <c r="L1387" s="38">
        <v>0.5</v>
      </c>
      <c r="M1387" s="38">
        <v>29</v>
      </c>
      <c r="N1387" s="38">
        <v>29</v>
      </c>
      <c r="O1387" s="13" t="s">
        <v>15</v>
      </c>
      <c r="Q1387" s="13" t="s">
        <v>4</v>
      </c>
      <c r="R1387" s="38">
        <v>26.76</v>
      </c>
      <c r="S1387" s="13" t="s">
        <v>60</v>
      </c>
      <c r="T1387" s="39" t="str">
        <f t="shared" si="1941"/>
        <v>0.00</v>
      </c>
      <c r="U1387" s="39">
        <f t="shared" si="2089"/>
        <v>-0.5</v>
      </c>
      <c r="V1387" s="39">
        <f t="shared" si="2090"/>
        <v>61.602959999999953</v>
      </c>
      <c r="W1387" s="39">
        <f t="shared" si="2091"/>
        <v>958.20000000000186</v>
      </c>
      <c r="X1387" s="40">
        <f t="shared" si="2092"/>
        <v>6.4290294301815737E-2</v>
      </c>
      <c r="Y1387" s="41">
        <f t="shared" si="2093"/>
        <v>0.61602959999999951</v>
      </c>
      <c r="Z1387" s="42">
        <f t="shared" si="2094"/>
        <v>6160.2959999999957</v>
      </c>
      <c r="AA1387" s="103" t="s">
        <v>58</v>
      </c>
      <c r="AT1387" s="47">
        <v>26</v>
      </c>
      <c r="AU1387" s="47">
        <v>26</v>
      </c>
      <c r="AV1387" s="10">
        <f t="shared" si="2095"/>
        <v>14</v>
      </c>
      <c r="AW1387" s="10">
        <f t="shared" si="2096"/>
        <v>26.76</v>
      </c>
      <c r="AZ1387" t="str">
        <f t="shared" si="2097"/>
        <v>Yes</v>
      </c>
      <c r="BB1387" s="38">
        <f t="shared" si="2098"/>
        <v>-0.5</v>
      </c>
      <c r="BC1387" s="38">
        <f t="shared" ref="BC1387:BC1388" si="2101">SUMIFS(
  $BB:$BB,
  $A:$A,$A1387,
  $H:$H,$H1387,
  $I:$I,$I1387
)</f>
        <v>-1.5</v>
      </c>
      <c r="BD1387" s="38">
        <f t="shared" si="2099"/>
        <v>-1.5</v>
      </c>
      <c r="BE1387" s="38">
        <f t="shared" si="2100"/>
        <v>-0.5</v>
      </c>
      <c r="BF1387" s="13" cm="1">
        <f t="array" ref="BF1387">SUMPRODUCT((1/COUNTIFS($A$3:$A1387,$A$3:$A1387,$H$3:$H1387,$H$3:$H1387,$I$3:$I1387,$I$3:$I1387)))</f>
        <v>408.99999999999699</v>
      </c>
      <c r="BG1387" s="13"/>
      <c r="BH1387" s="12"/>
    </row>
    <row r="1388" spans="1:60" x14ac:dyDescent="0.2">
      <c r="A1388" s="37">
        <v>46326</v>
      </c>
      <c r="C1388" s="38">
        <v>10.31</v>
      </c>
      <c r="D1388" s="13" t="s">
        <v>55</v>
      </c>
      <c r="E1388" s="13" t="s">
        <v>1172</v>
      </c>
      <c r="F1388" s="13"/>
      <c r="H1388" t="s">
        <v>1173</v>
      </c>
      <c r="I1388" s="13">
        <v>9</v>
      </c>
      <c r="J1388" s="13">
        <v>12</v>
      </c>
      <c r="K1388" t="s">
        <v>1447</v>
      </c>
      <c r="L1388" s="38">
        <v>0.5</v>
      </c>
      <c r="M1388" s="38">
        <v>11</v>
      </c>
      <c r="N1388" s="38">
        <v>14.5</v>
      </c>
      <c r="O1388" s="13" t="s">
        <v>15</v>
      </c>
      <c r="Q1388" s="13" t="s">
        <v>4</v>
      </c>
      <c r="R1388" s="38">
        <v>13.42</v>
      </c>
      <c r="S1388" s="13" t="s">
        <v>60</v>
      </c>
      <c r="T1388" s="39" t="str">
        <f t="shared" si="1941"/>
        <v>0.00</v>
      </c>
      <c r="U1388" s="39">
        <f t="shared" si="2089"/>
        <v>-0.5</v>
      </c>
      <c r="V1388" s="39">
        <f t="shared" si="2090"/>
        <v>61.102959999999953</v>
      </c>
      <c r="W1388" s="39">
        <f t="shared" si="2091"/>
        <v>958.70000000000186</v>
      </c>
      <c r="X1388" s="40">
        <f t="shared" si="2092"/>
        <v>6.3735224783560904E-2</v>
      </c>
      <c r="Y1388" s="41">
        <f t="shared" si="2093"/>
        <v>0.61102959999999951</v>
      </c>
      <c r="Z1388" s="42">
        <f t="shared" si="2094"/>
        <v>6110.2959999999957</v>
      </c>
      <c r="AA1388" s="103" t="s">
        <v>58</v>
      </c>
      <c r="AT1388" s="47">
        <v>11.3</v>
      </c>
      <c r="AU1388" s="47">
        <v>11</v>
      </c>
      <c r="AV1388" s="10">
        <f t="shared" si="2095"/>
        <v>6.75</v>
      </c>
      <c r="AW1388" s="10">
        <f t="shared" si="2096"/>
        <v>13.42</v>
      </c>
      <c r="AZ1388" t="str">
        <f t="shared" si="2097"/>
        <v>Yes</v>
      </c>
      <c r="BB1388" s="38">
        <f t="shared" si="2098"/>
        <v>-0.5</v>
      </c>
      <c r="BC1388" s="38">
        <f t="shared" si="2101"/>
        <v>-1.5</v>
      </c>
      <c r="BD1388" s="38">
        <f t="shared" si="2099"/>
        <v>-1.5</v>
      </c>
      <c r="BE1388" s="38">
        <f t="shared" si="2100"/>
        <v>-0.5</v>
      </c>
      <c r="BF1388" s="13" cm="1">
        <f t="array" ref="BF1388">SUMPRODUCT((1/COUNTIFS($A$3:$A1388,$A$3:$A1388,$H$3:$H1388,$H$3:$H1388,$I$3:$I1388,$I$3:$I1388)))</f>
        <v>408.99999999999693</v>
      </c>
      <c r="BG1388" s="13"/>
      <c r="BH1388" s="12"/>
    </row>
    <row r="1389" spans="1:60" x14ac:dyDescent="0.2">
      <c r="A1389" s="37"/>
      <c r="D1389" s="13"/>
      <c r="E1389" s="13"/>
      <c r="F1389" s="13"/>
      <c r="I1389" s="13"/>
      <c r="J1389" s="13"/>
      <c r="L1389" s="38"/>
      <c r="M1389" s="38"/>
      <c r="N1389" s="38"/>
      <c r="O1389" s="13"/>
      <c r="Q1389" s="13"/>
      <c r="R1389" s="38"/>
      <c r="S1389" s="13"/>
      <c r="T1389" s="39"/>
      <c r="U1389" s="39"/>
      <c r="V1389" s="39"/>
      <c r="W1389" s="39"/>
      <c r="X1389" s="40"/>
      <c r="Y1389" s="41"/>
      <c r="Z1389" s="42"/>
      <c r="AA1389" s="103"/>
      <c r="AV1389" s="10"/>
      <c r="AW1389" s="10"/>
      <c r="BB1389" s="38"/>
      <c r="BC1389" s="38"/>
      <c r="BD1389" s="38"/>
      <c r="BE1389" s="38"/>
      <c r="BF1389" s="13"/>
      <c r="BG1389" s="13"/>
      <c r="BH1389" s="12"/>
    </row>
    <row r="1390" spans="1:60" x14ac:dyDescent="0.2">
      <c r="A1390" s="37"/>
      <c r="D1390" s="13"/>
      <c r="E1390" s="13"/>
      <c r="F1390" s="13"/>
      <c r="I1390" s="13"/>
      <c r="J1390" s="13"/>
      <c r="L1390" s="38"/>
      <c r="M1390" s="38"/>
      <c r="N1390" s="38"/>
      <c r="O1390" s="13"/>
      <c r="Q1390" s="13"/>
      <c r="R1390" s="38"/>
      <c r="S1390" s="13"/>
      <c r="T1390" s="39"/>
      <c r="U1390" s="39"/>
      <c r="V1390" s="39"/>
      <c r="W1390" s="39"/>
      <c r="X1390" s="40"/>
      <c r="Y1390" s="41"/>
      <c r="Z1390" s="42"/>
      <c r="AA1390" s="103"/>
      <c r="AV1390" s="10"/>
      <c r="AW1390" s="10"/>
      <c r="BB1390" s="38"/>
      <c r="BC1390" s="38"/>
      <c r="BD1390" s="38"/>
      <c r="BE1390" s="38"/>
      <c r="BF1390" s="13"/>
      <c r="BG1390" s="13"/>
      <c r="BH1390" s="12"/>
    </row>
    <row r="1391" spans="1:60" x14ac:dyDescent="0.2">
      <c r="A1391" s="37"/>
      <c r="D1391" s="13"/>
      <c r="E1391" s="13"/>
      <c r="F1391" s="13"/>
      <c r="I1391" s="13"/>
      <c r="J1391" s="13"/>
      <c r="L1391" s="38"/>
      <c r="M1391" s="38"/>
      <c r="N1391" s="38"/>
      <c r="O1391" s="13"/>
      <c r="Q1391" s="13"/>
      <c r="R1391" s="38"/>
      <c r="S1391" s="13"/>
      <c r="T1391" s="39"/>
      <c r="U1391" s="39"/>
      <c r="V1391" s="39"/>
      <c r="W1391" s="39"/>
      <c r="X1391" s="40"/>
      <c r="Y1391" s="41"/>
      <c r="Z1391" s="42"/>
      <c r="AA1391" s="103"/>
      <c r="AV1391" s="10"/>
      <c r="AW1391" s="10"/>
      <c r="BB1391" s="38"/>
      <c r="BC1391" s="38"/>
      <c r="BD1391" s="38"/>
      <c r="BE1391" s="38"/>
      <c r="BF1391" s="13"/>
      <c r="BG1391" s="13"/>
      <c r="BH1391" s="12"/>
    </row>
    <row r="1392" spans="1:60" x14ac:dyDescent="0.2">
      <c r="A1392" s="37"/>
      <c r="D1392" s="13"/>
      <c r="E1392" s="13"/>
      <c r="F1392" s="13"/>
      <c r="I1392" s="13"/>
      <c r="J1392" s="13"/>
      <c r="L1392" s="38"/>
      <c r="M1392" s="38"/>
      <c r="N1392" s="38"/>
      <c r="O1392" s="13"/>
      <c r="Q1392" s="13"/>
      <c r="R1392" s="38"/>
      <c r="S1392" s="13"/>
      <c r="T1392" s="39"/>
      <c r="U1392" s="39"/>
      <c r="V1392" s="39"/>
      <c r="W1392" s="39"/>
      <c r="X1392" s="40"/>
      <c r="Y1392" s="41"/>
      <c r="Z1392" s="42"/>
      <c r="AA1392" s="103"/>
      <c r="AV1392" s="10"/>
      <c r="AW1392" s="10"/>
      <c r="BB1392" s="38"/>
      <c r="BC1392" s="38"/>
      <c r="BD1392" s="38"/>
      <c r="BE1392" s="38"/>
      <c r="BF1392" s="13"/>
      <c r="BG1392" s="13"/>
      <c r="BH1392" s="12"/>
    </row>
    <row r="1393" spans="1:60" x14ac:dyDescent="0.2">
      <c r="A1393" s="37"/>
      <c r="D1393" s="13"/>
      <c r="E1393" s="13"/>
      <c r="F1393" s="13"/>
      <c r="I1393" s="13"/>
      <c r="J1393" s="13"/>
      <c r="L1393" s="38"/>
      <c r="M1393" s="38"/>
      <c r="N1393" s="38"/>
      <c r="O1393" s="13"/>
      <c r="Q1393" s="13"/>
      <c r="R1393" s="38"/>
      <c r="S1393" s="13"/>
      <c r="T1393" s="39"/>
      <c r="U1393" s="39"/>
      <c r="V1393" s="39"/>
      <c r="W1393" s="39"/>
      <c r="X1393" s="40"/>
      <c r="Y1393" s="41"/>
      <c r="Z1393" s="42"/>
      <c r="AA1393" s="103"/>
      <c r="AV1393" s="10"/>
      <c r="AW1393" s="10"/>
      <c r="BB1393" s="38"/>
      <c r="BC1393" s="38"/>
      <c r="BD1393" s="38"/>
      <c r="BE1393" s="38"/>
      <c r="BF1393" s="13"/>
      <c r="BG1393" s="13"/>
      <c r="BH1393" s="12"/>
    </row>
    <row r="1394" spans="1:60" x14ac:dyDescent="0.2">
      <c r="A1394" s="37"/>
      <c r="D1394" s="13"/>
      <c r="E1394" s="13"/>
      <c r="F1394" s="13"/>
      <c r="I1394" s="13"/>
      <c r="J1394" s="13"/>
      <c r="L1394" s="38"/>
      <c r="M1394" s="38"/>
      <c r="N1394" s="38"/>
      <c r="O1394" s="13"/>
      <c r="Q1394" s="13"/>
      <c r="R1394" s="38"/>
      <c r="S1394" s="13"/>
      <c r="T1394" s="39"/>
      <c r="U1394" s="39"/>
      <c r="V1394" s="39"/>
      <c r="W1394" s="39"/>
      <c r="X1394" s="40"/>
      <c r="Y1394" s="41"/>
      <c r="Z1394" s="42"/>
      <c r="AA1394" s="103"/>
      <c r="AV1394" s="10"/>
      <c r="AW1394" s="10"/>
      <c r="BB1394" s="38"/>
      <c r="BC1394" s="38"/>
      <c r="BD1394" s="38"/>
      <c r="BE1394" s="38"/>
      <c r="BF1394" s="13"/>
      <c r="BG1394" s="13"/>
      <c r="BH1394" s="12"/>
    </row>
    <row r="1395" spans="1:60" x14ac:dyDescent="0.2">
      <c r="A1395" s="37"/>
      <c r="D1395" s="13"/>
      <c r="E1395" s="13"/>
      <c r="F1395" s="13"/>
      <c r="I1395" s="13"/>
      <c r="J1395" s="13"/>
      <c r="L1395" s="38"/>
      <c r="M1395" s="38"/>
      <c r="N1395" s="38"/>
      <c r="O1395" s="13"/>
      <c r="Q1395" s="13"/>
      <c r="R1395" s="38"/>
      <c r="S1395" s="13"/>
      <c r="T1395" s="39"/>
      <c r="U1395" s="39"/>
      <c r="V1395" s="39"/>
      <c r="W1395" s="39"/>
      <c r="X1395" s="40"/>
      <c r="Y1395" s="41"/>
      <c r="Z1395" s="42"/>
      <c r="AA1395" s="103"/>
      <c r="AV1395" s="10"/>
      <c r="AW1395" s="10"/>
      <c r="BB1395" s="38"/>
      <c r="BC1395" s="38"/>
      <c r="BD1395" s="38"/>
      <c r="BE1395" s="38"/>
      <c r="BF1395" s="13"/>
      <c r="BG1395" s="13"/>
      <c r="BH1395" s="12"/>
    </row>
    <row r="1396" spans="1:60" x14ac:dyDescent="0.2">
      <c r="A1396" s="37"/>
      <c r="D1396" s="13"/>
      <c r="E1396" s="13"/>
      <c r="F1396" s="13"/>
      <c r="I1396" s="13"/>
      <c r="J1396" s="13"/>
      <c r="L1396" s="38"/>
      <c r="M1396" s="38"/>
      <c r="N1396" s="38"/>
      <c r="O1396" s="13"/>
      <c r="Q1396" s="13"/>
      <c r="R1396" s="38"/>
      <c r="S1396" s="13"/>
      <c r="T1396" s="39"/>
      <c r="U1396" s="39"/>
      <c r="V1396" s="39"/>
      <c r="W1396" s="39"/>
      <c r="X1396" s="40"/>
      <c r="Y1396" s="41"/>
      <c r="Z1396" s="42"/>
      <c r="AA1396" s="103"/>
      <c r="AV1396" s="10"/>
      <c r="AW1396" s="10"/>
      <c r="BB1396" s="38"/>
      <c r="BC1396" s="38"/>
      <c r="BD1396" s="38"/>
      <c r="BE1396" s="38"/>
      <c r="BF1396" s="13"/>
      <c r="BG1396" s="13"/>
      <c r="BH1396" s="12"/>
    </row>
    <row r="1397" spans="1:60" x14ac:dyDescent="0.2">
      <c r="A1397" s="37"/>
      <c r="D1397" s="13"/>
      <c r="E1397" s="13"/>
      <c r="F1397" s="13"/>
      <c r="I1397" s="13"/>
      <c r="J1397" s="13"/>
      <c r="L1397" s="38"/>
      <c r="M1397" s="38"/>
      <c r="N1397" s="38"/>
      <c r="O1397" s="13"/>
      <c r="Q1397" s="13"/>
      <c r="R1397" s="38"/>
      <c r="S1397" s="13"/>
      <c r="T1397" s="39"/>
      <c r="U1397" s="39"/>
      <c r="V1397" s="39"/>
      <c r="W1397" s="39"/>
      <c r="X1397" s="40"/>
      <c r="Y1397" s="41"/>
      <c r="Z1397" s="42"/>
      <c r="AA1397" s="103"/>
      <c r="AV1397" s="10"/>
      <c r="AW1397" s="10"/>
      <c r="BB1397" s="38"/>
      <c r="BC1397" s="38"/>
      <c r="BD1397" s="38"/>
      <c r="BE1397" s="38"/>
      <c r="BF1397" s="13"/>
      <c r="BG1397" s="13"/>
      <c r="BH1397" s="12"/>
    </row>
    <row r="1398" spans="1:60" x14ac:dyDescent="0.2">
      <c r="A1398" s="37"/>
      <c r="D1398" s="13"/>
      <c r="E1398" s="13"/>
      <c r="F1398" s="13"/>
      <c r="I1398" s="13"/>
      <c r="J1398" s="13"/>
      <c r="L1398" s="38"/>
      <c r="M1398" s="38"/>
      <c r="N1398" s="38"/>
      <c r="O1398" s="13"/>
      <c r="Q1398" s="13"/>
      <c r="R1398" s="38"/>
      <c r="S1398" s="13"/>
      <c r="T1398" s="39"/>
      <c r="U1398" s="39"/>
      <c r="V1398" s="39"/>
      <c r="W1398" s="39"/>
      <c r="X1398" s="40"/>
      <c r="Y1398" s="41"/>
      <c r="Z1398" s="42"/>
      <c r="AA1398" s="103"/>
      <c r="AV1398" s="10"/>
      <c r="AW1398" s="10"/>
      <c r="BB1398" s="38"/>
      <c r="BC1398" s="38"/>
      <c r="BD1398" s="38"/>
      <c r="BE1398" s="38"/>
      <c r="BF1398" s="13"/>
      <c r="BG1398" s="13"/>
      <c r="BH1398" s="12"/>
    </row>
    <row r="1399" spans="1:60" x14ac:dyDescent="0.2">
      <c r="A1399" s="37"/>
      <c r="D1399" s="13"/>
      <c r="E1399" s="13"/>
      <c r="F1399" s="13"/>
      <c r="I1399" s="13"/>
      <c r="J1399" s="13"/>
      <c r="L1399" s="38"/>
      <c r="M1399" s="38"/>
      <c r="N1399" s="38"/>
      <c r="O1399" s="13"/>
      <c r="Q1399" s="13"/>
      <c r="R1399" s="38"/>
      <c r="S1399" s="13"/>
      <c r="T1399" s="39"/>
      <c r="U1399" s="39"/>
      <c r="V1399" s="39"/>
      <c r="W1399" s="39"/>
      <c r="X1399" s="40"/>
      <c r="Y1399" s="41"/>
      <c r="Z1399" s="42"/>
      <c r="AA1399" s="103"/>
      <c r="AV1399" s="10"/>
      <c r="AW1399" s="10"/>
      <c r="BB1399" s="38"/>
      <c r="BC1399" s="38"/>
      <c r="BD1399" s="38"/>
      <c r="BE1399" s="38"/>
      <c r="BF1399" s="13"/>
      <c r="BG1399" s="13"/>
      <c r="BH1399" s="12"/>
    </row>
    <row r="1400" spans="1:60" x14ac:dyDescent="0.2">
      <c r="A1400" s="37"/>
      <c r="D1400" s="13"/>
      <c r="E1400" s="13"/>
      <c r="F1400" s="13"/>
      <c r="I1400" s="13"/>
      <c r="J1400" s="13"/>
      <c r="L1400" s="38"/>
      <c r="M1400" s="38"/>
      <c r="N1400" s="38"/>
      <c r="O1400" s="13"/>
      <c r="Q1400" s="13"/>
      <c r="R1400" s="38"/>
      <c r="S1400" s="13"/>
      <c r="T1400" s="39"/>
      <c r="U1400" s="39"/>
      <c r="V1400" s="39"/>
      <c r="W1400" s="39"/>
      <c r="X1400" s="40"/>
      <c r="Y1400" s="41"/>
      <c r="Z1400" s="42"/>
      <c r="AA1400" s="103"/>
      <c r="AV1400" s="10"/>
      <c r="AW1400" s="10"/>
      <c r="BB1400" s="38"/>
      <c r="BC1400" s="38"/>
      <c r="BD1400" s="38"/>
      <c r="BE1400" s="38"/>
      <c r="BF1400" s="13"/>
      <c r="BG1400" s="13"/>
      <c r="BH1400" s="12"/>
    </row>
    <row r="1401" spans="1:60" x14ac:dyDescent="0.2">
      <c r="T1401" s="39"/>
      <c r="U1401" s="39"/>
      <c r="V1401" s="39"/>
      <c r="W1401" s="39"/>
      <c r="X1401" s="40"/>
      <c r="Y1401" s="41"/>
      <c r="Z1401" s="42"/>
      <c r="AA1401" s="13"/>
      <c r="AV1401" s="10"/>
      <c r="AW1401" s="10"/>
      <c r="BB1401" s="38"/>
      <c r="BC1401" s="38"/>
      <c r="BD1401" s="38"/>
      <c r="BE1401" s="38"/>
      <c r="BF1401" s="13"/>
      <c r="BG1401" s="13"/>
      <c r="BH1401" s="12"/>
    </row>
    <row r="1402" spans="1:60" x14ac:dyDescent="0.2">
      <c r="T1402" s="39"/>
      <c r="U1402" s="39"/>
      <c r="V1402" s="39"/>
      <c r="W1402" s="39"/>
      <c r="X1402" s="40"/>
      <c r="Y1402" s="41"/>
      <c r="Z1402" s="42"/>
      <c r="AA1402" s="13"/>
      <c r="AV1402" s="10"/>
      <c r="AW1402" s="10"/>
      <c r="BB1402" s="38"/>
      <c r="BC1402" s="38"/>
      <c r="BD1402" s="38"/>
      <c r="BE1402" s="38"/>
      <c r="BF1402" s="13"/>
      <c r="BG1402" s="13"/>
      <c r="BH1402" s="12"/>
    </row>
    <row r="1403" spans="1:60" x14ac:dyDescent="0.2">
      <c r="T1403" s="39"/>
      <c r="U1403" s="39"/>
      <c r="V1403" s="39"/>
      <c r="W1403" s="39"/>
      <c r="X1403" s="40"/>
      <c r="Y1403" s="41"/>
      <c r="Z1403" s="42"/>
      <c r="AA1403" s="13"/>
      <c r="AV1403" s="10"/>
      <c r="AW1403" s="10"/>
      <c r="BB1403" s="38"/>
      <c r="BC1403" s="38"/>
      <c r="BD1403" s="38"/>
      <c r="BE1403" s="38"/>
      <c r="BF1403" s="13"/>
      <c r="BG1403" s="13"/>
      <c r="BH1403" s="12"/>
    </row>
    <row r="1404" spans="1:60" x14ac:dyDescent="0.2">
      <c r="T1404" s="39"/>
      <c r="U1404" s="39"/>
      <c r="V1404" s="39"/>
      <c r="W1404" s="39"/>
      <c r="X1404" s="40"/>
      <c r="Y1404" s="41"/>
      <c r="Z1404" s="42"/>
      <c r="AA1404" s="13"/>
      <c r="AV1404" s="10"/>
      <c r="AW1404" s="10"/>
      <c r="BB1404" s="38"/>
      <c r="BC1404" s="38"/>
      <c r="BD1404" s="38"/>
      <c r="BE1404" s="38"/>
      <c r="BF1404" s="13"/>
      <c r="BG1404" s="13"/>
      <c r="BH1404" s="12"/>
    </row>
    <row r="1405" spans="1:60" x14ac:dyDescent="0.2">
      <c r="T1405" s="39"/>
      <c r="U1405" s="39"/>
      <c r="V1405" s="39"/>
      <c r="W1405" s="39"/>
      <c r="X1405" s="40"/>
      <c r="Y1405" s="41"/>
      <c r="Z1405" s="42"/>
      <c r="AA1405" s="13"/>
      <c r="AV1405" s="10"/>
      <c r="AW1405" s="10"/>
      <c r="BB1405" s="38"/>
      <c r="BC1405" s="38"/>
      <c r="BD1405" s="38"/>
      <c r="BE1405" s="38"/>
      <c r="BF1405" s="13"/>
      <c r="BG1405" s="13"/>
      <c r="BH1405" s="12"/>
    </row>
    <row r="1406" spans="1:60" x14ac:dyDescent="0.2">
      <c r="T1406" s="39"/>
      <c r="U1406" s="39"/>
      <c r="V1406" s="39"/>
      <c r="W1406" s="39"/>
      <c r="X1406" s="40"/>
      <c r="Y1406" s="41"/>
      <c r="Z1406" s="42"/>
      <c r="AA1406" s="13"/>
      <c r="AV1406" s="10"/>
      <c r="AW1406" s="10"/>
      <c r="BB1406" s="38"/>
      <c r="BC1406" s="38"/>
      <c r="BD1406" s="38"/>
      <c r="BE1406" s="38"/>
      <c r="BF1406" s="13"/>
      <c r="BG1406" s="13"/>
      <c r="BH1406" s="12"/>
    </row>
    <row r="1407" spans="1:60" x14ac:dyDescent="0.2">
      <c r="T1407" s="39"/>
      <c r="U1407" s="39"/>
      <c r="V1407" s="39"/>
      <c r="W1407" s="39"/>
      <c r="X1407" s="40"/>
      <c r="Y1407" s="41"/>
      <c r="Z1407" s="42"/>
      <c r="AA1407" s="13"/>
      <c r="AV1407" s="10"/>
      <c r="AW1407" s="10"/>
      <c r="BB1407" s="38"/>
      <c r="BC1407" s="38"/>
      <c r="BD1407" s="38"/>
      <c r="BE1407" s="38"/>
      <c r="BF1407" s="13"/>
      <c r="BG1407" s="13"/>
      <c r="BH1407" s="12"/>
    </row>
    <row r="1408" spans="1:60" x14ac:dyDescent="0.2">
      <c r="T1408" s="39"/>
      <c r="U1408" s="39"/>
      <c r="V1408" s="39"/>
      <c r="W1408" s="39"/>
      <c r="X1408" s="40"/>
      <c r="Y1408" s="41"/>
      <c r="Z1408" s="42"/>
      <c r="AA1408" s="13"/>
      <c r="AV1408" s="10"/>
      <c r="AW1408" s="10"/>
      <c r="BB1408" s="38"/>
      <c r="BC1408" s="38"/>
      <c r="BD1408" s="38"/>
      <c r="BE1408" s="38"/>
      <c r="BF1408" s="13"/>
      <c r="BG1408" s="13"/>
      <c r="BH1408" s="12"/>
    </row>
    <row r="1409" spans="20:60" x14ac:dyDescent="0.2">
      <c r="T1409" s="39"/>
      <c r="U1409" s="39"/>
      <c r="V1409" s="39"/>
      <c r="W1409" s="39"/>
      <c r="X1409" s="40"/>
      <c r="Y1409" s="41"/>
      <c r="Z1409" s="42"/>
      <c r="AA1409" s="13"/>
      <c r="AV1409" s="10"/>
      <c r="AW1409" s="10"/>
      <c r="BB1409" s="38"/>
      <c r="BC1409" s="38"/>
      <c r="BD1409" s="38"/>
      <c r="BE1409" s="38"/>
      <c r="BF1409" s="13"/>
      <c r="BG1409" s="13"/>
      <c r="BH1409" s="12"/>
    </row>
    <row r="1410" spans="20:60" x14ac:dyDescent="0.2">
      <c r="T1410" s="39"/>
      <c r="U1410" s="39"/>
      <c r="V1410" s="39"/>
      <c r="W1410" s="39"/>
      <c r="X1410" s="40"/>
      <c r="Y1410" s="41"/>
      <c r="Z1410" s="42"/>
      <c r="AA1410" s="13"/>
      <c r="AV1410" s="10"/>
      <c r="AW1410" s="10"/>
      <c r="BB1410" s="38"/>
      <c r="BC1410" s="38"/>
      <c r="BD1410" s="38"/>
      <c r="BE1410" s="38"/>
      <c r="BF1410" s="13"/>
      <c r="BG1410" s="13"/>
      <c r="BH1410" s="12"/>
    </row>
    <row r="1411" spans="20:60" x14ac:dyDescent="0.2">
      <c r="T1411" s="39"/>
      <c r="U1411" s="39"/>
      <c r="V1411" s="39"/>
      <c r="W1411" s="39"/>
      <c r="X1411" s="40"/>
      <c r="Y1411" s="41"/>
      <c r="Z1411" s="42"/>
      <c r="AA1411" s="13"/>
      <c r="AV1411" s="10"/>
      <c r="AW1411" s="10"/>
      <c r="BB1411" s="38"/>
      <c r="BC1411" s="38"/>
      <c r="BD1411" s="38"/>
      <c r="BE1411" s="38"/>
      <c r="BF1411" s="13"/>
      <c r="BG1411" s="13"/>
      <c r="BH1411" s="12"/>
    </row>
    <row r="1412" spans="20:60" x14ac:dyDescent="0.2">
      <c r="T1412" s="39"/>
      <c r="U1412" s="39"/>
      <c r="V1412" s="39"/>
      <c r="W1412" s="39"/>
      <c r="X1412" s="40"/>
      <c r="Y1412" s="41"/>
      <c r="Z1412" s="42"/>
      <c r="AA1412" s="13"/>
      <c r="AV1412" s="10"/>
      <c r="AW1412" s="10"/>
      <c r="BB1412" s="38"/>
      <c r="BC1412" s="38"/>
      <c r="BD1412" s="38"/>
      <c r="BE1412" s="38"/>
      <c r="BF1412" s="13"/>
      <c r="BG1412" s="13"/>
      <c r="BH1412" s="12"/>
    </row>
    <row r="1413" spans="20:60" x14ac:dyDescent="0.2">
      <c r="T1413" s="39"/>
      <c r="U1413" s="39"/>
      <c r="V1413" s="39"/>
      <c r="W1413" s="39"/>
      <c r="X1413" s="40"/>
      <c r="Y1413" s="41"/>
      <c r="Z1413" s="42"/>
      <c r="AA1413" s="13"/>
      <c r="AV1413" s="10"/>
      <c r="AW1413" s="10"/>
      <c r="BB1413" s="38"/>
      <c r="BC1413" s="38"/>
      <c r="BD1413" s="38"/>
      <c r="BE1413" s="38"/>
      <c r="BF1413" s="13"/>
      <c r="BG1413" s="13"/>
      <c r="BH1413" s="12"/>
    </row>
    <row r="1414" spans="20:60" x14ac:dyDescent="0.2">
      <c r="T1414" s="39"/>
      <c r="U1414" s="39"/>
      <c r="V1414" s="39"/>
      <c r="W1414" s="39"/>
      <c r="X1414" s="40"/>
      <c r="Y1414" s="41"/>
      <c r="Z1414" s="42"/>
      <c r="AA1414" s="13"/>
      <c r="AV1414" s="10"/>
      <c r="AW1414" s="10"/>
      <c r="BB1414" s="38"/>
      <c r="BC1414" s="38"/>
      <c r="BD1414" s="38"/>
      <c r="BE1414" s="38"/>
      <c r="BF1414" s="13"/>
      <c r="BG1414" s="13"/>
      <c r="BH1414" s="12"/>
    </row>
    <row r="1415" spans="20:60" x14ac:dyDescent="0.2">
      <c r="T1415" s="39"/>
      <c r="U1415" s="39"/>
      <c r="V1415" s="39"/>
      <c r="W1415" s="39"/>
      <c r="X1415" s="40"/>
      <c r="Y1415" s="41"/>
      <c r="Z1415" s="42"/>
      <c r="AA1415" s="13"/>
      <c r="AV1415" s="10"/>
      <c r="AW1415" s="10"/>
      <c r="BB1415" s="38"/>
      <c r="BC1415" s="38"/>
      <c r="BD1415" s="38"/>
      <c r="BE1415" s="38"/>
      <c r="BF1415" s="13"/>
      <c r="BG1415" s="13"/>
      <c r="BH1415" s="12"/>
    </row>
    <row r="1416" spans="20:60" x14ac:dyDescent="0.2">
      <c r="T1416" s="39"/>
      <c r="U1416" s="39"/>
      <c r="V1416" s="39"/>
      <c r="W1416" s="39"/>
      <c r="X1416" s="40"/>
      <c r="Y1416" s="41"/>
      <c r="Z1416" s="42"/>
      <c r="AA1416" s="13"/>
      <c r="AV1416" s="10"/>
      <c r="AW1416" s="10"/>
      <c r="BB1416" s="38"/>
      <c r="BC1416" s="38"/>
      <c r="BD1416" s="38"/>
      <c r="BE1416" s="38"/>
      <c r="BF1416" s="13"/>
      <c r="BG1416" s="13"/>
      <c r="BH1416" s="12"/>
    </row>
    <row r="1417" spans="20:60" x14ac:dyDescent="0.2">
      <c r="T1417" s="39"/>
      <c r="U1417" s="39"/>
      <c r="V1417" s="39"/>
      <c r="W1417" s="39"/>
      <c r="X1417" s="40"/>
      <c r="Y1417" s="41"/>
      <c r="Z1417" s="42"/>
      <c r="AA1417" s="13"/>
      <c r="AV1417" s="10"/>
      <c r="AW1417" s="10"/>
      <c r="BB1417" s="38"/>
      <c r="BC1417" s="38"/>
      <c r="BD1417" s="38"/>
      <c r="BE1417" s="38"/>
      <c r="BF1417" s="13"/>
      <c r="BG1417" s="13"/>
      <c r="BH1417" s="12"/>
    </row>
    <row r="1418" spans="20:60" x14ac:dyDescent="0.2">
      <c r="T1418" s="39"/>
      <c r="U1418" s="39"/>
      <c r="V1418" s="39"/>
      <c r="W1418" s="39"/>
      <c r="X1418" s="40"/>
      <c r="Y1418" s="41"/>
      <c r="Z1418" s="42"/>
      <c r="AA1418" s="13"/>
      <c r="AV1418" s="10"/>
      <c r="AW1418" s="10"/>
      <c r="BB1418" s="38"/>
      <c r="BC1418" s="38"/>
      <c r="BD1418" s="38"/>
      <c r="BE1418" s="38"/>
      <c r="BF1418" s="13"/>
      <c r="BG1418" s="13"/>
      <c r="BH1418" s="12"/>
    </row>
    <row r="1419" spans="20:60" x14ac:dyDescent="0.2">
      <c r="T1419" s="39"/>
      <c r="U1419" s="39"/>
      <c r="V1419" s="39"/>
      <c r="W1419" s="39"/>
      <c r="X1419" s="40"/>
      <c r="Y1419" s="41"/>
      <c r="Z1419" s="42"/>
      <c r="AA1419" s="13"/>
      <c r="AV1419" s="10"/>
      <c r="AW1419" s="10"/>
      <c r="BB1419" s="38"/>
      <c r="BC1419" s="38"/>
      <c r="BD1419" s="38"/>
      <c r="BE1419" s="38"/>
      <c r="BF1419" s="13"/>
      <c r="BG1419" s="13"/>
      <c r="BH1419" s="12"/>
    </row>
    <row r="1420" spans="20:60" x14ac:dyDescent="0.2">
      <c r="T1420" s="39"/>
      <c r="U1420" s="39"/>
      <c r="V1420" s="39"/>
      <c r="W1420" s="39"/>
      <c r="X1420" s="40"/>
      <c r="Y1420" s="41"/>
      <c r="Z1420" s="42"/>
      <c r="AA1420" s="13"/>
      <c r="AV1420" s="10"/>
      <c r="AW1420" s="10"/>
      <c r="BB1420" s="38"/>
      <c r="BC1420" s="38"/>
      <c r="BD1420" s="38"/>
      <c r="BE1420" s="38"/>
      <c r="BF1420" s="13"/>
      <c r="BG1420" s="13"/>
      <c r="BH1420" s="12"/>
    </row>
    <row r="1421" spans="20:60" x14ac:dyDescent="0.2">
      <c r="T1421" s="39"/>
      <c r="U1421" s="39"/>
      <c r="V1421" s="39"/>
      <c r="W1421" s="39"/>
      <c r="X1421" s="40"/>
      <c r="Y1421" s="41"/>
      <c r="Z1421" s="42"/>
      <c r="AA1421" s="13"/>
      <c r="AV1421" s="10"/>
      <c r="AW1421" s="10"/>
      <c r="BB1421" s="38"/>
      <c r="BC1421" s="38"/>
      <c r="BD1421" s="38"/>
      <c r="BE1421" s="38"/>
      <c r="BF1421" s="13"/>
      <c r="BG1421" s="13"/>
      <c r="BH1421" s="12"/>
    </row>
    <row r="1422" spans="20:60" x14ac:dyDescent="0.2">
      <c r="T1422" s="39"/>
      <c r="U1422" s="39"/>
      <c r="V1422" s="39"/>
      <c r="W1422" s="39"/>
      <c r="X1422" s="40"/>
      <c r="Y1422" s="41"/>
      <c r="Z1422" s="42"/>
      <c r="AA1422" s="13"/>
      <c r="AV1422" s="10"/>
      <c r="AW1422" s="10"/>
      <c r="BB1422" s="38"/>
      <c r="BC1422" s="38"/>
      <c r="BD1422" s="38"/>
      <c r="BE1422" s="38"/>
      <c r="BF1422" s="13"/>
      <c r="BG1422" s="13"/>
      <c r="BH1422" s="12"/>
    </row>
    <row r="1423" spans="20:60" x14ac:dyDescent="0.2">
      <c r="T1423" s="39"/>
      <c r="U1423" s="39"/>
      <c r="V1423" s="39"/>
      <c r="W1423" s="39"/>
      <c r="X1423" s="40"/>
      <c r="Y1423" s="41"/>
      <c r="Z1423" s="42"/>
      <c r="AA1423" s="13"/>
      <c r="AV1423" s="10"/>
      <c r="AW1423" s="10"/>
      <c r="BB1423" s="38"/>
      <c r="BC1423" s="38"/>
      <c r="BD1423" s="38"/>
      <c r="BE1423" s="38"/>
      <c r="BF1423" s="13"/>
      <c r="BG1423" s="13"/>
      <c r="BH1423" s="12"/>
    </row>
    <row r="1424" spans="20:60" x14ac:dyDescent="0.2">
      <c r="T1424" s="39"/>
      <c r="U1424" s="39"/>
      <c r="V1424" s="39"/>
      <c r="W1424" s="39"/>
      <c r="X1424" s="40"/>
      <c r="Y1424" s="41"/>
      <c r="Z1424" s="42"/>
      <c r="AA1424" s="13"/>
      <c r="AV1424" s="10"/>
      <c r="AW1424" s="10"/>
      <c r="BB1424" s="38"/>
      <c r="BC1424" s="38"/>
      <c r="BD1424" s="38"/>
      <c r="BE1424" s="38"/>
      <c r="BF1424" s="13"/>
      <c r="BG1424" s="13"/>
      <c r="BH1424" s="12"/>
    </row>
    <row r="1425" spans="20:60" x14ac:dyDescent="0.2">
      <c r="T1425" s="39"/>
      <c r="U1425" s="39"/>
      <c r="V1425" s="39"/>
      <c r="W1425" s="39"/>
      <c r="X1425" s="40"/>
      <c r="Y1425" s="41"/>
      <c r="Z1425" s="42"/>
      <c r="AA1425" s="13"/>
      <c r="AV1425" s="10"/>
      <c r="AW1425" s="10"/>
      <c r="BB1425" s="38"/>
      <c r="BC1425" s="38"/>
      <c r="BD1425" s="38"/>
      <c r="BE1425" s="38"/>
      <c r="BF1425" s="13"/>
      <c r="BG1425" s="13"/>
      <c r="BH1425" s="12"/>
    </row>
    <row r="1426" spans="20:60" x14ac:dyDescent="0.2">
      <c r="T1426" s="39"/>
      <c r="U1426" s="39"/>
      <c r="V1426" s="39"/>
      <c r="W1426" s="39"/>
      <c r="X1426" s="40"/>
      <c r="Y1426" s="41"/>
      <c r="Z1426" s="42"/>
      <c r="AA1426" s="13"/>
      <c r="AV1426" s="10"/>
      <c r="AW1426" s="10"/>
      <c r="BB1426" s="38"/>
      <c r="BC1426" s="38"/>
      <c r="BD1426" s="38"/>
      <c r="BE1426" s="38"/>
      <c r="BF1426" s="13"/>
      <c r="BG1426" s="13"/>
      <c r="BH1426" s="12"/>
    </row>
    <row r="1427" spans="20:60" x14ac:dyDescent="0.2">
      <c r="T1427" s="39"/>
      <c r="U1427" s="39"/>
      <c r="V1427" s="39"/>
      <c r="W1427" s="39"/>
      <c r="X1427" s="40"/>
      <c r="Y1427" s="41"/>
      <c r="Z1427" s="42"/>
      <c r="AA1427" s="13"/>
      <c r="AV1427" s="10"/>
      <c r="AW1427" s="10"/>
      <c r="BB1427" s="38"/>
      <c r="BC1427" s="38"/>
      <c r="BD1427" s="38"/>
      <c r="BE1427" s="38"/>
      <c r="BF1427" s="13"/>
      <c r="BG1427" s="13"/>
      <c r="BH1427" s="12"/>
    </row>
    <row r="1428" spans="20:60" x14ac:dyDescent="0.2">
      <c r="T1428" s="39"/>
      <c r="U1428" s="39"/>
      <c r="V1428" s="39"/>
      <c r="W1428" s="39"/>
      <c r="X1428" s="40"/>
      <c r="Y1428" s="41"/>
      <c r="Z1428" s="42"/>
      <c r="AA1428" s="13"/>
      <c r="AV1428" s="10"/>
      <c r="AW1428" s="10"/>
      <c r="BB1428" s="38"/>
      <c r="BC1428" s="38"/>
      <c r="BD1428" s="38"/>
      <c r="BE1428" s="38"/>
      <c r="BF1428" s="13"/>
      <c r="BG1428" s="13"/>
      <c r="BH1428" s="12"/>
    </row>
    <row r="1429" spans="20:60" x14ac:dyDescent="0.2">
      <c r="T1429" s="39"/>
      <c r="U1429" s="39"/>
      <c r="V1429" s="39"/>
      <c r="W1429" s="39"/>
      <c r="X1429" s="40"/>
      <c r="Y1429" s="41"/>
      <c r="Z1429" s="42"/>
      <c r="AA1429" s="13"/>
      <c r="AV1429" s="10"/>
      <c r="AW1429" s="10"/>
      <c r="BB1429" s="38"/>
      <c r="BC1429" s="38"/>
      <c r="BD1429" s="38"/>
      <c r="BE1429" s="38"/>
      <c r="BF1429" s="13"/>
      <c r="BG1429" s="13"/>
      <c r="BH1429" s="12"/>
    </row>
    <row r="1430" spans="20:60" x14ac:dyDescent="0.2">
      <c r="T1430" s="39"/>
      <c r="U1430" s="39"/>
      <c r="V1430" s="39"/>
      <c r="W1430" s="39"/>
      <c r="X1430" s="40"/>
      <c r="Y1430" s="41"/>
      <c r="Z1430" s="42"/>
      <c r="AA1430" s="13"/>
      <c r="AV1430" s="10"/>
      <c r="AW1430" s="10"/>
      <c r="BB1430" s="38"/>
      <c r="BC1430" s="38"/>
      <c r="BD1430" s="38"/>
      <c r="BE1430" s="38"/>
      <c r="BF1430" s="13"/>
      <c r="BG1430" s="13"/>
      <c r="BH1430" s="12"/>
    </row>
    <row r="1431" spans="20:60" x14ac:dyDescent="0.2">
      <c r="T1431" s="39"/>
      <c r="U1431" s="39"/>
      <c r="V1431" s="39"/>
      <c r="W1431" s="39"/>
      <c r="X1431" s="40"/>
      <c r="Y1431" s="41"/>
      <c r="Z1431" s="42"/>
      <c r="AA1431" s="13"/>
      <c r="AV1431" s="10"/>
      <c r="AW1431" s="10"/>
      <c r="BB1431" s="38"/>
      <c r="BC1431" s="38"/>
      <c r="BD1431" s="38"/>
      <c r="BE1431" s="38"/>
      <c r="BF1431" s="13"/>
      <c r="BG1431" s="13"/>
      <c r="BH1431" s="12"/>
    </row>
    <row r="1432" spans="20:60" x14ac:dyDescent="0.2">
      <c r="T1432" s="39"/>
      <c r="U1432" s="39"/>
      <c r="V1432" s="39"/>
      <c r="W1432" s="39"/>
      <c r="X1432" s="40"/>
      <c r="Y1432" s="41"/>
      <c r="Z1432" s="42"/>
      <c r="AA1432" s="13"/>
      <c r="AV1432" s="10"/>
      <c r="AW1432" s="10"/>
      <c r="BB1432" s="38"/>
      <c r="BC1432" s="38"/>
      <c r="BD1432" s="38"/>
      <c r="BE1432" s="38"/>
      <c r="BF1432" s="13"/>
      <c r="BG1432" s="13"/>
      <c r="BH1432" s="12"/>
    </row>
    <row r="1433" spans="20:60" x14ac:dyDescent="0.2">
      <c r="T1433" s="39"/>
      <c r="U1433" s="39"/>
      <c r="V1433" s="39"/>
      <c r="W1433" s="39"/>
      <c r="X1433" s="40"/>
      <c r="Y1433" s="41"/>
      <c r="Z1433" s="42"/>
      <c r="AA1433" s="13"/>
      <c r="AV1433" s="10"/>
      <c r="AW1433" s="10"/>
      <c r="BB1433" s="38"/>
      <c r="BC1433" s="38"/>
      <c r="BD1433" s="38"/>
      <c r="BE1433" s="38"/>
      <c r="BF1433" s="13"/>
      <c r="BG1433" s="13"/>
      <c r="BH1433" s="12"/>
    </row>
    <row r="1434" spans="20:60" x14ac:dyDescent="0.2">
      <c r="T1434" s="39"/>
      <c r="U1434" s="39"/>
      <c r="V1434" s="39"/>
      <c r="W1434" s="39"/>
      <c r="X1434" s="40"/>
      <c r="Y1434" s="41"/>
      <c r="Z1434" s="42"/>
      <c r="AA1434" s="13"/>
      <c r="AV1434" s="10"/>
      <c r="AW1434" s="10"/>
      <c r="BB1434" s="38"/>
      <c r="BC1434" s="38"/>
      <c r="BD1434" s="38"/>
      <c r="BE1434" s="38"/>
      <c r="BF1434" s="13"/>
      <c r="BG1434" s="13"/>
      <c r="BH1434" s="12"/>
    </row>
    <row r="1435" spans="20:60" x14ac:dyDescent="0.2">
      <c r="T1435" s="39"/>
      <c r="U1435" s="39"/>
      <c r="V1435" s="39"/>
      <c r="W1435" s="39"/>
      <c r="X1435" s="40"/>
      <c r="Y1435" s="41"/>
      <c r="Z1435" s="42"/>
      <c r="AA1435" s="13"/>
      <c r="AV1435" s="10"/>
      <c r="AW1435" s="10"/>
      <c r="BB1435" s="38"/>
      <c r="BC1435" s="38"/>
      <c r="BD1435" s="38"/>
      <c r="BE1435" s="38"/>
      <c r="BF1435" s="13"/>
      <c r="BG1435" s="13"/>
      <c r="BH1435" s="12"/>
    </row>
    <row r="1436" spans="20:60" x14ac:dyDescent="0.2">
      <c r="T1436" s="39"/>
      <c r="U1436" s="39"/>
      <c r="V1436" s="39"/>
      <c r="W1436" s="39"/>
      <c r="X1436" s="40"/>
      <c r="Y1436" s="41"/>
      <c r="Z1436" s="42"/>
      <c r="AA1436" s="13"/>
      <c r="AV1436" s="10"/>
      <c r="AW1436" s="10"/>
      <c r="BB1436" s="38"/>
      <c r="BC1436" s="38"/>
      <c r="BD1436" s="38"/>
      <c r="BE1436" s="38"/>
      <c r="BF1436" s="13"/>
      <c r="BG1436" s="13"/>
      <c r="BH1436" s="12"/>
    </row>
    <row r="1437" spans="20:60" x14ac:dyDescent="0.2">
      <c r="T1437" s="39"/>
      <c r="U1437" s="39"/>
      <c r="V1437" s="39"/>
      <c r="W1437" s="39"/>
      <c r="X1437" s="40"/>
      <c r="Y1437" s="41"/>
      <c r="Z1437" s="42"/>
      <c r="AA1437" s="13"/>
      <c r="AV1437" s="10"/>
      <c r="AW1437" s="10"/>
      <c r="BB1437" s="38"/>
      <c r="BC1437" s="38"/>
      <c r="BD1437" s="38"/>
      <c r="BE1437" s="38"/>
      <c r="BF1437" s="13"/>
      <c r="BG1437" s="13"/>
      <c r="BH1437" s="12"/>
    </row>
    <row r="1438" spans="20:60" x14ac:dyDescent="0.2">
      <c r="T1438" s="39"/>
      <c r="U1438" s="39"/>
      <c r="V1438" s="39"/>
      <c r="W1438" s="39"/>
      <c r="X1438" s="40"/>
      <c r="Y1438" s="41"/>
      <c r="Z1438" s="42"/>
      <c r="AA1438" s="13"/>
      <c r="AV1438" s="10"/>
      <c r="AW1438" s="10"/>
      <c r="BB1438" s="38"/>
      <c r="BC1438" s="38"/>
      <c r="BD1438" s="38"/>
      <c r="BE1438" s="38"/>
      <c r="BF1438" s="13"/>
      <c r="BG1438" s="13"/>
      <c r="BH1438" s="12"/>
    </row>
    <row r="1439" spans="20:60" x14ac:dyDescent="0.2">
      <c r="T1439" s="39"/>
      <c r="U1439" s="39"/>
      <c r="V1439" s="39"/>
      <c r="W1439" s="39"/>
      <c r="X1439" s="40"/>
      <c r="Y1439" s="41"/>
      <c r="Z1439" s="42"/>
      <c r="AA1439" s="13"/>
      <c r="AV1439" s="10"/>
      <c r="AW1439" s="10"/>
      <c r="BB1439" s="38"/>
      <c r="BC1439" s="38"/>
      <c r="BD1439" s="38"/>
      <c r="BE1439" s="38"/>
      <c r="BF1439" s="13"/>
      <c r="BG1439" s="13"/>
      <c r="BH1439" s="12"/>
    </row>
    <row r="1440" spans="20:60" x14ac:dyDescent="0.2">
      <c r="T1440" s="39"/>
      <c r="U1440" s="39"/>
      <c r="V1440" s="39"/>
      <c r="W1440" s="39"/>
      <c r="X1440" s="40"/>
      <c r="Y1440" s="41"/>
      <c r="Z1440" s="42"/>
      <c r="AA1440" s="13"/>
      <c r="AV1440" s="10"/>
      <c r="AW1440" s="10"/>
      <c r="BB1440" s="38"/>
      <c r="BC1440" s="38"/>
      <c r="BD1440" s="38"/>
      <c r="BE1440" s="38"/>
      <c r="BF1440" s="13"/>
      <c r="BG1440" s="13"/>
      <c r="BH1440" s="12"/>
    </row>
    <row r="1441" spans="20:60" x14ac:dyDescent="0.2">
      <c r="T1441" s="39"/>
      <c r="U1441" s="39"/>
      <c r="V1441" s="39"/>
      <c r="W1441" s="39"/>
      <c r="X1441" s="40"/>
      <c r="Y1441" s="41"/>
      <c r="Z1441" s="42"/>
      <c r="AA1441" s="13"/>
      <c r="AV1441" s="10"/>
      <c r="AW1441" s="10"/>
      <c r="BB1441" s="38"/>
      <c r="BC1441" s="38"/>
      <c r="BD1441" s="38"/>
      <c r="BE1441" s="38"/>
      <c r="BF1441" s="13"/>
      <c r="BG1441" s="13"/>
      <c r="BH1441" s="12"/>
    </row>
    <row r="1442" spans="20:60" x14ac:dyDescent="0.2">
      <c r="T1442" s="39"/>
      <c r="U1442" s="39"/>
      <c r="V1442" s="39"/>
      <c r="W1442" s="39"/>
      <c r="X1442" s="40"/>
      <c r="Y1442" s="41"/>
      <c r="Z1442" s="42"/>
      <c r="AA1442" s="13"/>
      <c r="AV1442" s="10"/>
      <c r="AW1442" s="10"/>
      <c r="BB1442" s="38"/>
      <c r="BC1442" s="38"/>
      <c r="BD1442" s="38"/>
      <c r="BE1442" s="38"/>
      <c r="BF1442" s="13"/>
      <c r="BG1442" s="13"/>
      <c r="BH1442" s="12"/>
    </row>
    <row r="1443" spans="20:60" x14ac:dyDescent="0.2">
      <c r="T1443" s="39"/>
      <c r="U1443" s="39"/>
      <c r="V1443" s="39"/>
      <c r="W1443" s="39"/>
      <c r="X1443" s="40"/>
      <c r="Y1443" s="41"/>
      <c r="Z1443" s="42"/>
      <c r="AA1443" s="13"/>
      <c r="AV1443" s="10"/>
      <c r="AW1443" s="10"/>
      <c r="BB1443" s="38"/>
      <c r="BC1443" s="38"/>
      <c r="BD1443" s="38"/>
      <c r="BE1443" s="38"/>
      <c r="BF1443" s="13"/>
      <c r="BG1443" s="13"/>
      <c r="BH1443" s="12"/>
    </row>
    <row r="1444" spans="20:60" x14ac:dyDescent="0.2">
      <c r="T1444" s="39"/>
      <c r="U1444" s="39"/>
      <c r="V1444" s="39"/>
      <c r="W1444" s="39"/>
      <c r="X1444" s="40"/>
      <c r="Y1444" s="41"/>
      <c r="Z1444" s="42"/>
      <c r="AA1444" s="13"/>
      <c r="AV1444" s="10"/>
      <c r="AW1444" s="10"/>
      <c r="BB1444" s="38"/>
      <c r="BC1444" s="38"/>
      <c r="BD1444" s="38"/>
      <c r="BE1444" s="38"/>
      <c r="BF1444" s="13"/>
      <c r="BG1444" s="13"/>
      <c r="BH1444" s="12"/>
    </row>
    <row r="1445" spans="20:60" x14ac:dyDescent="0.2">
      <c r="T1445" s="39"/>
      <c r="U1445" s="39"/>
      <c r="V1445" s="39"/>
      <c r="W1445" s="39"/>
      <c r="X1445" s="40"/>
      <c r="Y1445" s="41"/>
      <c r="Z1445" s="42"/>
      <c r="AA1445" s="13"/>
      <c r="AV1445" s="10"/>
      <c r="AW1445" s="10"/>
      <c r="BB1445" s="38"/>
      <c r="BC1445" s="38"/>
      <c r="BD1445" s="38"/>
      <c r="BE1445" s="38"/>
      <c r="BF1445" s="13"/>
      <c r="BG1445" s="13"/>
      <c r="BH1445" s="12"/>
    </row>
    <row r="1446" spans="20:60" x14ac:dyDescent="0.2">
      <c r="T1446" s="39"/>
      <c r="U1446" s="39"/>
      <c r="V1446" s="39"/>
      <c r="W1446" s="39"/>
      <c r="X1446" s="40"/>
      <c r="Y1446" s="41"/>
      <c r="Z1446" s="42"/>
      <c r="AA1446" s="13"/>
      <c r="AV1446" s="10"/>
      <c r="AW1446" s="10"/>
      <c r="BB1446" s="38"/>
      <c r="BC1446" s="38"/>
      <c r="BD1446" s="38"/>
      <c r="BE1446" s="38"/>
      <c r="BF1446" s="13"/>
      <c r="BG1446" s="13"/>
      <c r="BH1446" s="12"/>
    </row>
    <row r="1447" spans="20:60" x14ac:dyDescent="0.2">
      <c r="T1447" s="39"/>
      <c r="U1447" s="39"/>
      <c r="V1447" s="39"/>
      <c r="W1447" s="39"/>
      <c r="X1447" s="40"/>
      <c r="Y1447" s="41"/>
      <c r="Z1447" s="42"/>
      <c r="AA1447" s="13"/>
      <c r="AV1447" s="10"/>
      <c r="AW1447" s="10"/>
      <c r="BB1447" s="38"/>
      <c r="BC1447" s="38"/>
      <c r="BD1447" s="38"/>
      <c r="BE1447" s="38"/>
      <c r="BF1447" s="13"/>
      <c r="BG1447" s="13"/>
      <c r="BH1447" s="12"/>
    </row>
    <row r="1448" spans="20:60" x14ac:dyDescent="0.2">
      <c r="T1448" s="39"/>
      <c r="U1448" s="39"/>
      <c r="V1448" s="39"/>
      <c r="W1448" s="39"/>
      <c r="X1448" s="40"/>
      <c r="Y1448" s="41"/>
      <c r="Z1448" s="42"/>
      <c r="AA1448" s="13"/>
      <c r="AV1448" s="10"/>
      <c r="AW1448" s="10"/>
      <c r="BB1448" s="38"/>
      <c r="BC1448" s="38"/>
      <c r="BD1448" s="38"/>
      <c r="BE1448" s="38"/>
      <c r="BF1448" s="13"/>
      <c r="BG1448" s="13"/>
      <c r="BH1448" s="12"/>
    </row>
    <row r="1449" spans="20:60" x14ac:dyDescent="0.2">
      <c r="T1449" s="39"/>
      <c r="U1449" s="39"/>
      <c r="V1449" s="39"/>
      <c r="W1449" s="39"/>
      <c r="X1449" s="40"/>
      <c r="Y1449" s="41"/>
      <c r="Z1449" s="42"/>
      <c r="AA1449" s="13"/>
      <c r="AV1449" s="10"/>
      <c r="AW1449" s="10"/>
      <c r="BB1449" s="38"/>
      <c r="BC1449" s="38"/>
      <c r="BD1449" s="38"/>
      <c r="BE1449" s="38"/>
      <c r="BF1449" s="13"/>
      <c r="BG1449" s="13"/>
      <c r="BH1449" s="12"/>
    </row>
    <row r="1450" spans="20:60" x14ac:dyDescent="0.2">
      <c r="T1450" s="39"/>
      <c r="U1450" s="39"/>
      <c r="V1450" s="39"/>
      <c r="W1450" s="39"/>
      <c r="X1450" s="40"/>
      <c r="Y1450" s="41"/>
      <c r="Z1450" s="42"/>
      <c r="AA1450" s="13"/>
      <c r="AV1450" s="10"/>
      <c r="AW1450" s="10"/>
      <c r="BB1450" s="38"/>
      <c r="BC1450" s="38"/>
      <c r="BD1450" s="38"/>
      <c r="BE1450" s="38"/>
      <c r="BF1450" s="13"/>
      <c r="BG1450" s="13"/>
      <c r="BH1450" s="12"/>
    </row>
    <row r="1451" spans="20:60" x14ac:dyDescent="0.2">
      <c r="T1451" s="39"/>
      <c r="U1451" s="39"/>
      <c r="V1451" s="39"/>
      <c r="W1451" s="39"/>
      <c r="X1451" s="40"/>
      <c r="Y1451" s="41"/>
      <c r="Z1451" s="42"/>
      <c r="AA1451" s="13"/>
      <c r="AV1451" s="10"/>
      <c r="AW1451" s="10"/>
      <c r="BB1451" s="38"/>
      <c r="BC1451" s="38"/>
      <c r="BD1451" s="38"/>
      <c r="BE1451" s="38"/>
      <c r="BF1451" s="13"/>
      <c r="BG1451" s="13"/>
      <c r="BH1451" s="12"/>
    </row>
    <row r="1452" spans="20:60" x14ac:dyDescent="0.2">
      <c r="T1452" s="39"/>
      <c r="U1452" s="39"/>
      <c r="V1452" s="39"/>
      <c r="W1452" s="39"/>
      <c r="X1452" s="40"/>
      <c r="Y1452" s="41"/>
      <c r="Z1452" s="42"/>
      <c r="AA1452" s="13"/>
      <c r="AV1452" s="10"/>
      <c r="AW1452" s="10"/>
      <c r="BB1452" s="38"/>
      <c r="BC1452" s="38"/>
      <c r="BD1452" s="38"/>
      <c r="BE1452" s="38"/>
      <c r="BF1452" s="13"/>
      <c r="BG1452" s="13"/>
      <c r="BH1452" s="12"/>
    </row>
    <row r="1453" spans="20:60" x14ac:dyDescent="0.2">
      <c r="T1453" s="39"/>
      <c r="U1453" s="39"/>
      <c r="V1453" s="39"/>
      <c r="W1453" s="39"/>
      <c r="X1453" s="40"/>
      <c r="Y1453" s="41"/>
      <c r="Z1453" s="42"/>
      <c r="AA1453" s="13"/>
      <c r="AV1453" s="10"/>
      <c r="AW1453" s="10"/>
      <c r="BB1453" s="38"/>
      <c r="BC1453" s="38"/>
      <c r="BD1453" s="38"/>
      <c r="BE1453" s="38"/>
      <c r="BF1453" s="13"/>
      <c r="BG1453" s="13"/>
      <c r="BH1453" s="12"/>
    </row>
    <row r="1454" spans="20:60" x14ac:dyDescent="0.2">
      <c r="T1454" s="39"/>
      <c r="U1454" s="39"/>
      <c r="V1454" s="39"/>
      <c r="W1454" s="39"/>
      <c r="X1454" s="40"/>
      <c r="Y1454" s="41"/>
      <c r="Z1454" s="42"/>
      <c r="AA1454" s="13"/>
      <c r="AV1454" s="10"/>
      <c r="AW1454" s="10"/>
      <c r="BB1454" s="38"/>
      <c r="BC1454" s="38"/>
      <c r="BD1454" s="38"/>
      <c r="BE1454" s="38"/>
      <c r="BF1454" s="13"/>
      <c r="BG1454" s="13"/>
      <c r="BH1454" s="12"/>
    </row>
    <row r="1455" spans="20:60" x14ac:dyDescent="0.2">
      <c r="T1455" s="39"/>
      <c r="U1455" s="39"/>
      <c r="V1455" s="39"/>
      <c r="W1455" s="39"/>
      <c r="X1455" s="40"/>
      <c r="Y1455" s="41"/>
      <c r="Z1455" s="42"/>
      <c r="AA1455" s="13"/>
      <c r="AV1455" s="10"/>
      <c r="AW1455" s="10"/>
      <c r="BB1455" s="38"/>
      <c r="BC1455" s="38"/>
      <c r="BD1455" s="38"/>
      <c r="BE1455" s="38"/>
      <c r="BF1455" s="13"/>
      <c r="BG1455" s="13"/>
      <c r="BH1455" s="12"/>
    </row>
    <row r="1456" spans="20:60" x14ac:dyDescent="0.2">
      <c r="T1456" s="39"/>
      <c r="U1456" s="39"/>
      <c r="V1456" s="39"/>
      <c r="W1456" s="39"/>
      <c r="X1456" s="40"/>
      <c r="Y1456" s="41"/>
      <c r="Z1456" s="42"/>
      <c r="AA1456" s="13"/>
      <c r="AV1456" s="10"/>
      <c r="AW1456" s="10"/>
      <c r="BB1456" s="38"/>
      <c r="BC1456" s="38"/>
      <c r="BD1456" s="38"/>
      <c r="BE1456" s="38"/>
      <c r="BF1456" s="13"/>
      <c r="BG1456" s="13"/>
      <c r="BH1456" s="12"/>
    </row>
    <row r="1457" spans="20:60" x14ac:dyDescent="0.2">
      <c r="T1457" s="39"/>
      <c r="U1457" s="39"/>
      <c r="V1457" s="39"/>
      <c r="W1457" s="39"/>
      <c r="X1457" s="40"/>
      <c r="Y1457" s="41"/>
      <c r="Z1457" s="42"/>
      <c r="AA1457" s="13"/>
      <c r="AV1457" s="10"/>
      <c r="AW1457" s="10"/>
      <c r="BB1457" s="38"/>
      <c r="BC1457" s="38"/>
      <c r="BD1457" s="38"/>
      <c r="BE1457" s="38"/>
      <c r="BF1457" s="13"/>
      <c r="BG1457" s="13"/>
      <c r="BH1457" s="12"/>
    </row>
    <row r="1458" spans="20:60" x14ac:dyDescent="0.2">
      <c r="T1458" s="39"/>
      <c r="U1458" s="39"/>
      <c r="V1458" s="39"/>
      <c r="W1458" s="39"/>
      <c r="X1458" s="40"/>
      <c r="Y1458" s="41"/>
      <c r="Z1458" s="42"/>
      <c r="AA1458" s="13"/>
      <c r="AV1458" s="10"/>
      <c r="AW1458" s="10"/>
      <c r="BB1458" s="38"/>
      <c r="BC1458" s="38"/>
      <c r="BD1458" s="38"/>
      <c r="BE1458" s="38"/>
      <c r="BF1458" s="13"/>
      <c r="BG1458" s="13"/>
      <c r="BH1458" s="12"/>
    </row>
    <row r="1459" spans="20:60" x14ac:dyDescent="0.2">
      <c r="T1459" s="39"/>
      <c r="U1459" s="39"/>
      <c r="V1459" s="39"/>
      <c r="W1459" s="39"/>
      <c r="X1459" s="40"/>
      <c r="Y1459" s="41"/>
      <c r="Z1459" s="42"/>
      <c r="AA1459" s="13"/>
      <c r="AV1459" s="10"/>
      <c r="AW1459" s="10"/>
      <c r="BB1459" s="38"/>
      <c r="BC1459" s="38"/>
      <c r="BD1459" s="38"/>
      <c r="BE1459" s="38"/>
      <c r="BF1459" s="13"/>
      <c r="BG1459" s="13"/>
      <c r="BH1459" s="12"/>
    </row>
    <row r="1460" spans="20:60" x14ac:dyDescent="0.2">
      <c r="T1460" s="39"/>
      <c r="U1460" s="39"/>
      <c r="V1460" s="39"/>
      <c r="W1460" s="39"/>
      <c r="X1460" s="40"/>
      <c r="Y1460" s="41"/>
      <c r="Z1460" s="42"/>
      <c r="AA1460" s="13"/>
      <c r="AV1460" s="10"/>
      <c r="AW1460" s="10"/>
      <c r="BB1460" s="38"/>
      <c r="BC1460" s="38"/>
      <c r="BD1460" s="38"/>
      <c r="BE1460" s="38"/>
      <c r="BF1460" s="13"/>
      <c r="BG1460" s="13"/>
      <c r="BH1460" s="12"/>
    </row>
    <row r="1461" spans="20:60" x14ac:dyDescent="0.2">
      <c r="T1461" s="39"/>
      <c r="U1461" s="39"/>
      <c r="V1461" s="39"/>
      <c r="W1461" s="39"/>
      <c r="X1461" s="40"/>
      <c r="Y1461" s="41"/>
      <c r="Z1461" s="42"/>
      <c r="AA1461" s="13"/>
      <c r="AV1461" s="10"/>
      <c r="AW1461" s="10"/>
      <c r="BB1461" s="38"/>
      <c r="BC1461" s="38"/>
      <c r="BD1461" s="38"/>
      <c r="BE1461" s="38"/>
      <c r="BF1461" s="13"/>
      <c r="BG1461" s="13"/>
      <c r="BH1461" s="12"/>
    </row>
    <row r="1462" spans="20:60" x14ac:dyDescent="0.2">
      <c r="T1462" s="39"/>
      <c r="U1462" s="39"/>
      <c r="V1462" s="39"/>
      <c r="W1462" s="39"/>
      <c r="X1462" s="40"/>
      <c r="Y1462" s="41"/>
      <c r="Z1462" s="42"/>
      <c r="AA1462" s="13"/>
      <c r="AV1462" s="10"/>
      <c r="AW1462" s="10"/>
      <c r="BB1462" s="38"/>
      <c r="BC1462" s="38"/>
      <c r="BD1462" s="38"/>
      <c r="BE1462" s="38"/>
      <c r="BF1462" s="13"/>
      <c r="BG1462" s="13"/>
      <c r="BH1462" s="12"/>
    </row>
    <row r="1463" spans="20:60" x14ac:dyDescent="0.2">
      <c r="T1463" s="39"/>
      <c r="U1463" s="39"/>
      <c r="V1463" s="39"/>
      <c r="W1463" s="39"/>
      <c r="X1463" s="40"/>
      <c r="Y1463" s="41"/>
      <c r="Z1463" s="42"/>
      <c r="AA1463" s="13"/>
      <c r="AV1463" s="10"/>
      <c r="AW1463" s="10"/>
      <c r="BB1463" s="38"/>
      <c r="BC1463" s="38"/>
      <c r="BD1463" s="38"/>
      <c r="BE1463" s="38"/>
      <c r="BF1463" s="13"/>
      <c r="BG1463" s="13"/>
      <c r="BH1463" s="12"/>
    </row>
    <row r="1464" spans="20:60" x14ac:dyDescent="0.2">
      <c r="T1464" s="39"/>
      <c r="U1464" s="39"/>
      <c r="V1464" s="39"/>
      <c r="W1464" s="39"/>
      <c r="X1464" s="40"/>
      <c r="Y1464" s="41"/>
      <c r="Z1464" s="42"/>
      <c r="AA1464" s="13"/>
      <c r="AV1464" s="10"/>
      <c r="AW1464" s="10"/>
      <c r="BB1464" s="38"/>
      <c r="BC1464" s="38"/>
      <c r="BD1464" s="38"/>
      <c r="BE1464" s="38"/>
      <c r="BF1464" s="13"/>
      <c r="BG1464" s="13"/>
      <c r="BH1464" s="12"/>
    </row>
    <row r="1465" spans="20:60" x14ac:dyDescent="0.2">
      <c r="T1465" s="39"/>
      <c r="U1465" s="39"/>
      <c r="V1465" s="39"/>
      <c r="W1465" s="39"/>
      <c r="X1465" s="40"/>
      <c r="Y1465" s="41"/>
      <c r="Z1465" s="42"/>
      <c r="AA1465" s="13"/>
      <c r="AV1465" s="10"/>
      <c r="AW1465" s="10"/>
      <c r="BB1465" s="38"/>
      <c r="BC1465" s="38"/>
      <c r="BD1465" s="38"/>
      <c r="BE1465" s="38"/>
      <c r="BF1465" s="13"/>
      <c r="BG1465" s="13"/>
      <c r="BH1465" s="12"/>
    </row>
    <row r="1466" spans="20:60" x14ac:dyDescent="0.2">
      <c r="T1466" s="39"/>
      <c r="U1466" s="39"/>
      <c r="V1466" s="39"/>
      <c r="W1466" s="39"/>
      <c r="X1466" s="40"/>
      <c r="Y1466" s="41"/>
      <c r="Z1466" s="42"/>
      <c r="AA1466" s="13"/>
      <c r="AV1466" s="10"/>
      <c r="AW1466" s="10"/>
      <c r="BB1466" s="38"/>
      <c r="BC1466" s="38"/>
      <c r="BD1466" s="38"/>
      <c r="BE1466" s="38"/>
      <c r="BF1466" s="13"/>
      <c r="BG1466" s="13"/>
      <c r="BH1466" s="12"/>
    </row>
    <row r="1467" spans="20:60" x14ac:dyDescent="0.2">
      <c r="T1467" s="39"/>
      <c r="U1467" s="39"/>
      <c r="V1467" s="39"/>
      <c r="W1467" s="39"/>
      <c r="X1467" s="40"/>
      <c r="Y1467" s="41"/>
      <c r="Z1467" s="42"/>
      <c r="AA1467" s="13"/>
      <c r="AV1467" s="10"/>
      <c r="AW1467" s="10"/>
      <c r="BB1467" s="38"/>
      <c r="BC1467" s="38"/>
      <c r="BD1467" s="38"/>
      <c r="BE1467" s="38"/>
      <c r="BF1467" s="13"/>
      <c r="BG1467" s="13"/>
      <c r="BH1467" s="12"/>
    </row>
    <row r="1468" spans="20:60" x14ac:dyDescent="0.2">
      <c r="T1468" s="39"/>
      <c r="U1468" s="39"/>
      <c r="V1468" s="39"/>
      <c r="W1468" s="39"/>
      <c r="X1468" s="40"/>
      <c r="Y1468" s="41"/>
      <c r="Z1468" s="42"/>
      <c r="AA1468" s="13"/>
      <c r="AV1468" s="10"/>
      <c r="AW1468" s="10"/>
      <c r="BB1468" s="38"/>
      <c r="BC1468" s="38"/>
      <c r="BD1468" s="38"/>
      <c r="BE1468" s="38"/>
      <c r="BF1468" s="13"/>
      <c r="BG1468" s="13"/>
      <c r="BH1468" s="12"/>
    </row>
    <row r="1469" spans="20:60" x14ac:dyDescent="0.2">
      <c r="T1469" s="39"/>
      <c r="U1469" s="39"/>
      <c r="V1469" s="39"/>
      <c r="W1469" s="39"/>
      <c r="X1469" s="40"/>
      <c r="Y1469" s="41"/>
      <c r="Z1469" s="42"/>
      <c r="AA1469" s="13"/>
      <c r="AV1469" s="10"/>
      <c r="AW1469" s="10"/>
      <c r="BB1469" s="38"/>
      <c r="BC1469" s="38"/>
      <c r="BD1469" s="38"/>
      <c r="BE1469" s="38"/>
      <c r="BF1469" s="13"/>
      <c r="BG1469" s="13"/>
      <c r="BH1469" s="12"/>
    </row>
    <row r="1470" spans="20:60" x14ac:dyDescent="0.2">
      <c r="T1470" s="39"/>
      <c r="U1470" s="39"/>
      <c r="V1470" s="39"/>
      <c r="W1470" s="39"/>
      <c r="X1470" s="40"/>
      <c r="Y1470" s="41"/>
      <c r="Z1470" s="42"/>
      <c r="AA1470" s="13"/>
      <c r="AV1470" s="10"/>
      <c r="AW1470" s="10"/>
      <c r="BB1470" s="38"/>
      <c r="BC1470" s="38"/>
      <c r="BD1470" s="38"/>
      <c r="BE1470" s="38"/>
      <c r="BF1470" s="13"/>
      <c r="BG1470" s="13"/>
      <c r="BH1470" s="12"/>
    </row>
    <row r="1471" spans="20:60" x14ac:dyDescent="0.2">
      <c r="T1471" s="39"/>
      <c r="U1471" s="39"/>
      <c r="V1471" s="39"/>
      <c r="W1471" s="39"/>
      <c r="X1471" s="40"/>
      <c r="Y1471" s="41"/>
      <c r="Z1471" s="42"/>
      <c r="AA1471" s="13"/>
      <c r="AV1471" s="10"/>
      <c r="AW1471" s="10"/>
      <c r="BB1471" s="38"/>
      <c r="BC1471" s="38"/>
      <c r="BD1471" s="38"/>
      <c r="BE1471" s="38"/>
      <c r="BF1471" s="13"/>
      <c r="BG1471" s="13"/>
      <c r="BH1471" s="12"/>
    </row>
    <row r="1472" spans="20:60" x14ac:dyDescent="0.2">
      <c r="T1472" s="39"/>
      <c r="U1472" s="39"/>
      <c r="V1472" s="39"/>
      <c r="W1472" s="39"/>
      <c r="X1472" s="40"/>
      <c r="Y1472" s="41"/>
      <c r="Z1472" s="42"/>
      <c r="AA1472" s="13"/>
      <c r="AV1472" s="10"/>
      <c r="AW1472" s="10"/>
      <c r="BB1472" s="38"/>
      <c r="BC1472" s="38"/>
      <c r="BD1472" s="38"/>
      <c r="BE1472" s="38"/>
      <c r="BF1472" s="13"/>
      <c r="BG1472" s="13"/>
      <c r="BH1472" s="12"/>
    </row>
    <row r="1473" spans="20:60" x14ac:dyDescent="0.2">
      <c r="T1473" s="39"/>
      <c r="U1473" s="39"/>
      <c r="V1473" s="39"/>
      <c r="W1473" s="39"/>
      <c r="X1473" s="40"/>
      <c r="Y1473" s="41"/>
      <c r="Z1473" s="42"/>
      <c r="AA1473" s="13"/>
      <c r="AV1473" s="10"/>
      <c r="AW1473" s="10"/>
      <c r="BB1473" s="38"/>
      <c r="BC1473" s="38"/>
      <c r="BD1473" s="38"/>
      <c r="BE1473" s="38"/>
      <c r="BF1473" s="13"/>
      <c r="BG1473" s="13"/>
      <c r="BH1473" s="12"/>
    </row>
    <row r="1474" spans="20:60" x14ac:dyDescent="0.2">
      <c r="T1474" s="39"/>
      <c r="U1474" s="39"/>
      <c r="V1474" s="39"/>
      <c r="W1474" s="39"/>
      <c r="X1474" s="40"/>
      <c r="Y1474" s="41"/>
      <c r="Z1474" s="42"/>
      <c r="AA1474" s="13"/>
      <c r="AV1474" s="10"/>
      <c r="AW1474" s="10"/>
      <c r="BB1474" s="38"/>
      <c r="BC1474" s="38"/>
      <c r="BD1474" s="38"/>
      <c r="BE1474" s="38"/>
      <c r="BF1474" s="13"/>
      <c r="BG1474" s="13"/>
      <c r="BH1474" s="12"/>
    </row>
    <row r="1475" spans="20:60" x14ac:dyDescent="0.2">
      <c r="T1475" s="39"/>
      <c r="U1475" s="39"/>
      <c r="V1475" s="39"/>
      <c r="W1475" s="39"/>
      <c r="X1475" s="40"/>
      <c r="Y1475" s="41"/>
      <c r="Z1475" s="42"/>
      <c r="AA1475" s="13"/>
      <c r="AV1475" s="10"/>
      <c r="AW1475" s="10"/>
      <c r="BB1475" s="38"/>
      <c r="BC1475" s="38"/>
      <c r="BD1475" s="38"/>
      <c r="BE1475" s="38"/>
      <c r="BF1475" s="13"/>
      <c r="BG1475" s="13"/>
      <c r="BH1475" s="12"/>
    </row>
    <row r="1476" spans="20:60" x14ac:dyDescent="0.2">
      <c r="T1476" s="39"/>
      <c r="U1476" s="39"/>
      <c r="V1476" s="39"/>
      <c r="W1476" s="39"/>
      <c r="X1476" s="40"/>
      <c r="Y1476" s="41"/>
      <c r="Z1476" s="42"/>
      <c r="AA1476" s="13"/>
      <c r="AV1476" s="10"/>
      <c r="AW1476" s="10"/>
      <c r="BB1476" s="38"/>
      <c r="BC1476" s="38"/>
      <c r="BD1476" s="38"/>
      <c r="BE1476" s="38"/>
      <c r="BF1476" s="13"/>
      <c r="BG1476" s="13"/>
      <c r="BH1476" s="12"/>
    </row>
    <row r="1477" spans="20:60" x14ac:dyDescent="0.2">
      <c r="T1477" s="39"/>
      <c r="U1477" s="39"/>
      <c r="V1477" s="39"/>
      <c r="W1477" s="39"/>
      <c r="X1477" s="40"/>
      <c r="Y1477" s="41"/>
      <c r="Z1477" s="42"/>
      <c r="AA1477" s="13"/>
      <c r="AV1477" s="10"/>
      <c r="AW1477" s="10"/>
      <c r="BB1477" s="38"/>
      <c r="BC1477" s="38"/>
      <c r="BD1477" s="38"/>
      <c r="BE1477" s="38"/>
      <c r="BF1477" s="13"/>
      <c r="BG1477" s="13"/>
      <c r="BH1477" s="12"/>
    </row>
    <row r="1478" spans="20:60" x14ac:dyDescent="0.2">
      <c r="T1478" s="39"/>
      <c r="U1478" s="39"/>
      <c r="V1478" s="39"/>
      <c r="W1478" s="39"/>
      <c r="X1478" s="40"/>
      <c r="Y1478" s="41"/>
      <c r="Z1478" s="42"/>
      <c r="AA1478" s="13"/>
      <c r="AV1478" s="10"/>
      <c r="AW1478" s="10"/>
      <c r="BB1478" s="38"/>
      <c r="BC1478" s="38"/>
      <c r="BD1478" s="38"/>
      <c r="BE1478" s="38"/>
      <c r="BF1478" s="13"/>
      <c r="BG1478" s="13"/>
      <c r="BH1478" s="12"/>
    </row>
    <row r="1479" spans="20:60" x14ac:dyDescent="0.2">
      <c r="T1479" s="39"/>
      <c r="U1479" s="39"/>
      <c r="V1479" s="39"/>
      <c r="W1479" s="39"/>
      <c r="X1479" s="40"/>
      <c r="Y1479" s="41"/>
      <c r="Z1479" s="42"/>
      <c r="AA1479" s="13"/>
      <c r="AV1479" s="10"/>
      <c r="AW1479" s="10"/>
      <c r="BB1479" s="38"/>
      <c r="BC1479" s="38"/>
      <c r="BD1479" s="38"/>
      <c r="BE1479" s="38"/>
      <c r="BF1479" s="13"/>
      <c r="BG1479" s="13"/>
      <c r="BH1479" s="12"/>
    </row>
    <row r="1480" spans="20:60" x14ac:dyDescent="0.2">
      <c r="T1480" s="39"/>
      <c r="U1480" s="39"/>
      <c r="V1480" s="39"/>
      <c r="W1480" s="39"/>
      <c r="X1480" s="40"/>
      <c r="Y1480" s="41"/>
      <c r="Z1480" s="42"/>
      <c r="AA1480" s="13"/>
      <c r="AV1480" s="10"/>
      <c r="AW1480" s="10"/>
      <c r="BB1480" s="38"/>
      <c r="BC1480" s="38"/>
      <c r="BD1480" s="38"/>
      <c r="BE1480" s="38"/>
      <c r="BF1480" s="13"/>
      <c r="BG1480" s="13"/>
      <c r="BH1480" s="12"/>
    </row>
    <row r="1481" spans="20:60" x14ac:dyDescent="0.2">
      <c r="T1481" s="39"/>
      <c r="U1481" s="39"/>
      <c r="V1481" s="39"/>
      <c r="W1481" s="39"/>
      <c r="X1481" s="40"/>
      <c r="Y1481" s="41"/>
      <c r="Z1481" s="42"/>
      <c r="AA1481" s="13"/>
      <c r="AV1481" s="10"/>
      <c r="AW1481" s="10"/>
      <c r="BB1481" s="38"/>
      <c r="BC1481" s="38"/>
      <c r="BD1481" s="38"/>
      <c r="BE1481" s="38"/>
      <c r="BF1481" s="13"/>
      <c r="BG1481" s="13"/>
      <c r="BH1481" s="12"/>
    </row>
    <row r="1482" spans="20:60" x14ac:dyDescent="0.2">
      <c r="T1482" s="39"/>
      <c r="U1482" s="39"/>
      <c r="V1482" s="39"/>
      <c r="W1482" s="39"/>
      <c r="X1482" s="40"/>
      <c r="Y1482" s="41"/>
      <c r="Z1482" s="42"/>
      <c r="AA1482" s="13"/>
      <c r="AV1482" s="10"/>
      <c r="AW1482" s="10"/>
      <c r="BB1482" s="38"/>
      <c r="BC1482" s="38"/>
      <c r="BD1482" s="38"/>
      <c r="BE1482" s="38"/>
      <c r="BF1482" s="13"/>
      <c r="BG1482" s="13"/>
      <c r="BH1482" s="12"/>
    </row>
    <row r="1483" spans="20:60" x14ac:dyDescent="0.2">
      <c r="T1483" s="39"/>
      <c r="U1483" s="39"/>
      <c r="V1483" s="39"/>
      <c r="W1483" s="39"/>
      <c r="X1483" s="40"/>
      <c r="Y1483" s="41"/>
      <c r="Z1483" s="42"/>
      <c r="AA1483" s="13"/>
      <c r="AV1483" s="10"/>
      <c r="AW1483" s="10"/>
      <c r="BB1483" s="38"/>
      <c r="BC1483" s="38"/>
      <c r="BD1483" s="38"/>
      <c r="BE1483" s="38"/>
      <c r="BF1483" s="13"/>
      <c r="BG1483" s="13"/>
      <c r="BH1483" s="12"/>
    </row>
    <row r="1484" spans="20:60" x14ac:dyDescent="0.2">
      <c r="T1484" s="39"/>
      <c r="U1484" s="39"/>
      <c r="V1484" s="39"/>
      <c r="W1484" s="39"/>
      <c r="X1484" s="40"/>
      <c r="Y1484" s="41"/>
      <c r="Z1484" s="42"/>
      <c r="AA1484" s="13"/>
      <c r="AV1484" s="10"/>
      <c r="AW1484" s="10"/>
      <c r="BB1484" s="38"/>
      <c r="BC1484" s="38"/>
      <c r="BD1484" s="38"/>
      <c r="BE1484" s="38"/>
      <c r="BF1484" s="13"/>
      <c r="BG1484" s="13"/>
      <c r="BH1484" s="12"/>
    </row>
    <row r="1485" spans="20:60" x14ac:dyDescent="0.2">
      <c r="T1485" s="39"/>
      <c r="U1485" s="39"/>
      <c r="V1485" s="39"/>
      <c r="W1485" s="39"/>
      <c r="X1485" s="40"/>
      <c r="Y1485" s="41"/>
      <c r="Z1485" s="42"/>
      <c r="AA1485" s="13"/>
      <c r="AV1485" s="10"/>
      <c r="AW1485" s="10"/>
      <c r="BB1485" s="38"/>
      <c r="BC1485" s="38"/>
      <c r="BD1485" s="38"/>
      <c r="BE1485" s="38"/>
      <c r="BF1485" s="13"/>
      <c r="BG1485" s="13"/>
      <c r="BH1485" s="12"/>
    </row>
    <row r="1486" spans="20:60" x14ac:dyDescent="0.2">
      <c r="T1486" s="39"/>
      <c r="U1486" s="39"/>
      <c r="V1486" s="39"/>
      <c r="W1486" s="39"/>
      <c r="X1486" s="40"/>
      <c r="Y1486" s="41"/>
      <c r="Z1486" s="42"/>
      <c r="AA1486" s="13"/>
      <c r="AV1486" s="10"/>
      <c r="AW1486" s="10"/>
      <c r="BB1486" s="38"/>
      <c r="BC1486" s="38"/>
      <c r="BD1486" s="38"/>
      <c r="BE1486" s="38"/>
      <c r="BF1486" s="13"/>
      <c r="BG1486" s="13"/>
      <c r="BH1486" s="12"/>
    </row>
    <row r="1487" spans="20:60" x14ac:dyDescent="0.2">
      <c r="T1487" s="39"/>
      <c r="U1487" s="39"/>
      <c r="V1487" s="39"/>
      <c r="W1487" s="39"/>
      <c r="X1487" s="40"/>
      <c r="Y1487" s="41"/>
      <c r="Z1487" s="42"/>
      <c r="AA1487" s="13"/>
      <c r="AV1487" s="10"/>
      <c r="AW1487" s="10"/>
      <c r="BB1487" s="38"/>
      <c r="BC1487" s="38"/>
      <c r="BD1487" s="38"/>
      <c r="BE1487" s="38"/>
      <c r="BF1487" s="13"/>
      <c r="BG1487" s="13"/>
      <c r="BH1487" s="12"/>
    </row>
    <row r="1488" spans="20:60" x14ac:dyDescent="0.2">
      <c r="T1488" s="39"/>
      <c r="U1488" s="39"/>
      <c r="V1488" s="39"/>
      <c r="W1488" s="39"/>
      <c r="X1488" s="40"/>
      <c r="Y1488" s="41"/>
      <c r="Z1488" s="42"/>
      <c r="AA1488" s="13"/>
      <c r="AV1488" s="10"/>
      <c r="AW1488" s="10"/>
      <c r="BB1488" s="38"/>
      <c r="BC1488" s="38"/>
      <c r="BD1488" s="38"/>
      <c r="BE1488" s="38"/>
      <c r="BF1488" s="13"/>
      <c r="BG1488" s="13"/>
      <c r="BH1488" s="12"/>
    </row>
    <row r="1489" spans="20:60" x14ac:dyDescent="0.2">
      <c r="T1489" s="39"/>
      <c r="U1489" s="39"/>
      <c r="V1489" s="39"/>
      <c r="W1489" s="39"/>
      <c r="X1489" s="40"/>
      <c r="Y1489" s="41"/>
      <c r="Z1489" s="42"/>
      <c r="AA1489" s="13"/>
      <c r="AV1489" s="10"/>
      <c r="AW1489" s="10"/>
      <c r="BB1489" s="38"/>
      <c r="BC1489" s="38"/>
      <c r="BD1489" s="38"/>
      <c r="BE1489" s="38"/>
      <c r="BF1489" s="13"/>
      <c r="BG1489" s="13"/>
      <c r="BH1489" s="12"/>
    </row>
    <row r="1490" spans="20:60" x14ac:dyDescent="0.2">
      <c r="T1490" s="39"/>
      <c r="U1490" s="39"/>
      <c r="V1490" s="39"/>
      <c r="W1490" s="39"/>
      <c r="X1490" s="40"/>
      <c r="Y1490" s="41"/>
      <c r="Z1490" s="42"/>
      <c r="AA1490" s="13"/>
      <c r="AV1490" s="10"/>
      <c r="AW1490" s="10"/>
      <c r="BB1490" s="38"/>
      <c r="BC1490" s="38"/>
      <c r="BD1490" s="38"/>
      <c r="BE1490" s="38"/>
      <c r="BF1490" s="13"/>
      <c r="BG1490" s="13"/>
      <c r="BH1490" s="12"/>
    </row>
    <row r="1491" spans="20:60" x14ac:dyDescent="0.2">
      <c r="T1491" s="39"/>
      <c r="U1491" s="39"/>
      <c r="V1491" s="39"/>
      <c r="W1491" s="39"/>
      <c r="X1491" s="40"/>
      <c r="Y1491" s="41"/>
      <c r="Z1491" s="42"/>
      <c r="AA1491" s="13"/>
      <c r="AV1491" s="10"/>
      <c r="AW1491" s="10"/>
      <c r="BB1491" s="38"/>
      <c r="BC1491" s="38"/>
      <c r="BD1491" s="38"/>
      <c r="BE1491" s="38"/>
      <c r="BF1491" s="13"/>
      <c r="BG1491" s="13"/>
      <c r="BH1491" s="12"/>
    </row>
    <row r="1492" spans="20:60" x14ac:dyDescent="0.2">
      <c r="T1492" s="39"/>
      <c r="U1492" s="39"/>
      <c r="V1492" s="39"/>
      <c r="W1492" s="39"/>
      <c r="X1492" s="40"/>
      <c r="Y1492" s="41"/>
      <c r="Z1492" s="42"/>
      <c r="AA1492" s="13"/>
      <c r="AV1492" s="10"/>
      <c r="AW1492" s="10"/>
      <c r="BB1492" s="38"/>
      <c r="BC1492" s="38"/>
      <c r="BD1492" s="38"/>
      <c r="BE1492" s="38"/>
      <c r="BF1492" s="13"/>
      <c r="BG1492" s="13"/>
      <c r="BH1492" s="12"/>
    </row>
    <row r="1493" spans="20:60" x14ac:dyDescent="0.2">
      <c r="T1493" s="39"/>
      <c r="U1493" s="39"/>
      <c r="V1493" s="39"/>
      <c r="W1493" s="39"/>
      <c r="X1493" s="40"/>
      <c r="Y1493" s="41"/>
      <c r="Z1493" s="42"/>
      <c r="AA1493" s="13"/>
      <c r="AV1493" s="10"/>
      <c r="AW1493" s="10"/>
      <c r="BB1493" s="38"/>
      <c r="BC1493" s="38"/>
      <c r="BD1493" s="38"/>
      <c r="BE1493" s="38"/>
      <c r="BF1493" s="13"/>
      <c r="BG1493" s="13"/>
      <c r="BH1493" s="12"/>
    </row>
    <row r="1494" spans="20:60" x14ac:dyDescent="0.2">
      <c r="T1494" s="39"/>
      <c r="U1494" s="39"/>
      <c r="V1494" s="39"/>
      <c r="W1494" s="39"/>
      <c r="X1494" s="40"/>
      <c r="Y1494" s="41"/>
      <c r="Z1494" s="42"/>
      <c r="AA1494" s="13"/>
      <c r="AV1494" s="10"/>
      <c r="AW1494" s="10"/>
      <c r="BB1494" s="38"/>
      <c r="BC1494" s="38"/>
      <c r="BD1494" s="38"/>
      <c r="BE1494" s="38"/>
      <c r="BF1494" s="13"/>
      <c r="BG1494" s="13"/>
      <c r="BH1494" s="12"/>
    </row>
    <row r="1495" spans="20:60" x14ac:dyDescent="0.2">
      <c r="T1495" s="39"/>
      <c r="U1495" s="39"/>
      <c r="V1495" s="39"/>
      <c r="W1495" s="39"/>
      <c r="X1495" s="40"/>
      <c r="Y1495" s="41"/>
      <c r="Z1495" s="42"/>
      <c r="AA1495" s="13"/>
      <c r="AV1495" s="10"/>
      <c r="AW1495" s="10"/>
      <c r="BB1495" s="38"/>
      <c r="BC1495" s="38"/>
      <c r="BD1495" s="38"/>
      <c r="BE1495" s="38"/>
      <c r="BF1495" s="13"/>
      <c r="BG1495" s="13"/>
      <c r="BH1495" s="12"/>
    </row>
    <row r="1496" spans="20:60" x14ac:dyDescent="0.2">
      <c r="T1496" s="39"/>
      <c r="U1496" s="39"/>
      <c r="V1496" s="39"/>
      <c r="W1496" s="39"/>
      <c r="X1496" s="40"/>
      <c r="Y1496" s="41"/>
      <c r="Z1496" s="42"/>
      <c r="AA1496" s="13"/>
      <c r="AV1496" s="10"/>
      <c r="AW1496" s="10"/>
      <c r="BB1496" s="38"/>
      <c r="BC1496" s="38"/>
      <c r="BD1496" s="38"/>
      <c r="BE1496" s="38"/>
      <c r="BF1496" s="13"/>
      <c r="BG1496" s="13"/>
      <c r="BH1496" s="12"/>
    </row>
    <row r="1497" spans="20:60" x14ac:dyDescent="0.2">
      <c r="T1497" s="39"/>
      <c r="U1497" s="39"/>
      <c r="V1497" s="39"/>
      <c r="W1497" s="39"/>
      <c r="X1497" s="40"/>
      <c r="Y1497" s="41"/>
      <c r="Z1497" s="42"/>
      <c r="AA1497" s="13"/>
      <c r="AV1497" s="10"/>
      <c r="AW1497" s="10"/>
      <c r="BB1497" s="38"/>
      <c r="BC1497" s="38"/>
      <c r="BD1497" s="38"/>
      <c r="BE1497" s="38"/>
      <c r="BF1497" s="13"/>
      <c r="BG1497" s="13"/>
      <c r="BH1497" s="12"/>
    </row>
    <row r="1498" spans="20:60" x14ac:dyDescent="0.2">
      <c r="T1498" s="39"/>
      <c r="U1498" s="39"/>
      <c r="V1498" s="39"/>
      <c r="W1498" s="39"/>
      <c r="X1498" s="40"/>
      <c r="Y1498" s="41"/>
      <c r="Z1498" s="42"/>
      <c r="AA1498" s="13"/>
      <c r="AV1498" s="10"/>
      <c r="AW1498" s="10"/>
      <c r="BB1498" s="38"/>
      <c r="BC1498" s="38"/>
      <c r="BD1498" s="38"/>
      <c r="BE1498" s="38"/>
      <c r="BF1498" s="13"/>
      <c r="BG1498" s="13"/>
      <c r="BH1498" s="12"/>
    </row>
    <row r="1499" spans="20:60" x14ac:dyDescent="0.2">
      <c r="T1499" s="39"/>
      <c r="U1499" s="39"/>
      <c r="V1499" s="39"/>
      <c r="W1499" s="39"/>
      <c r="X1499" s="40"/>
      <c r="Y1499" s="41"/>
      <c r="Z1499" s="42"/>
      <c r="AA1499" s="13"/>
      <c r="AV1499" s="10"/>
      <c r="AW1499" s="10"/>
      <c r="BB1499" s="38"/>
      <c r="BC1499" s="38"/>
      <c r="BD1499" s="38"/>
      <c r="BE1499" s="38"/>
      <c r="BF1499" s="13"/>
      <c r="BG1499" s="13"/>
      <c r="BH1499" s="12"/>
    </row>
    <row r="1500" spans="20:60" x14ac:dyDescent="0.2">
      <c r="T1500" s="39"/>
      <c r="U1500" s="39"/>
      <c r="V1500" s="39"/>
      <c r="W1500" s="39"/>
      <c r="X1500" s="40"/>
      <c r="Y1500" s="41"/>
      <c r="Z1500" s="42"/>
      <c r="AA1500" s="13"/>
      <c r="AV1500" s="10"/>
      <c r="AW1500" s="10"/>
      <c r="BB1500" s="38"/>
      <c r="BC1500" s="38"/>
      <c r="BD1500" s="38"/>
      <c r="BE1500" s="38"/>
      <c r="BF1500" s="13"/>
      <c r="BG1500" s="13"/>
      <c r="BH1500" s="12"/>
    </row>
    <row r="1501" spans="20:60" x14ac:dyDescent="0.2">
      <c r="T1501" s="39"/>
      <c r="U1501" s="39"/>
      <c r="V1501" s="39"/>
      <c r="W1501" s="39"/>
      <c r="X1501" s="40"/>
      <c r="Y1501" s="41"/>
      <c r="Z1501" s="42"/>
      <c r="AA1501" s="13"/>
      <c r="AV1501" s="10"/>
      <c r="AW1501" s="10"/>
      <c r="BB1501" s="38"/>
      <c r="BC1501" s="38"/>
      <c r="BD1501" s="38"/>
      <c r="BE1501" s="38"/>
      <c r="BF1501" s="13"/>
      <c r="BG1501" s="13"/>
      <c r="BH1501" s="12"/>
    </row>
    <row r="1502" spans="20:60" x14ac:dyDescent="0.2">
      <c r="T1502" s="39"/>
      <c r="U1502" s="39"/>
      <c r="V1502" s="39"/>
      <c r="W1502" s="39"/>
      <c r="X1502" s="40"/>
      <c r="Y1502" s="41"/>
      <c r="Z1502" s="42"/>
      <c r="AA1502" s="13"/>
      <c r="AV1502" s="10"/>
      <c r="AW1502" s="10"/>
      <c r="BB1502" s="38"/>
      <c r="BC1502" s="38"/>
      <c r="BD1502" s="38"/>
      <c r="BE1502" s="38"/>
      <c r="BF1502" s="13"/>
      <c r="BG1502" s="13"/>
      <c r="BH1502" s="12"/>
    </row>
    <row r="1503" spans="20:60" x14ac:dyDescent="0.2">
      <c r="T1503" s="39"/>
      <c r="U1503" s="39"/>
      <c r="V1503" s="39"/>
      <c r="W1503" s="39"/>
      <c r="X1503" s="40"/>
      <c r="Y1503" s="41"/>
      <c r="Z1503" s="42"/>
      <c r="AA1503" s="13"/>
      <c r="AV1503" s="10"/>
      <c r="AW1503" s="10"/>
      <c r="BB1503" s="38"/>
      <c r="BC1503" s="38"/>
      <c r="BD1503" s="38"/>
      <c r="BE1503" s="38"/>
      <c r="BF1503" s="13"/>
      <c r="BG1503" s="13"/>
      <c r="BH1503" s="12"/>
    </row>
    <row r="1504" spans="20:60" x14ac:dyDescent="0.2">
      <c r="T1504" s="39"/>
      <c r="U1504" s="39"/>
      <c r="V1504" s="39"/>
      <c r="W1504" s="39"/>
      <c r="X1504" s="40"/>
      <c r="Y1504" s="41"/>
      <c r="Z1504" s="42"/>
      <c r="AA1504" s="13"/>
      <c r="AV1504" s="10"/>
      <c r="AW1504" s="10"/>
      <c r="BB1504" s="38"/>
      <c r="BC1504" s="38"/>
      <c r="BD1504" s="38"/>
      <c r="BE1504" s="38"/>
      <c r="BF1504" s="13"/>
      <c r="BG1504" s="13"/>
      <c r="BH1504" s="12"/>
    </row>
    <row r="1505" spans="20:60" x14ac:dyDescent="0.2">
      <c r="T1505" s="39"/>
      <c r="U1505" s="39"/>
      <c r="V1505" s="39"/>
      <c r="W1505" s="39"/>
      <c r="X1505" s="40"/>
      <c r="Y1505" s="41"/>
      <c r="Z1505" s="42"/>
      <c r="AA1505" s="13"/>
      <c r="AV1505" s="10"/>
      <c r="AW1505" s="10"/>
      <c r="BB1505" s="38"/>
      <c r="BC1505" s="38"/>
      <c r="BD1505" s="38"/>
      <c r="BE1505" s="38"/>
      <c r="BF1505" s="13"/>
      <c r="BG1505" s="13"/>
      <c r="BH1505" s="12"/>
    </row>
    <row r="1506" spans="20:60" x14ac:dyDescent="0.2">
      <c r="T1506" s="39"/>
      <c r="U1506" s="39"/>
      <c r="V1506" s="39"/>
      <c r="W1506" s="39"/>
      <c r="X1506" s="40"/>
      <c r="Y1506" s="41"/>
      <c r="Z1506" s="42"/>
      <c r="AA1506" s="13"/>
      <c r="AV1506" s="10"/>
      <c r="AW1506" s="10"/>
      <c r="BB1506" s="38"/>
      <c r="BC1506" s="38"/>
      <c r="BD1506" s="38"/>
      <c r="BE1506" s="38"/>
      <c r="BF1506" s="13"/>
      <c r="BG1506" s="13"/>
      <c r="BH1506" s="12"/>
    </row>
    <row r="1507" spans="20:60" x14ac:dyDescent="0.2">
      <c r="T1507" s="39"/>
      <c r="U1507" s="39"/>
      <c r="V1507" s="39"/>
      <c r="W1507" s="39"/>
      <c r="X1507" s="40"/>
      <c r="Y1507" s="41"/>
      <c r="Z1507" s="42"/>
      <c r="AA1507" s="13"/>
      <c r="AV1507" s="10"/>
      <c r="AW1507" s="10"/>
      <c r="BB1507" s="38"/>
      <c r="BC1507" s="38"/>
      <c r="BD1507" s="38"/>
      <c r="BE1507" s="38"/>
      <c r="BF1507" s="13"/>
      <c r="BG1507" s="13"/>
      <c r="BH1507" s="12"/>
    </row>
    <row r="1508" spans="20:60" x14ac:dyDescent="0.2">
      <c r="T1508" s="39"/>
      <c r="U1508" s="39"/>
      <c r="V1508" s="39"/>
      <c r="W1508" s="39"/>
      <c r="X1508" s="40"/>
      <c r="Y1508" s="41"/>
      <c r="Z1508" s="42"/>
      <c r="AA1508" s="13"/>
      <c r="AV1508" s="10"/>
      <c r="AW1508" s="10"/>
      <c r="BB1508" s="38"/>
      <c r="BC1508" s="38"/>
      <c r="BD1508" s="38"/>
      <c r="BE1508" s="38"/>
      <c r="BF1508" s="13"/>
      <c r="BG1508" s="13"/>
      <c r="BH1508" s="12"/>
    </row>
    <row r="1509" spans="20:60" x14ac:dyDescent="0.2">
      <c r="T1509" s="39"/>
      <c r="U1509" s="39"/>
      <c r="V1509" s="39"/>
      <c r="W1509" s="39"/>
      <c r="X1509" s="40"/>
      <c r="Y1509" s="41"/>
      <c r="Z1509" s="42"/>
      <c r="AA1509" s="13"/>
      <c r="AV1509" s="10"/>
      <c r="AW1509" s="10"/>
      <c r="BB1509" s="38"/>
      <c r="BC1509" s="38"/>
      <c r="BD1509" s="38"/>
      <c r="BE1509" s="38"/>
      <c r="BF1509" s="13"/>
      <c r="BG1509" s="13"/>
      <c r="BH1509" s="12"/>
    </row>
    <row r="1510" spans="20:60" x14ac:dyDescent="0.2">
      <c r="T1510" s="39"/>
      <c r="U1510" s="39"/>
      <c r="V1510" s="39"/>
      <c r="W1510" s="39"/>
      <c r="X1510" s="40"/>
      <c r="Y1510" s="41"/>
      <c r="Z1510" s="42"/>
      <c r="AA1510" s="13"/>
      <c r="AV1510" s="10"/>
      <c r="AW1510" s="10"/>
      <c r="BB1510" s="38"/>
      <c r="BC1510" s="38"/>
      <c r="BD1510" s="38"/>
      <c r="BE1510" s="38"/>
      <c r="BF1510" s="13"/>
      <c r="BG1510" s="13"/>
      <c r="BH1510" s="12"/>
    </row>
    <row r="1511" spans="20:60" x14ac:dyDescent="0.2">
      <c r="T1511" s="39"/>
      <c r="U1511" s="39"/>
      <c r="V1511" s="39"/>
      <c r="W1511" s="39"/>
      <c r="X1511" s="40"/>
      <c r="Y1511" s="41"/>
      <c r="Z1511" s="42"/>
      <c r="AA1511" s="13"/>
      <c r="AV1511" s="10"/>
      <c r="AW1511" s="10"/>
      <c r="BB1511" s="38"/>
      <c r="BC1511" s="38"/>
      <c r="BD1511" s="38"/>
      <c r="BE1511" s="38"/>
      <c r="BF1511" s="13"/>
      <c r="BG1511" s="13"/>
      <c r="BH1511" s="12"/>
    </row>
    <row r="1512" spans="20:60" x14ac:dyDescent="0.2">
      <c r="T1512" s="39"/>
      <c r="U1512" s="39"/>
      <c r="V1512" s="39"/>
      <c r="W1512" s="39"/>
      <c r="X1512" s="40"/>
      <c r="Y1512" s="41"/>
      <c r="Z1512" s="42"/>
      <c r="AA1512" s="13"/>
      <c r="AV1512" s="10"/>
      <c r="AW1512" s="10"/>
      <c r="BB1512" s="38"/>
      <c r="BC1512" s="38"/>
      <c r="BD1512" s="38"/>
      <c r="BE1512" s="38"/>
      <c r="BF1512" s="13"/>
      <c r="BG1512" s="13"/>
      <c r="BH1512" s="12"/>
    </row>
    <row r="1513" spans="20:60" x14ac:dyDescent="0.2">
      <c r="T1513" s="39"/>
      <c r="U1513" s="39"/>
      <c r="V1513" s="39"/>
      <c r="W1513" s="39"/>
      <c r="X1513" s="40"/>
      <c r="Y1513" s="41"/>
      <c r="Z1513" s="42"/>
      <c r="AA1513" s="13"/>
      <c r="AV1513" s="10"/>
      <c r="AW1513" s="10"/>
      <c r="BB1513" s="38"/>
      <c r="BC1513" s="38"/>
      <c r="BD1513" s="38"/>
      <c r="BE1513" s="38"/>
      <c r="BF1513" s="13"/>
      <c r="BG1513" s="13"/>
      <c r="BH1513" s="12"/>
    </row>
    <row r="1514" spans="20:60" x14ac:dyDescent="0.2">
      <c r="T1514" s="39"/>
      <c r="U1514" s="39"/>
      <c r="V1514" s="39"/>
      <c r="W1514" s="39"/>
      <c r="X1514" s="40"/>
      <c r="Y1514" s="41"/>
      <c r="Z1514" s="42"/>
      <c r="AA1514" s="13"/>
      <c r="AV1514" s="10"/>
      <c r="AW1514" s="10"/>
      <c r="BB1514" s="38"/>
      <c r="BC1514" s="38"/>
      <c r="BD1514" s="38"/>
      <c r="BE1514" s="38"/>
      <c r="BF1514" s="13"/>
      <c r="BG1514" s="13"/>
      <c r="BH1514" s="12"/>
    </row>
    <row r="1515" spans="20:60" x14ac:dyDescent="0.2">
      <c r="T1515" s="39"/>
      <c r="U1515" s="39"/>
      <c r="V1515" s="39"/>
      <c r="W1515" s="39"/>
      <c r="X1515" s="40"/>
      <c r="Y1515" s="41"/>
      <c r="Z1515" s="42"/>
      <c r="AA1515" s="13"/>
      <c r="AV1515" s="10"/>
      <c r="AW1515" s="10"/>
      <c r="BB1515" s="38"/>
      <c r="BC1515" s="38"/>
      <c r="BD1515" s="38"/>
      <c r="BE1515" s="38"/>
      <c r="BF1515" s="13"/>
      <c r="BG1515" s="13"/>
      <c r="BH1515" s="12"/>
    </row>
    <row r="1516" spans="20:60" x14ac:dyDescent="0.2">
      <c r="T1516" s="39"/>
      <c r="U1516" s="39"/>
      <c r="V1516" s="39"/>
      <c r="W1516" s="39"/>
      <c r="X1516" s="40"/>
      <c r="Y1516" s="41"/>
      <c r="Z1516" s="42"/>
      <c r="AA1516" s="13"/>
      <c r="AV1516" s="10"/>
      <c r="AW1516" s="10"/>
      <c r="BB1516" s="38"/>
      <c r="BC1516" s="38"/>
      <c r="BD1516" s="38"/>
      <c r="BE1516" s="38"/>
      <c r="BF1516" s="13"/>
      <c r="BG1516" s="13"/>
      <c r="BH1516" s="12"/>
    </row>
    <row r="1517" spans="20:60" x14ac:dyDescent="0.2">
      <c r="T1517" s="39"/>
      <c r="U1517" s="39"/>
      <c r="V1517" s="39"/>
      <c r="W1517" s="39"/>
      <c r="X1517" s="40"/>
      <c r="Y1517" s="41"/>
      <c r="Z1517" s="42"/>
      <c r="AA1517" s="13"/>
      <c r="AV1517" s="10"/>
      <c r="AW1517" s="10"/>
      <c r="BB1517" s="38"/>
      <c r="BC1517" s="38"/>
      <c r="BD1517" s="38"/>
      <c r="BE1517" s="38"/>
      <c r="BF1517" s="13"/>
      <c r="BG1517" s="13"/>
      <c r="BH1517" s="12"/>
    </row>
    <row r="1518" spans="20:60" x14ac:dyDescent="0.2">
      <c r="T1518" s="39"/>
      <c r="U1518" s="39"/>
      <c r="V1518" s="39"/>
      <c r="W1518" s="39"/>
      <c r="X1518" s="40"/>
      <c r="Y1518" s="41"/>
      <c r="Z1518" s="42"/>
      <c r="AA1518" s="13"/>
      <c r="AV1518" s="10"/>
      <c r="AW1518" s="10"/>
      <c r="BB1518" s="38"/>
      <c r="BC1518" s="38"/>
      <c r="BD1518" s="38"/>
      <c r="BE1518" s="38"/>
      <c r="BF1518" s="13"/>
      <c r="BG1518" s="13"/>
      <c r="BH1518" s="12"/>
    </row>
    <row r="1519" spans="20:60" x14ac:dyDescent="0.2">
      <c r="T1519" s="39"/>
      <c r="U1519" s="39"/>
      <c r="V1519" s="39"/>
      <c r="W1519" s="39"/>
      <c r="X1519" s="40"/>
      <c r="Y1519" s="41"/>
      <c r="Z1519" s="42"/>
      <c r="AA1519" s="13"/>
      <c r="AV1519" s="10"/>
      <c r="AW1519" s="10"/>
      <c r="BB1519" s="38"/>
      <c r="BC1519" s="38"/>
      <c r="BD1519" s="38"/>
      <c r="BE1519" s="38"/>
      <c r="BF1519" s="13"/>
      <c r="BG1519" s="13"/>
      <c r="BH1519" s="12"/>
    </row>
    <row r="1520" spans="20:60" x14ac:dyDescent="0.2">
      <c r="T1520" s="39"/>
      <c r="U1520" s="39"/>
      <c r="V1520" s="39"/>
      <c r="W1520" s="39"/>
      <c r="X1520" s="40"/>
      <c r="Y1520" s="41"/>
      <c r="Z1520" s="42"/>
      <c r="AA1520" s="13"/>
      <c r="AV1520" s="10"/>
      <c r="AW1520" s="10"/>
      <c r="BB1520" s="38"/>
      <c r="BC1520" s="38"/>
      <c r="BD1520" s="38"/>
      <c r="BE1520" s="38"/>
      <c r="BF1520" s="13"/>
      <c r="BG1520" s="13"/>
      <c r="BH1520" s="12"/>
    </row>
    <row r="1521" spans="20:60" x14ac:dyDescent="0.2">
      <c r="T1521" s="39"/>
      <c r="U1521" s="39"/>
      <c r="V1521" s="39"/>
      <c r="W1521" s="39"/>
      <c r="X1521" s="40"/>
      <c r="Y1521" s="41"/>
      <c r="Z1521" s="42"/>
      <c r="AA1521" s="13"/>
      <c r="AV1521" s="10"/>
      <c r="AW1521" s="10"/>
      <c r="BB1521" s="38"/>
      <c r="BC1521" s="38"/>
      <c r="BD1521" s="38"/>
      <c r="BE1521" s="38"/>
      <c r="BF1521" s="13"/>
      <c r="BG1521" s="13"/>
      <c r="BH1521" s="12"/>
    </row>
    <row r="1522" spans="20:60" x14ac:dyDescent="0.2">
      <c r="T1522" s="39"/>
      <c r="U1522" s="39"/>
      <c r="V1522" s="39"/>
      <c r="W1522" s="39"/>
      <c r="X1522" s="40"/>
      <c r="Y1522" s="41"/>
      <c r="Z1522" s="42"/>
      <c r="AA1522" s="13"/>
      <c r="AV1522" s="10"/>
      <c r="AW1522" s="10"/>
      <c r="BB1522" s="38"/>
      <c r="BC1522" s="38"/>
      <c r="BD1522" s="38"/>
      <c r="BE1522" s="38"/>
      <c r="BF1522" s="13"/>
      <c r="BG1522" s="13"/>
      <c r="BH1522" s="12"/>
    </row>
    <row r="1523" spans="20:60" x14ac:dyDescent="0.2">
      <c r="T1523" s="39"/>
      <c r="U1523" s="39"/>
      <c r="V1523" s="39"/>
      <c r="W1523" s="39"/>
      <c r="X1523" s="40"/>
      <c r="Y1523" s="41"/>
      <c r="Z1523" s="42"/>
      <c r="AA1523" s="13"/>
      <c r="AV1523" s="10"/>
      <c r="AW1523" s="10"/>
      <c r="BB1523" s="38"/>
      <c r="BC1523" s="38"/>
      <c r="BD1523" s="38"/>
      <c r="BE1523" s="38"/>
      <c r="BF1523" s="13"/>
      <c r="BG1523" s="13"/>
      <c r="BH1523" s="12"/>
    </row>
    <row r="1524" spans="20:60" x14ac:dyDescent="0.2">
      <c r="T1524" s="39"/>
      <c r="U1524" s="39"/>
      <c r="V1524" s="39"/>
      <c r="W1524" s="39"/>
      <c r="X1524" s="40"/>
      <c r="Y1524" s="41"/>
      <c r="Z1524" s="42"/>
      <c r="AA1524" s="13"/>
      <c r="AV1524" s="10"/>
      <c r="AW1524" s="10"/>
      <c r="BB1524" s="38"/>
      <c r="BC1524" s="38"/>
      <c r="BD1524" s="38"/>
      <c r="BE1524" s="38"/>
      <c r="BF1524" s="13"/>
      <c r="BG1524" s="13"/>
      <c r="BH1524" s="12"/>
    </row>
    <row r="1525" spans="20:60" x14ac:dyDescent="0.2">
      <c r="T1525" s="39"/>
      <c r="U1525" s="39"/>
      <c r="V1525" s="39"/>
      <c r="W1525" s="39"/>
      <c r="X1525" s="40"/>
      <c r="Y1525" s="41"/>
      <c r="Z1525" s="42"/>
      <c r="AA1525" s="13"/>
      <c r="AV1525" s="10"/>
      <c r="AW1525" s="10"/>
      <c r="BB1525" s="38"/>
      <c r="BC1525" s="38"/>
      <c r="BD1525" s="38"/>
      <c r="BE1525" s="38"/>
      <c r="BF1525" s="13"/>
      <c r="BG1525" s="13"/>
      <c r="BH1525" s="12"/>
    </row>
    <row r="1526" spans="20:60" x14ac:dyDescent="0.2">
      <c r="T1526" s="39"/>
      <c r="U1526" s="39"/>
      <c r="V1526" s="39"/>
      <c r="W1526" s="39"/>
      <c r="X1526" s="40"/>
      <c r="Y1526" s="41"/>
      <c r="Z1526" s="42"/>
      <c r="AA1526" s="13"/>
      <c r="AV1526" s="10"/>
      <c r="AW1526" s="10"/>
      <c r="BB1526" s="38"/>
      <c r="BC1526" s="38"/>
      <c r="BD1526" s="38"/>
      <c r="BE1526" s="38"/>
      <c r="BF1526" s="13"/>
      <c r="BG1526" s="13"/>
      <c r="BH1526" s="12"/>
    </row>
    <row r="1527" spans="20:60" x14ac:dyDescent="0.2">
      <c r="T1527" s="39"/>
      <c r="U1527" s="39"/>
      <c r="V1527" s="39"/>
      <c r="W1527" s="39"/>
      <c r="X1527" s="40"/>
      <c r="Y1527" s="41"/>
      <c r="Z1527" s="42"/>
      <c r="AA1527" s="13"/>
      <c r="AV1527" s="10"/>
      <c r="AW1527" s="10"/>
      <c r="BB1527" s="38"/>
      <c r="BC1527" s="38"/>
      <c r="BD1527" s="38"/>
      <c r="BE1527" s="38"/>
      <c r="BF1527" s="13"/>
      <c r="BG1527" s="13"/>
      <c r="BH1527" s="12"/>
    </row>
    <row r="1528" spans="20:60" x14ac:dyDescent="0.2">
      <c r="T1528" s="39"/>
      <c r="U1528" s="39"/>
      <c r="V1528" s="39"/>
      <c r="W1528" s="39"/>
      <c r="X1528" s="40"/>
      <c r="Y1528" s="41"/>
      <c r="Z1528" s="42"/>
      <c r="AA1528" s="13"/>
      <c r="AV1528" s="10"/>
      <c r="AW1528" s="10"/>
      <c r="BB1528" s="38"/>
      <c r="BC1528" s="38"/>
      <c r="BD1528" s="38"/>
      <c r="BE1528" s="38"/>
      <c r="BF1528" s="13"/>
      <c r="BG1528" s="13"/>
      <c r="BH1528" s="12"/>
    </row>
    <row r="1529" spans="20:60" x14ac:dyDescent="0.2">
      <c r="T1529" s="39"/>
      <c r="U1529" s="39"/>
      <c r="V1529" s="39"/>
      <c r="W1529" s="39"/>
      <c r="X1529" s="40"/>
      <c r="Y1529" s="41"/>
      <c r="Z1529" s="42"/>
      <c r="AA1529" s="13"/>
      <c r="AV1529" s="10"/>
      <c r="AW1529" s="10"/>
      <c r="BB1529" s="38"/>
      <c r="BC1529" s="38"/>
      <c r="BD1529" s="38"/>
      <c r="BE1529" s="38"/>
      <c r="BF1529" s="13"/>
      <c r="BG1529" s="13"/>
      <c r="BH1529" s="12"/>
    </row>
    <row r="1530" spans="20:60" x14ac:dyDescent="0.2">
      <c r="T1530" s="39"/>
      <c r="U1530" s="39"/>
      <c r="V1530" s="39"/>
      <c r="W1530" s="39"/>
      <c r="X1530" s="40"/>
      <c r="Y1530" s="41"/>
      <c r="Z1530" s="42"/>
      <c r="AA1530" s="13"/>
      <c r="AV1530" s="10"/>
      <c r="AW1530" s="10"/>
      <c r="BB1530" s="38"/>
      <c r="BC1530" s="38"/>
      <c r="BD1530" s="38"/>
      <c r="BE1530" s="38"/>
      <c r="BF1530" s="13"/>
      <c r="BG1530" s="13"/>
      <c r="BH1530" s="12"/>
    </row>
    <row r="1531" spans="20:60" x14ac:dyDescent="0.2">
      <c r="T1531" s="39"/>
      <c r="U1531" s="39"/>
      <c r="V1531" s="39"/>
      <c r="W1531" s="39"/>
      <c r="X1531" s="40"/>
      <c r="Y1531" s="41"/>
      <c r="Z1531" s="42"/>
      <c r="AA1531" s="13"/>
      <c r="AV1531" s="10"/>
      <c r="AW1531" s="10"/>
      <c r="BB1531" s="38"/>
      <c r="BC1531" s="38"/>
      <c r="BD1531" s="38"/>
      <c r="BE1531" s="38"/>
      <c r="BF1531" s="13"/>
      <c r="BG1531" s="13"/>
      <c r="BH1531" s="12"/>
    </row>
    <row r="1532" spans="20:60" x14ac:dyDescent="0.2">
      <c r="T1532" s="39"/>
      <c r="U1532" s="39"/>
      <c r="V1532" s="39"/>
      <c r="W1532" s="39"/>
      <c r="X1532" s="40"/>
      <c r="Y1532" s="41"/>
      <c r="Z1532" s="42"/>
      <c r="AA1532" s="13"/>
      <c r="AV1532" s="10"/>
      <c r="AW1532" s="10"/>
      <c r="BB1532" s="38"/>
      <c r="BC1532" s="38"/>
      <c r="BD1532" s="38"/>
      <c r="BE1532" s="38"/>
      <c r="BF1532" s="13"/>
      <c r="BG1532" s="13"/>
      <c r="BH1532" s="12"/>
    </row>
    <row r="1533" spans="20:60" x14ac:dyDescent="0.2">
      <c r="T1533" s="39"/>
      <c r="U1533" s="39"/>
      <c r="V1533" s="39"/>
      <c r="W1533" s="39"/>
      <c r="X1533" s="40"/>
      <c r="Y1533" s="41"/>
      <c r="Z1533" s="42"/>
      <c r="AA1533" s="13"/>
      <c r="AV1533" s="10"/>
      <c r="AW1533" s="10"/>
      <c r="BB1533" s="38"/>
      <c r="BC1533" s="38"/>
      <c r="BD1533" s="38"/>
      <c r="BE1533" s="38"/>
      <c r="BF1533" s="13"/>
      <c r="BG1533" s="13"/>
      <c r="BH1533" s="12"/>
    </row>
    <row r="1534" spans="20:60" x14ac:dyDescent="0.2">
      <c r="T1534" s="39"/>
      <c r="U1534" s="39"/>
      <c r="V1534" s="39"/>
      <c r="W1534" s="39"/>
      <c r="X1534" s="40"/>
      <c r="Y1534" s="41"/>
      <c r="Z1534" s="42"/>
      <c r="AA1534" s="13"/>
      <c r="AV1534" s="10"/>
      <c r="AW1534" s="10"/>
      <c r="BB1534" s="38"/>
      <c r="BC1534" s="38"/>
      <c r="BD1534" s="38"/>
      <c r="BE1534" s="38"/>
      <c r="BF1534" s="13"/>
      <c r="BG1534" s="13"/>
      <c r="BH1534" s="12"/>
    </row>
    <row r="1535" spans="20:60" x14ac:dyDescent="0.2">
      <c r="T1535" s="39"/>
      <c r="U1535" s="39"/>
      <c r="V1535" s="39"/>
      <c r="W1535" s="39"/>
      <c r="X1535" s="40"/>
      <c r="Y1535" s="41"/>
      <c r="Z1535" s="42"/>
      <c r="AA1535" s="13"/>
      <c r="AV1535" s="10"/>
      <c r="AW1535" s="10"/>
      <c r="BB1535" s="38"/>
      <c r="BC1535" s="38"/>
      <c r="BD1535" s="38"/>
      <c r="BE1535" s="38"/>
      <c r="BF1535" s="13"/>
      <c r="BG1535" s="13"/>
      <c r="BH1535" s="12"/>
    </row>
    <row r="1536" spans="20:60" x14ac:dyDescent="0.2">
      <c r="T1536" s="39"/>
      <c r="U1536" s="39"/>
      <c r="V1536" s="39"/>
      <c r="W1536" s="39"/>
      <c r="X1536" s="40"/>
      <c r="Y1536" s="41"/>
      <c r="Z1536" s="42"/>
      <c r="AA1536" s="13"/>
      <c r="AV1536" s="10"/>
      <c r="AW1536" s="10"/>
      <c r="BB1536" s="38"/>
      <c r="BC1536" s="38"/>
      <c r="BD1536" s="38"/>
      <c r="BE1536" s="38"/>
      <c r="BF1536" s="13"/>
      <c r="BG1536" s="13"/>
      <c r="BH1536" s="12"/>
    </row>
    <row r="1537" spans="20:60" x14ac:dyDescent="0.2">
      <c r="T1537" s="39"/>
      <c r="U1537" s="39"/>
      <c r="V1537" s="39"/>
      <c r="W1537" s="39"/>
      <c r="X1537" s="40"/>
      <c r="Y1537" s="41"/>
      <c r="Z1537" s="42"/>
      <c r="AA1537" s="13"/>
      <c r="AV1537" s="10"/>
      <c r="AW1537" s="10"/>
      <c r="BB1537" s="38"/>
      <c r="BC1537" s="38"/>
      <c r="BD1537" s="38"/>
      <c r="BE1537" s="38"/>
      <c r="BF1537" s="13"/>
      <c r="BG1537" s="13"/>
      <c r="BH1537" s="12"/>
    </row>
    <row r="1538" spans="20:60" x14ac:dyDescent="0.2">
      <c r="T1538" s="39"/>
      <c r="U1538" s="39"/>
      <c r="V1538" s="39"/>
      <c r="W1538" s="39"/>
      <c r="X1538" s="40"/>
      <c r="Y1538" s="41"/>
      <c r="Z1538" s="42"/>
      <c r="AA1538" s="13"/>
      <c r="AV1538" s="10"/>
      <c r="AW1538" s="10"/>
      <c r="BB1538" s="38"/>
      <c r="BC1538" s="38"/>
      <c r="BD1538" s="38"/>
      <c r="BE1538" s="38"/>
      <c r="BF1538" s="13"/>
      <c r="BG1538" s="13"/>
      <c r="BH1538" s="12"/>
    </row>
    <row r="1539" spans="20:60" x14ac:dyDescent="0.2">
      <c r="T1539" s="39"/>
      <c r="U1539" s="39"/>
      <c r="V1539" s="39"/>
      <c r="W1539" s="39"/>
      <c r="X1539" s="40"/>
      <c r="Y1539" s="41"/>
      <c r="Z1539" s="42"/>
      <c r="AA1539" s="13"/>
      <c r="AV1539" s="10"/>
      <c r="AW1539" s="10"/>
      <c r="BB1539" s="38"/>
      <c r="BC1539" s="38"/>
      <c r="BD1539" s="38"/>
      <c r="BE1539" s="38"/>
      <c r="BF1539" s="13"/>
      <c r="BG1539" s="13"/>
      <c r="BH1539" s="12"/>
    </row>
    <row r="1540" spans="20:60" x14ac:dyDescent="0.2">
      <c r="T1540" s="39"/>
      <c r="U1540" s="39"/>
      <c r="V1540" s="39"/>
      <c r="W1540" s="39"/>
      <c r="X1540" s="40"/>
      <c r="Y1540" s="41"/>
      <c r="Z1540" s="42"/>
      <c r="AA1540" s="13"/>
      <c r="AV1540" s="10"/>
      <c r="AW1540" s="10"/>
      <c r="BB1540" s="38"/>
      <c r="BC1540" s="38"/>
      <c r="BD1540" s="38"/>
      <c r="BE1540" s="38"/>
      <c r="BF1540" s="13"/>
      <c r="BG1540" s="13"/>
      <c r="BH1540" s="12"/>
    </row>
    <row r="1541" spans="20:60" x14ac:dyDescent="0.2">
      <c r="T1541" s="39"/>
      <c r="U1541" s="39"/>
      <c r="V1541" s="39"/>
      <c r="W1541" s="39"/>
      <c r="X1541" s="40"/>
      <c r="Y1541" s="41"/>
      <c r="Z1541" s="42"/>
      <c r="AA1541" s="13"/>
      <c r="AV1541" s="10"/>
      <c r="AW1541" s="10"/>
      <c r="BB1541" s="38"/>
      <c r="BC1541" s="38"/>
      <c r="BD1541" s="38"/>
      <c r="BE1541" s="38"/>
      <c r="BF1541" s="13"/>
      <c r="BG1541" s="13"/>
      <c r="BH1541" s="12"/>
    </row>
    <row r="1542" spans="20:60" x14ac:dyDescent="0.2">
      <c r="T1542" s="39"/>
      <c r="U1542" s="39"/>
      <c r="V1542" s="39"/>
      <c r="W1542" s="39"/>
      <c r="X1542" s="40"/>
      <c r="Y1542" s="41"/>
      <c r="Z1542" s="42"/>
      <c r="AA1542" s="13"/>
      <c r="AV1542" s="10"/>
      <c r="AW1542" s="10"/>
      <c r="BB1542" s="38"/>
      <c r="BC1542" s="38"/>
      <c r="BD1542" s="38"/>
      <c r="BE1542" s="38"/>
      <c r="BF1542" s="13"/>
      <c r="BG1542" s="13"/>
      <c r="BH1542" s="12"/>
    </row>
    <row r="1543" spans="20:60" x14ac:dyDescent="0.2">
      <c r="T1543" s="39"/>
      <c r="U1543" s="39"/>
      <c r="V1543" s="39"/>
      <c r="W1543" s="39"/>
      <c r="X1543" s="40"/>
      <c r="Y1543" s="41"/>
      <c r="Z1543" s="42"/>
      <c r="AA1543" s="13"/>
      <c r="AV1543" s="10"/>
      <c r="AW1543" s="10"/>
      <c r="BB1543" s="38"/>
      <c r="BC1543" s="38"/>
      <c r="BD1543" s="38"/>
      <c r="BE1543" s="38"/>
      <c r="BF1543" s="13"/>
      <c r="BG1543" s="13"/>
      <c r="BH1543" s="12"/>
    </row>
    <row r="1544" spans="20:60" x14ac:dyDescent="0.2">
      <c r="T1544" s="39"/>
      <c r="U1544" s="39"/>
      <c r="V1544" s="39"/>
      <c r="W1544" s="39"/>
      <c r="X1544" s="40"/>
      <c r="Y1544" s="41"/>
      <c r="Z1544" s="42"/>
      <c r="AA1544" s="13"/>
      <c r="AV1544" s="10"/>
      <c r="AW1544" s="10"/>
      <c r="BB1544" s="38"/>
      <c r="BC1544" s="38"/>
      <c r="BD1544" s="38"/>
      <c r="BE1544" s="38"/>
      <c r="BF1544" s="13"/>
      <c r="BG1544" s="13"/>
      <c r="BH1544" s="12"/>
    </row>
    <row r="1545" spans="20:60" x14ac:dyDescent="0.2">
      <c r="T1545" s="39"/>
      <c r="U1545" s="39"/>
      <c r="V1545" s="39"/>
      <c r="W1545" s="39"/>
      <c r="X1545" s="40"/>
      <c r="Y1545" s="41"/>
      <c r="Z1545" s="42"/>
      <c r="AA1545" s="13"/>
      <c r="AV1545" s="10"/>
      <c r="AW1545" s="10"/>
      <c r="BB1545" s="38"/>
      <c r="BC1545" s="38"/>
      <c r="BD1545" s="38"/>
      <c r="BE1545" s="38"/>
      <c r="BF1545" s="13"/>
      <c r="BG1545" s="13"/>
      <c r="BH1545" s="12"/>
    </row>
    <row r="1546" spans="20:60" x14ac:dyDescent="0.2">
      <c r="T1546" s="39"/>
      <c r="U1546" s="39"/>
      <c r="V1546" s="39"/>
      <c r="W1546" s="39"/>
      <c r="X1546" s="40"/>
      <c r="Y1546" s="41"/>
      <c r="Z1546" s="42"/>
      <c r="AA1546" s="13"/>
      <c r="AV1546" s="10"/>
      <c r="AW1546" s="10"/>
      <c r="BB1546" s="38"/>
      <c r="BC1546" s="38"/>
      <c r="BD1546" s="38"/>
      <c r="BE1546" s="38"/>
      <c r="BF1546" s="13"/>
      <c r="BG1546" s="13"/>
      <c r="BH1546" s="12"/>
    </row>
    <row r="1547" spans="20:60" x14ac:dyDescent="0.2">
      <c r="T1547" s="39"/>
      <c r="U1547" s="39"/>
      <c r="V1547" s="39"/>
      <c r="W1547" s="39"/>
      <c r="X1547" s="40"/>
      <c r="Y1547" s="41"/>
      <c r="Z1547" s="42"/>
      <c r="AA1547" s="13"/>
      <c r="AV1547" s="10"/>
      <c r="AW1547" s="10"/>
      <c r="BB1547" s="38"/>
      <c r="BC1547" s="38"/>
      <c r="BD1547" s="38"/>
      <c r="BE1547" s="38"/>
      <c r="BF1547" s="13"/>
      <c r="BG1547" s="13"/>
      <c r="BH1547" s="12"/>
    </row>
    <row r="1548" spans="20:60" x14ac:dyDescent="0.2">
      <c r="T1548" s="39"/>
      <c r="U1548" s="39"/>
      <c r="V1548" s="39"/>
      <c r="W1548" s="39"/>
      <c r="X1548" s="40"/>
      <c r="Y1548" s="41"/>
      <c r="Z1548" s="42"/>
      <c r="AA1548" s="13"/>
      <c r="AV1548" s="10"/>
      <c r="AW1548" s="10"/>
      <c r="BB1548" s="38"/>
      <c r="BC1548" s="38"/>
      <c r="BD1548" s="38"/>
      <c r="BE1548" s="38"/>
      <c r="BF1548" s="13"/>
      <c r="BG1548" s="13"/>
      <c r="BH1548" s="12"/>
    </row>
    <row r="1549" spans="20:60" x14ac:dyDescent="0.2">
      <c r="T1549" s="39"/>
      <c r="U1549" s="39"/>
      <c r="V1549" s="39"/>
      <c r="W1549" s="39"/>
      <c r="X1549" s="40"/>
      <c r="Y1549" s="41"/>
      <c r="Z1549" s="42"/>
      <c r="AA1549" s="13"/>
      <c r="AV1549" s="10"/>
      <c r="AW1549" s="10"/>
      <c r="BB1549" s="38"/>
      <c r="BC1549" s="38"/>
      <c r="BD1549" s="38"/>
      <c r="BE1549" s="38"/>
      <c r="BF1549" s="13"/>
      <c r="BG1549" s="13"/>
      <c r="BH1549" s="12"/>
    </row>
    <row r="1550" spans="20:60" x14ac:dyDescent="0.2">
      <c r="T1550" s="39"/>
      <c r="U1550" s="39"/>
      <c r="V1550" s="39"/>
      <c r="W1550" s="39"/>
      <c r="X1550" s="40"/>
      <c r="Y1550" s="41"/>
      <c r="Z1550" s="42"/>
      <c r="AA1550" s="13"/>
      <c r="AV1550" s="10"/>
      <c r="AW1550" s="10"/>
      <c r="BB1550" s="38"/>
      <c r="BC1550" s="38"/>
      <c r="BD1550" s="38"/>
      <c r="BE1550" s="38"/>
      <c r="BF1550" s="13"/>
      <c r="BG1550" s="13"/>
      <c r="BH1550" s="12"/>
    </row>
    <row r="1551" spans="20:60" x14ac:dyDescent="0.2">
      <c r="T1551" s="39"/>
      <c r="U1551" s="39"/>
      <c r="V1551" s="39"/>
      <c r="W1551" s="39"/>
      <c r="X1551" s="40"/>
      <c r="Y1551" s="41"/>
      <c r="Z1551" s="42"/>
      <c r="AA1551" s="13"/>
      <c r="AV1551" s="10"/>
      <c r="AW1551" s="10"/>
      <c r="BB1551" s="38"/>
      <c r="BC1551" s="38"/>
      <c r="BD1551" s="38"/>
      <c r="BE1551" s="38"/>
      <c r="BF1551" s="13"/>
      <c r="BG1551" s="13"/>
      <c r="BH1551" s="12"/>
    </row>
    <row r="1552" spans="20:60" x14ac:dyDescent="0.2">
      <c r="T1552" s="39"/>
      <c r="U1552" s="39"/>
      <c r="V1552" s="39"/>
      <c r="W1552" s="39"/>
      <c r="X1552" s="40"/>
      <c r="Y1552" s="41"/>
      <c r="Z1552" s="42"/>
      <c r="AA1552" s="13"/>
      <c r="AV1552" s="10"/>
      <c r="AW1552" s="10"/>
      <c r="BB1552" s="38"/>
      <c r="BC1552" s="38"/>
      <c r="BD1552" s="38"/>
      <c r="BE1552" s="38"/>
      <c r="BF1552" s="13"/>
      <c r="BG1552" s="13"/>
      <c r="BH1552" s="12"/>
    </row>
    <row r="1553" spans="20:60" x14ac:dyDescent="0.2">
      <c r="T1553" s="39"/>
      <c r="U1553" s="39"/>
      <c r="V1553" s="39"/>
      <c r="W1553" s="39"/>
      <c r="X1553" s="40"/>
      <c r="Y1553" s="41"/>
      <c r="Z1553" s="42"/>
      <c r="AA1553" s="13"/>
      <c r="AV1553" s="10"/>
      <c r="AW1553" s="10"/>
      <c r="BB1553" s="38"/>
      <c r="BC1553" s="38"/>
      <c r="BD1553" s="38"/>
      <c r="BE1553" s="38"/>
      <c r="BF1553" s="13"/>
      <c r="BG1553" s="13"/>
      <c r="BH1553" s="12"/>
    </row>
    <row r="1554" spans="20:60" x14ac:dyDescent="0.2">
      <c r="T1554" s="39"/>
      <c r="U1554" s="39"/>
      <c r="V1554" s="39"/>
      <c r="W1554" s="39"/>
      <c r="X1554" s="40"/>
      <c r="Y1554" s="41"/>
      <c r="Z1554" s="42"/>
      <c r="AA1554" s="13"/>
      <c r="AV1554" s="10"/>
      <c r="AW1554" s="10"/>
      <c r="BB1554" s="38"/>
      <c r="BC1554" s="38"/>
      <c r="BD1554" s="38"/>
      <c r="BE1554" s="38"/>
      <c r="BF1554" s="13"/>
      <c r="BG1554" s="13"/>
      <c r="BH1554" s="12"/>
    </row>
    <row r="1555" spans="20:60" x14ac:dyDescent="0.2">
      <c r="T1555" s="39"/>
      <c r="U1555" s="39"/>
      <c r="V1555" s="39"/>
      <c r="W1555" s="39"/>
      <c r="X1555" s="40"/>
      <c r="Y1555" s="41"/>
      <c r="Z1555" s="42"/>
      <c r="AA1555" s="13"/>
      <c r="AV1555" s="10"/>
      <c r="AW1555" s="10"/>
      <c r="BB1555" s="38"/>
      <c r="BC1555" s="38"/>
      <c r="BD1555" s="38"/>
      <c r="BE1555" s="38"/>
      <c r="BF1555" s="13"/>
      <c r="BG1555" s="13"/>
      <c r="BH1555" s="12"/>
    </row>
    <row r="1556" spans="20:60" x14ac:dyDescent="0.2">
      <c r="T1556" s="39"/>
      <c r="U1556" s="39"/>
      <c r="V1556" s="39"/>
      <c r="W1556" s="39"/>
      <c r="X1556" s="40"/>
      <c r="Y1556" s="41"/>
      <c r="Z1556" s="42"/>
      <c r="AA1556" s="13"/>
      <c r="AV1556" s="10"/>
      <c r="AW1556" s="10"/>
      <c r="BB1556" s="38"/>
      <c r="BC1556" s="38"/>
      <c r="BD1556" s="38"/>
      <c r="BE1556" s="38"/>
      <c r="BF1556" s="13"/>
      <c r="BG1556" s="13"/>
      <c r="BH1556" s="12"/>
    </row>
    <row r="1557" spans="20:60" x14ac:dyDescent="0.2">
      <c r="T1557" s="39"/>
      <c r="U1557" s="39"/>
      <c r="V1557" s="39"/>
      <c r="W1557" s="39"/>
      <c r="X1557" s="40"/>
      <c r="Y1557" s="41"/>
      <c r="Z1557" s="42"/>
      <c r="AA1557" s="13"/>
      <c r="AV1557" s="10"/>
      <c r="AW1557" s="10"/>
      <c r="BB1557" s="38"/>
      <c r="BC1557" s="38"/>
      <c r="BD1557" s="38"/>
      <c r="BE1557" s="38"/>
      <c r="BF1557" s="13"/>
      <c r="BG1557" s="13"/>
      <c r="BH1557" s="12"/>
    </row>
    <row r="1558" spans="20:60" x14ac:dyDescent="0.2">
      <c r="T1558" s="39"/>
      <c r="U1558" s="39"/>
      <c r="V1558" s="39"/>
      <c r="W1558" s="39"/>
      <c r="X1558" s="40"/>
      <c r="Y1558" s="41"/>
      <c r="Z1558" s="42"/>
      <c r="AA1558" s="13"/>
      <c r="AV1558" s="10"/>
      <c r="AW1558" s="10"/>
      <c r="BB1558" s="38"/>
      <c r="BC1558" s="38"/>
      <c r="BD1558" s="38"/>
      <c r="BE1558" s="38"/>
      <c r="BF1558" s="13"/>
      <c r="BG1558" s="13"/>
      <c r="BH1558" s="12"/>
    </row>
    <row r="1559" spans="20:60" x14ac:dyDescent="0.2">
      <c r="T1559" s="39"/>
      <c r="U1559" s="39"/>
      <c r="V1559" s="39"/>
      <c r="W1559" s="39"/>
      <c r="X1559" s="40"/>
      <c r="Y1559" s="41"/>
      <c r="Z1559" s="42"/>
      <c r="AA1559" s="13"/>
      <c r="AV1559" s="10"/>
      <c r="AW1559" s="10"/>
      <c r="BB1559" s="38"/>
      <c r="BC1559" s="38"/>
      <c r="BD1559" s="38"/>
      <c r="BE1559" s="38"/>
      <c r="BF1559" s="13"/>
      <c r="BG1559" s="13"/>
      <c r="BH1559" s="12"/>
    </row>
    <row r="1560" spans="20:60" x14ac:dyDescent="0.2">
      <c r="T1560" s="39"/>
      <c r="U1560" s="39"/>
      <c r="V1560" s="39"/>
      <c r="W1560" s="39"/>
      <c r="X1560" s="40"/>
      <c r="Y1560" s="41"/>
      <c r="Z1560" s="42"/>
      <c r="AA1560" s="13"/>
      <c r="AV1560" s="10"/>
      <c r="AW1560" s="10"/>
      <c r="BB1560" s="38"/>
      <c r="BC1560" s="38"/>
      <c r="BD1560" s="38"/>
      <c r="BE1560" s="38"/>
      <c r="BF1560" s="13"/>
      <c r="BG1560" s="13"/>
      <c r="BH1560" s="12"/>
    </row>
    <row r="1561" spans="20:60" x14ac:dyDescent="0.2">
      <c r="T1561" s="39"/>
      <c r="U1561" s="39"/>
      <c r="V1561" s="39"/>
      <c r="W1561" s="39"/>
      <c r="X1561" s="40"/>
      <c r="Y1561" s="41"/>
      <c r="Z1561" s="42"/>
      <c r="AA1561" s="13"/>
      <c r="AV1561" s="10"/>
      <c r="AW1561" s="10"/>
      <c r="BB1561" s="38"/>
      <c r="BC1561" s="38"/>
      <c r="BD1561" s="38"/>
      <c r="BE1561" s="38"/>
      <c r="BF1561" s="13"/>
      <c r="BG1561" s="13"/>
      <c r="BH1561" s="12"/>
    </row>
    <row r="1562" spans="20:60" x14ac:dyDescent="0.2">
      <c r="T1562" s="39"/>
      <c r="U1562" s="39"/>
      <c r="V1562" s="39"/>
      <c r="W1562" s="39"/>
      <c r="X1562" s="40"/>
      <c r="Y1562" s="41"/>
      <c r="Z1562" s="42"/>
      <c r="AA1562" s="13"/>
      <c r="AV1562" s="10"/>
      <c r="AW1562" s="10"/>
      <c r="BB1562" s="38"/>
      <c r="BC1562" s="38"/>
      <c r="BD1562" s="38"/>
      <c r="BE1562" s="38"/>
      <c r="BF1562" s="13"/>
      <c r="BG1562" s="13"/>
      <c r="BH1562" s="12"/>
    </row>
    <row r="1563" spans="20:60" x14ac:dyDescent="0.2">
      <c r="T1563" s="39"/>
      <c r="U1563" s="39"/>
      <c r="V1563" s="39"/>
      <c r="W1563" s="39"/>
      <c r="X1563" s="40"/>
      <c r="Y1563" s="41"/>
      <c r="Z1563" s="42"/>
      <c r="AA1563" s="13"/>
      <c r="AV1563" s="10"/>
      <c r="AW1563" s="10"/>
      <c r="BB1563" s="38"/>
      <c r="BC1563" s="38"/>
      <c r="BD1563" s="38"/>
      <c r="BE1563" s="38"/>
      <c r="BF1563" s="13"/>
      <c r="BG1563" s="13"/>
      <c r="BH1563" s="12"/>
    </row>
    <row r="1564" spans="20:60" x14ac:dyDescent="0.2">
      <c r="T1564" s="39"/>
      <c r="U1564" s="39"/>
      <c r="V1564" s="39"/>
      <c r="W1564" s="39"/>
      <c r="X1564" s="40"/>
      <c r="Y1564" s="41"/>
      <c r="Z1564" s="42"/>
      <c r="AA1564" s="13"/>
      <c r="AV1564" s="10"/>
      <c r="AW1564" s="10"/>
      <c r="BB1564" s="38"/>
      <c r="BC1564" s="38"/>
      <c r="BD1564" s="38"/>
      <c r="BE1564" s="38"/>
      <c r="BF1564" s="13"/>
      <c r="BG1564" s="13"/>
      <c r="BH1564" s="12"/>
    </row>
    <row r="1565" spans="20:60" x14ac:dyDescent="0.2">
      <c r="T1565" s="39"/>
      <c r="U1565" s="39"/>
      <c r="V1565" s="39"/>
      <c r="W1565" s="39"/>
      <c r="X1565" s="40"/>
      <c r="Y1565" s="41"/>
      <c r="Z1565" s="42"/>
      <c r="AA1565" s="13"/>
      <c r="AV1565" s="10"/>
      <c r="AW1565" s="10"/>
      <c r="BB1565" s="38"/>
      <c r="BC1565" s="38"/>
      <c r="BD1565" s="38"/>
      <c r="BE1565" s="38"/>
      <c r="BF1565" s="13"/>
      <c r="BG1565" s="13"/>
      <c r="BH1565" s="12"/>
    </row>
    <row r="1566" spans="20:60" x14ac:dyDescent="0.2">
      <c r="T1566" s="39"/>
      <c r="U1566" s="39"/>
      <c r="V1566" s="39"/>
      <c r="W1566" s="39"/>
      <c r="X1566" s="40"/>
      <c r="Y1566" s="41"/>
      <c r="Z1566" s="42"/>
      <c r="AA1566" s="13"/>
      <c r="AV1566" s="10"/>
      <c r="AW1566" s="10"/>
      <c r="BB1566" s="38"/>
      <c r="BC1566" s="38"/>
      <c r="BD1566" s="38"/>
      <c r="BE1566" s="38"/>
      <c r="BF1566" s="13"/>
      <c r="BG1566" s="13"/>
      <c r="BH1566" s="12"/>
    </row>
    <row r="1567" spans="20:60" x14ac:dyDescent="0.2">
      <c r="T1567" s="39"/>
      <c r="U1567" s="39"/>
      <c r="V1567" s="39"/>
      <c r="W1567" s="39"/>
      <c r="X1567" s="40"/>
      <c r="Y1567" s="41"/>
      <c r="Z1567" s="42"/>
      <c r="AA1567" s="13"/>
      <c r="AV1567" s="10"/>
      <c r="AW1567" s="10"/>
      <c r="BB1567" s="38"/>
      <c r="BC1567" s="38"/>
      <c r="BD1567" s="38"/>
      <c r="BE1567" s="38"/>
      <c r="BF1567" s="13"/>
      <c r="BG1567" s="13"/>
      <c r="BH1567" s="12"/>
    </row>
    <row r="1568" spans="20:60" x14ac:dyDescent="0.2">
      <c r="T1568" s="39"/>
      <c r="U1568" s="39"/>
      <c r="V1568" s="39"/>
      <c r="W1568" s="39"/>
      <c r="X1568" s="40"/>
      <c r="Y1568" s="41"/>
      <c r="Z1568" s="42"/>
      <c r="AA1568" s="13"/>
      <c r="AV1568" s="10"/>
      <c r="AW1568" s="10"/>
      <c r="BB1568" s="38"/>
      <c r="BC1568" s="38"/>
      <c r="BD1568" s="38"/>
      <c r="BE1568" s="38"/>
      <c r="BF1568" s="13"/>
      <c r="BG1568" s="13"/>
      <c r="BH1568" s="12"/>
    </row>
    <row r="1569" spans="20:60" x14ac:dyDescent="0.2">
      <c r="T1569" s="39"/>
      <c r="U1569" s="39"/>
      <c r="V1569" s="39"/>
      <c r="W1569" s="39"/>
      <c r="X1569" s="40"/>
      <c r="Y1569" s="41"/>
      <c r="Z1569" s="42"/>
      <c r="AA1569" s="13"/>
      <c r="AV1569" s="10"/>
      <c r="AW1569" s="10"/>
      <c r="BB1569" s="38"/>
      <c r="BC1569" s="38"/>
      <c r="BD1569" s="38"/>
      <c r="BE1569" s="38"/>
      <c r="BF1569" s="13"/>
      <c r="BG1569" s="13"/>
      <c r="BH1569" s="12"/>
    </row>
    <row r="1570" spans="20:60" x14ac:dyDescent="0.2">
      <c r="T1570" s="39"/>
      <c r="U1570" s="39"/>
      <c r="V1570" s="39"/>
      <c r="W1570" s="39"/>
      <c r="X1570" s="40"/>
      <c r="Y1570" s="41"/>
      <c r="Z1570" s="42"/>
      <c r="AA1570" s="13"/>
      <c r="AV1570" s="10"/>
      <c r="AW1570" s="10"/>
      <c r="BB1570" s="38"/>
      <c r="BC1570" s="38"/>
      <c r="BD1570" s="38"/>
      <c r="BE1570" s="38"/>
      <c r="BF1570" s="13"/>
      <c r="BG1570" s="13"/>
      <c r="BH1570" s="12"/>
    </row>
    <row r="1571" spans="20:60" x14ac:dyDescent="0.2">
      <c r="T1571" s="39"/>
      <c r="U1571" s="39"/>
      <c r="V1571" s="39"/>
      <c r="W1571" s="39"/>
      <c r="X1571" s="40"/>
      <c r="Y1571" s="41"/>
      <c r="Z1571" s="42"/>
      <c r="AA1571" s="13"/>
      <c r="AV1571" s="10"/>
      <c r="AW1571" s="10"/>
      <c r="BB1571" s="38"/>
      <c r="BC1571" s="38"/>
      <c r="BD1571" s="38"/>
      <c r="BE1571" s="38"/>
      <c r="BF1571" s="13"/>
      <c r="BG1571" s="13"/>
      <c r="BH1571" s="12"/>
    </row>
    <row r="1572" spans="20:60" x14ac:dyDescent="0.2">
      <c r="T1572" s="39"/>
      <c r="U1572" s="39"/>
      <c r="V1572" s="39"/>
      <c r="W1572" s="39"/>
      <c r="X1572" s="40"/>
      <c r="Y1572" s="41"/>
      <c r="Z1572" s="42"/>
      <c r="AA1572" s="13"/>
      <c r="AV1572" s="10"/>
      <c r="AW1572" s="10"/>
      <c r="BB1572" s="38"/>
      <c r="BC1572" s="38"/>
      <c r="BD1572" s="38"/>
      <c r="BE1572" s="38"/>
      <c r="BF1572" s="13"/>
      <c r="BG1572" s="13"/>
      <c r="BH1572" s="12"/>
    </row>
    <row r="1573" spans="20:60" x14ac:dyDescent="0.2">
      <c r="T1573" s="39"/>
      <c r="U1573" s="39"/>
      <c r="V1573" s="39"/>
      <c r="W1573" s="39"/>
      <c r="X1573" s="40"/>
      <c r="Y1573" s="41"/>
      <c r="Z1573" s="42"/>
      <c r="AA1573" s="13"/>
      <c r="AV1573" s="10"/>
      <c r="AW1573" s="10"/>
      <c r="BB1573" s="38"/>
      <c r="BC1573" s="38"/>
      <c r="BD1573" s="38"/>
      <c r="BE1573" s="38"/>
      <c r="BF1573" s="13"/>
      <c r="BG1573" s="13"/>
      <c r="BH1573" s="12"/>
    </row>
    <row r="1574" spans="20:60" x14ac:dyDescent="0.2">
      <c r="T1574" s="39"/>
      <c r="U1574" s="39"/>
      <c r="V1574" s="39"/>
      <c r="W1574" s="39"/>
      <c r="X1574" s="40"/>
      <c r="Y1574" s="41"/>
      <c r="Z1574" s="42"/>
      <c r="AA1574" s="13"/>
      <c r="AV1574" s="10"/>
      <c r="AW1574" s="10"/>
      <c r="BB1574" s="38"/>
      <c r="BC1574" s="38"/>
      <c r="BD1574" s="38"/>
      <c r="BE1574" s="38"/>
      <c r="BF1574" s="13"/>
      <c r="BG1574" s="13"/>
      <c r="BH1574" s="12"/>
    </row>
    <row r="1575" spans="20:60" x14ac:dyDescent="0.2">
      <c r="T1575" s="39"/>
      <c r="U1575" s="39"/>
      <c r="V1575" s="39"/>
      <c r="W1575" s="39"/>
      <c r="X1575" s="40"/>
      <c r="Y1575" s="41"/>
      <c r="Z1575" s="42"/>
      <c r="AA1575" s="13"/>
      <c r="AV1575" s="10"/>
      <c r="AW1575" s="10"/>
      <c r="BB1575" s="38"/>
      <c r="BC1575" s="38"/>
      <c r="BD1575" s="38"/>
      <c r="BE1575" s="38"/>
      <c r="BF1575" s="13"/>
      <c r="BG1575" s="13"/>
      <c r="BH1575" s="12"/>
    </row>
    <row r="1576" spans="20:60" x14ac:dyDescent="0.2">
      <c r="T1576" s="39"/>
      <c r="U1576" s="39"/>
      <c r="V1576" s="39"/>
      <c r="W1576" s="39"/>
      <c r="X1576" s="40"/>
      <c r="Y1576" s="41"/>
      <c r="Z1576" s="42"/>
      <c r="AA1576" s="13"/>
      <c r="AV1576" s="10"/>
      <c r="AW1576" s="10"/>
      <c r="BB1576" s="38"/>
      <c r="BC1576" s="38"/>
      <c r="BD1576" s="38"/>
      <c r="BE1576" s="38"/>
      <c r="BF1576" s="13"/>
      <c r="BG1576" s="13"/>
      <c r="BH1576" s="12"/>
    </row>
    <row r="1577" spans="20:60" x14ac:dyDescent="0.2">
      <c r="T1577" s="39"/>
      <c r="U1577" s="39"/>
      <c r="V1577" s="39"/>
      <c r="W1577" s="39"/>
      <c r="X1577" s="40"/>
      <c r="Y1577" s="41"/>
      <c r="Z1577" s="42"/>
      <c r="AA1577" s="13"/>
      <c r="AV1577" s="10"/>
      <c r="AW1577" s="10"/>
      <c r="BB1577" s="38"/>
      <c r="BC1577" s="38"/>
      <c r="BD1577" s="38"/>
      <c r="BE1577" s="38"/>
      <c r="BF1577" s="13"/>
      <c r="BG1577" s="13"/>
      <c r="BH1577" s="12"/>
    </row>
    <row r="1578" spans="20:60" x14ac:dyDescent="0.2">
      <c r="T1578" s="39"/>
      <c r="U1578" s="39"/>
      <c r="V1578" s="39"/>
      <c r="W1578" s="39"/>
      <c r="X1578" s="40"/>
      <c r="Y1578" s="41"/>
      <c r="Z1578" s="42"/>
      <c r="AA1578" s="13"/>
      <c r="AV1578" s="10"/>
      <c r="AW1578" s="10"/>
      <c r="BB1578" s="38"/>
      <c r="BC1578" s="38"/>
      <c r="BD1578" s="38"/>
      <c r="BE1578" s="38"/>
      <c r="BF1578" s="13"/>
      <c r="BG1578" s="13"/>
      <c r="BH1578" s="12"/>
    </row>
    <row r="1579" spans="20:60" x14ac:dyDescent="0.2">
      <c r="T1579" s="39"/>
      <c r="U1579" s="39"/>
      <c r="V1579" s="39"/>
      <c r="W1579" s="39"/>
      <c r="X1579" s="40"/>
      <c r="Y1579" s="41"/>
      <c r="Z1579" s="42"/>
      <c r="AA1579" s="13"/>
      <c r="AV1579" s="10"/>
      <c r="AW1579" s="10"/>
      <c r="BB1579" s="38"/>
      <c r="BC1579" s="38"/>
      <c r="BD1579" s="38"/>
      <c r="BE1579" s="38"/>
      <c r="BF1579" s="13"/>
      <c r="BG1579" s="13"/>
      <c r="BH1579" s="12"/>
    </row>
    <row r="1580" spans="20:60" x14ac:dyDescent="0.2">
      <c r="T1580" s="39"/>
      <c r="U1580" s="39"/>
      <c r="V1580" s="39"/>
      <c r="W1580" s="39"/>
      <c r="X1580" s="40"/>
      <c r="Y1580" s="41"/>
      <c r="Z1580" s="42"/>
      <c r="AA1580" s="13"/>
      <c r="AV1580" s="10"/>
      <c r="AW1580" s="10"/>
      <c r="BB1580" s="38"/>
      <c r="BC1580" s="38"/>
      <c r="BD1580" s="38"/>
      <c r="BE1580" s="38"/>
      <c r="BF1580" s="13"/>
      <c r="BG1580" s="13"/>
      <c r="BH1580" s="12"/>
    </row>
    <row r="1581" spans="20:60" x14ac:dyDescent="0.2">
      <c r="T1581" s="39"/>
      <c r="U1581" s="39"/>
      <c r="V1581" s="39"/>
      <c r="W1581" s="39"/>
      <c r="X1581" s="40"/>
      <c r="Y1581" s="41"/>
      <c r="Z1581" s="42"/>
      <c r="AA1581" s="13"/>
      <c r="AV1581" s="10"/>
      <c r="AW1581" s="10"/>
      <c r="BB1581" s="38"/>
      <c r="BC1581" s="38"/>
      <c r="BD1581" s="38"/>
      <c r="BE1581" s="38"/>
      <c r="BF1581" s="13"/>
      <c r="BG1581" s="13"/>
      <c r="BH1581" s="12"/>
    </row>
    <row r="1582" spans="20:60" x14ac:dyDescent="0.2">
      <c r="T1582" s="39"/>
      <c r="U1582" s="39"/>
      <c r="V1582" s="39"/>
      <c r="W1582" s="39"/>
      <c r="X1582" s="40"/>
      <c r="Y1582" s="41"/>
      <c r="Z1582" s="42"/>
      <c r="AA1582" s="13"/>
      <c r="AV1582" s="10"/>
      <c r="AW1582" s="10"/>
      <c r="BB1582" s="38"/>
      <c r="BC1582" s="38"/>
      <c r="BD1582" s="38"/>
      <c r="BE1582" s="38"/>
      <c r="BF1582" s="13"/>
      <c r="BG1582" s="13"/>
      <c r="BH1582" s="12"/>
    </row>
    <row r="1583" spans="20:60" x14ac:dyDescent="0.2">
      <c r="T1583" s="39"/>
      <c r="U1583" s="39"/>
      <c r="V1583" s="39"/>
      <c r="W1583" s="39"/>
      <c r="X1583" s="40"/>
      <c r="Y1583" s="41"/>
      <c r="Z1583" s="42"/>
      <c r="AA1583" s="13"/>
      <c r="AV1583" s="10"/>
      <c r="AW1583" s="10"/>
      <c r="BB1583" s="38"/>
      <c r="BC1583" s="38"/>
      <c r="BD1583" s="38"/>
      <c r="BE1583" s="38"/>
      <c r="BF1583" s="13"/>
      <c r="BG1583" s="13"/>
      <c r="BH1583" s="12"/>
    </row>
    <row r="1584" spans="20:60" x14ac:dyDescent="0.2">
      <c r="T1584" s="39"/>
      <c r="U1584" s="39"/>
      <c r="V1584" s="39"/>
      <c r="W1584" s="39"/>
      <c r="X1584" s="40"/>
      <c r="Y1584" s="41"/>
      <c r="Z1584" s="42"/>
      <c r="AA1584" s="13"/>
      <c r="AV1584" s="10"/>
      <c r="AW1584" s="10"/>
      <c r="BB1584" s="38"/>
      <c r="BC1584" s="38"/>
      <c r="BD1584" s="38"/>
      <c r="BE1584" s="38"/>
      <c r="BF1584" s="13"/>
      <c r="BG1584" s="13"/>
      <c r="BH1584" s="12"/>
    </row>
    <row r="1585" spans="20:60" x14ac:dyDescent="0.2">
      <c r="T1585" s="39"/>
      <c r="U1585" s="39"/>
      <c r="V1585" s="39"/>
      <c r="W1585" s="39"/>
      <c r="X1585" s="40"/>
      <c r="Y1585" s="41"/>
      <c r="Z1585" s="42"/>
      <c r="AA1585" s="13"/>
      <c r="AV1585" s="10"/>
      <c r="AW1585" s="10"/>
      <c r="BB1585" s="38"/>
      <c r="BC1585" s="38"/>
      <c r="BD1585" s="38"/>
      <c r="BE1585" s="38"/>
      <c r="BF1585" s="13"/>
      <c r="BG1585" s="13"/>
      <c r="BH1585" s="12"/>
    </row>
    <row r="1586" spans="20:60" x14ac:dyDescent="0.2">
      <c r="T1586" s="39"/>
      <c r="U1586" s="39"/>
      <c r="V1586" s="39"/>
      <c r="W1586" s="39"/>
      <c r="X1586" s="40"/>
      <c r="Y1586" s="41"/>
      <c r="Z1586" s="42"/>
      <c r="AA1586" s="13"/>
      <c r="AV1586" s="10"/>
      <c r="AW1586" s="10"/>
      <c r="BB1586" s="38"/>
      <c r="BC1586" s="38"/>
      <c r="BD1586" s="38"/>
      <c r="BE1586" s="38"/>
      <c r="BF1586" s="13"/>
      <c r="BG1586" s="13"/>
      <c r="BH1586" s="12"/>
    </row>
    <row r="1587" spans="20:60" x14ac:dyDescent="0.2">
      <c r="T1587" s="39"/>
      <c r="U1587" s="39"/>
      <c r="V1587" s="39"/>
      <c r="W1587" s="39"/>
      <c r="X1587" s="40"/>
      <c r="Y1587" s="41"/>
      <c r="Z1587" s="42"/>
      <c r="AA1587" s="13"/>
      <c r="AV1587" s="10"/>
      <c r="AW1587" s="10"/>
      <c r="BB1587" s="38"/>
      <c r="BC1587" s="38"/>
      <c r="BD1587" s="38"/>
      <c r="BE1587" s="38"/>
      <c r="BF1587" s="13"/>
      <c r="BG1587" s="13"/>
      <c r="BH1587" s="12"/>
    </row>
    <row r="1588" spans="20:60" x14ac:dyDescent="0.2">
      <c r="T1588" s="39"/>
      <c r="U1588" s="39"/>
      <c r="V1588" s="39"/>
      <c r="W1588" s="39"/>
      <c r="X1588" s="40"/>
      <c r="Y1588" s="41"/>
      <c r="Z1588" s="42"/>
      <c r="AA1588" s="13"/>
      <c r="AV1588" s="10"/>
      <c r="AW1588" s="10"/>
      <c r="BB1588" s="38"/>
      <c r="BC1588" s="38"/>
      <c r="BD1588" s="38"/>
      <c r="BE1588" s="38"/>
      <c r="BF1588" s="13"/>
      <c r="BG1588" s="13"/>
      <c r="BH1588" s="12"/>
    </row>
    <row r="1589" spans="20:60" x14ac:dyDescent="0.2">
      <c r="T1589" s="39"/>
      <c r="U1589" s="39"/>
      <c r="V1589" s="39"/>
      <c r="W1589" s="39"/>
      <c r="X1589" s="40"/>
      <c r="Y1589" s="41"/>
      <c r="Z1589" s="42"/>
      <c r="AA1589" s="13"/>
      <c r="AV1589" s="10"/>
      <c r="AW1589" s="10"/>
      <c r="BB1589" s="38"/>
      <c r="BC1589" s="38"/>
      <c r="BD1589" s="38"/>
      <c r="BE1589" s="38"/>
      <c r="BF1589" s="13"/>
      <c r="BG1589" s="13"/>
      <c r="BH1589" s="12"/>
    </row>
    <row r="1590" spans="20:60" x14ac:dyDescent="0.2">
      <c r="T1590" s="39"/>
      <c r="U1590" s="39"/>
      <c r="V1590" s="39"/>
      <c r="W1590" s="39"/>
      <c r="X1590" s="40"/>
      <c r="Y1590" s="41"/>
      <c r="Z1590" s="42"/>
      <c r="AA1590" s="13"/>
      <c r="AV1590" s="10"/>
      <c r="AW1590" s="10"/>
      <c r="BB1590" s="38"/>
      <c r="BC1590" s="38"/>
      <c r="BD1590" s="38"/>
      <c r="BE1590" s="38"/>
      <c r="BF1590" s="13"/>
      <c r="BG1590" s="13"/>
      <c r="BH1590" s="12"/>
    </row>
    <row r="1591" spans="20:60" x14ac:dyDescent="0.2">
      <c r="T1591" s="39"/>
      <c r="U1591" s="39"/>
      <c r="V1591" s="39"/>
      <c r="W1591" s="39"/>
      <c r="X1591" s="40"/>
      <c r="Y1591" s="41"/>
      <c r="Z1591" s="42"/>
      <c r="AA1591" s="13"/>
      <c r="AV1591" s="10"/>
      <c r="AW1591" s="10"/>
      <c r="BB1591" s="38"/>
      <c r="BC1591" s="38"/>
      <c r="BD1591" s="38"/>
      <c r="BE1591" s="38"/>
      <c r="BF1591" s="13"/>
      <c r="BG1591" s="13"/>
      <c r="BH1591" s="12"/>
    </row>
    <row r="1592" spans="20:60" x14ac:dyDescent="0.2">
      <c r="T1592" s="39"/>
      <c r="U1592" s="39"/>
      <c r="V1592" s="39"/>
      <c r="W1592" s="39"/>
      <c r="X1592" s="40"/>
      <c r="Y1592" s="41"/>
      <c r="Z1592" s="42"/>
      <c r="AA1592" s="13"/>
      <c r="AV1592" s="10"/>
      <c r="AW1592" s="10"/>
      <c r="BB1592" s="38"/>
      <c r="BC1592" s="38"/>
      <c r="BD1592" s="38"/>
      <c r="BE1592" s="38"/>
      <c r="BF1592" s="13"/>
      <c r="BG1592" s="13"/>
      <c r="BH1592" s="12"/>
    </row>
    <row r="1593" spans="20:60" x14ac:dyDescent="0.2">
      <c r="T1593" s="39"/>
      <c r="U1593" s="39"/>
      <c r="V1593" s="39"/>
      <c r="W1593" s="39"/>
      <c r="X1593" s="40"/>
      <c r="Y1593" s="41"/>
      <c r="Z1593" s="42"/>
      <c r="AA1593" s="13"/>
      <c r="AV1593" s="10"/>
      <c r="AW1593" s="10"/>
      <c r="BB1593" s="38"/>
      <c r="BC1593" s="38"/>
      <c r="BD1593" s="38"/>
      <c r="BE1593" s="38"/>
      <c r="BF1593" s="13"/>
      <c r="BG1593" s="13"/>
      <c r="BH1593" s="12"/>
    </row>
    <row r="1594" spans="20:60" x14ac:dyDescent="0.2">
      <c r="T1594" s="39"/>
      <c r="U1594" s="39"/>
      <c r="V1594" s="39"/>
      <c r="W1594" s="39"/>
      <c r="X1594" s="40"/>
      <c r="Y1594" s="41"/>
      <c r="Z1594" s="42"/>
      <c r="AA1594" s="13"/>
      <c r="AV1594" s="10"/>
      <c r="AW1594" s="10"/>
      <c r="BB1594" s="38"/>
      <c r="BC1594" s="38"/>
      <c r="BD1594" s="38"/>
      <c r="BE1594" s="38"/>
      <c r="BF1594" s="13"/>
      <c r="BG1594" s="13"/>
      <c r="BH1594" s="12"/>
    </row>
    <row r="1595" spans="20:60" x14ac:dyDescent="0.2">
      <c r="T1595" s="39"/>
      <c r="U1595" s="39"/>
      <c r="V1595" s="39"/>
      <c r="W1595" s="39"/>
      <c r="X1595" s="40"/>
      <c r="Y1595" s="41"/>
      <c r="Z1595" s="42"/>
      <c r="AA1595" s="13"/>
      <c r="AV1595" s="10"/>
      <c r="AW1595" s="10"/>
      <c r="BB1595" s="38"/>
      <c r="BC1595" s="38"/>
      <c r="BD1595" s="38"/>
      <c r="BE1595" s="38"/>
      <c r="BF1595" s="13"/>
      <c r="BG1595" s="13"/>
      <c r="BH1595" s="12"/>
    </row>
    <row r="1596" spans="20:60" x14ac:dyDescent="0.2">
      <c r="T1596" s="39"/>
      <c r="U1596" s="39"/>
      <c r="V1596" s="39"/>
      <c r="W1596" s="39"/>
      <c r="X1596" s="40"/>
      <c r="Y1596" s="41"/>
      <c r="Z1596" s="42"/>
      <c r="AA1596" s="13"/>
      <c r="AV1596" s="10"/>
      <c r="AW1596" s="10"/>
      <c r="BB1596" s="38"/>
      <c r="BC1596" s="38"/>
      <c r="BD1596" s="38"/>
      <c r="BE1596" s="38"/>
      <c r="BF1596" s="13"/>
      <c r="BG1596" s="13"/>
      <c r="BH1596" s="12"/>
    </row>
    <row r="1597" spans="20:60" x14ac:dyDescent="0.2">
      <c r="T1597" s="39"/>
      <c r="U1597" s="39"/>
      <c r="V1597" s="39"/>
      <c r="W1597" s="39"/>
      <c r="X1597" s="40"/>
      <c r="Y1597" s="41"/>
      <c r="Z1597" s="42"/>
      <c r="AA1597" s="13"/>
      <c r="AV1597" s="10"/>
      <c r="AW1597" s="10"/>
      <c r="BB1597" s="38"/>
      <c r="BC1597" s="38"/>
      <c r="BD1597" s="38"/>
      <c r="BE1597" s="38"/>
      <c r="BF1597" s="13"/>
      <c r="BG1597" s="13"/>
      <c r="BH1597" s="12"/>
    </row>
    <row r="1598" spans="20:60" x14ac:dyDescent="0.2">
      <c r="T1598" s="39"/>
      <c r="U1598" s="39"/>
      <c r="V1598" s="39"/>
      <c r="W1598" s="39"/>
      <c r="X1598" s="40"/>
      <c r="Y1598" s="41"/>
      <c r="Z1598" s="42"/>
      <c r="AA1598" s="13"/>
      <c r="AV1598" s="10"/>
      <c r="AW1598" s="10"/>
      <c r="BB1598" s="38"/>
      <c r="BC1598" s="38"/>
      <c r="BD1598" s="38"/>
      <c r="BE1598" s="38"/>
      <c r="BF1598" s="13"/>
      <c r="BG1598" s="13"/>
      <c r="BH1598" s="12"/>
    </row>
    <row r="1599" spans="20:60" x14ac:dyDescent="0.2">
      <c r="T1599" s="39"/>
      <c r="U1599" s="39"/>
      <c r="V1599" s="39"/>
      <c r="W1599" s="39"/>
      <c r="X1599" s="40"/>
      <c r="Y1599" s="41"/>
      <c r="Z1599" s="42"/>
      <c r="AA1599" s="13"/>
      <c r="AV1599" s="10"/>
      <c r="AW1599" s="10"/>
      <c r="BB1599" s="38"/>
      <c r="BC1599" s="38"/>
      <c r="BD1599" s="38"/>
      <c r="BE1599" s="38"/>
      <c r="BF1599" s="13"/>
      <c r="BG1599" s="13"/>
      <c r="BH1599" s="12"/>
    </row>
    <row r="1600" spans="20:60" x14ac:dyDescent="0.2">
      <c r="T1600" s="39"/>
      <c r="U1600" s="39"/>
      <c r="V1600" s="39"/>
      <c r="W1600" s="39"/>
      <c r="X1600" s="40"/>
      <c r="Y1600" s="41"/>
      <c r="Z1600" s="42"/>
      <c r="AA1600" s="13"/>
      <c r="AV1600" s="10"/>
      <c r="AW1600" s="10"/>
      <c r="BB1600" s="38"/>
      <c r="BC1600" s="38"/>
      <c r="BD1600" s="38"/>
      <c r="BE1600" s="38"/>
      <c r="BF1600" s="13"/>
      <c r="BG1600" s="13"/>
      <c r="BH1600" s="12"/>
    </row>
    <row r="1601" spans="20:60" x14ac:dyDescent="0.2">
      <c r="T1601" s="39"/>
      <c r="U1601" s="39"/>
      <c r="V1601" s="39"/>
      <c r="W1601" s="39"/>
      <c r="X1601" s="40"/>
      <c r="Y1601" s="41"/>
      <c r="Z1601" s="42"/>
      <c r="AA1601" s="13"/>
      <c r="AV1601" s="10"/>
      <c r="AW1601" s="10"/>
      <c r="BB1601" s="38"/>
      <c r="BC1601" s="38"/>
      <c r="BD1601" s="38"/>
      <c r="BE1601" s="38"/>
      <c r="BF1601" s="13"/>
      <c r="BG1601" s="13"/>
      <c r="BH1601" s="12"/>
    </row>
    <row r="1602" spans="20:60" x14ac:dyDescent="0.2">
      <c r="T1602" s="39"/>
      <c r="U1602" s="39"/>
      <c r="V1602" s="39"/>
      <c r="W1602" s="39"/>
      <c r="X1602" s="40"/>
      <c r="Y1602" s="41"/>
      <c r="Z1602" s="42"/>
      <c r="AA1602" s="13"/>
      <c r="AV1602" s="10"/>
      <c r="AW1602" s="10"/>
      <c r="BB1602" s="38"/>
      <c r="BC1602" s="38"/>
      <c r="BD1602" s="38"/>
      <c r="BE1602" s="38"/>
      <c r="BF1602" s="13"/>
      <c r="BG1602" s="13"/>
      <c r="BH1602" s="12"/>
    </row>
    <row r="1603" spans="20:60" x14ac:dyDescent="0.2">
      <c r="T1603" s="39"/>
      <c r="U1603" s="39"/>
      <c r="V1603" s="39"/>
      <c r="W1603" s="39"/>
      <c r="X1603" s="40"/>
      <c r="Y1603" s="41"/>
      <c r="Z1603" s="42"/>
      <c r="AA1603" s="13"/>
      <c r="AV1603" s="10"/>
      <c r="AW1603" s="10"/>
      <c r="BB1603" s="38"/>
      <c r="BC1603" s="38"/>
      <c r="BD1603" s="38"/>
      <c r="BE1603" s="38"/>
      <c r="BF1603" s="13"/>
      <c r="BG1603" s="13"/>
      <c r="BH1603" s="12"/>
    </row>
    <row r="1604" spans="20:60" x14ac:dyDescent="0.2">
      <c r="T1604" s="39"/>
      <c r="U1604" s="39"/>
      <c r="V1604" s="39"/>
      <c r="W1604" s="39"/>
      <c r="X1604" s="40"/>
      <c r="Y1604" s="41"/>
      <c r="Z1604" s="42"/>
      <c r="AA1604" s="13"/>
      <c r="AV1604" s="10"/>
      <c r="AW1604" s="10"/>
      <c r="BB1604" s="38"/>
      <c r="BC1604" s="38"/>
      <c r="BD1604" s="38"/>
      <c r="BE1604" s="38"/>
      <c r="BF1604" s="13"/>
      <c r="BG1604" s="13"/>
      <c r="BH1604" s="12"/>
    </row>
    <row r="1605" spans="20:60" x14ac:dyDescent="0.2">
      <c r="T1605" s="39"/>
      <c r="U1605" s="39"/>
      <c r="V1605" s="39"/>
      <c r="W1605" s="39"/>
      <c r="X1605" s="40"/>
      <c r="Y1605" s="41"/>
      <c r="Z1605" s="42"/>
      <c r="AA1605" s="13"/>
      <c r="AV1605" s="10"/>
      <c r="AW1605" s="10"/>
      <c r="BB1605" s="38"/>
      <c r="BC1605" s="38"/>
      <c r="BD1605" s="38"/>
      <c r="BE1605" s="38"/>
      <c r="BF1605" s="13"/>
      <c r="BG1605" s="13"/>
      <c r="BH1605" s="12"/>
    </row>
    <row r="1606" spans="20:60" x14ac:dyDescent="0.2">
      <c r="T1606" s="39"/>
      <c r="U1606" s="39"/>
      <c r="V1606" s="39"/>
      <c r="W1606" s="39"/>
      <c r="X1606" s="40"/>
      <c r="Y1606" s="41"/>
      <c r="Z1606" s="42"/>
      <c r="AA1606" s="13"/>
      <c r="AV1606" s="10"/>
      <c r="AW1606" s="10"/>
      <c r="BB1606" s="38"/>
      <c r="BC1606" s="38"/>
      <c r="BD1606" s="38"/>
      <c r="BE1606" s="38"/>
      <c r="BF1606" s="13"/>
      <c r="BG1606" s="13"/>
      <c r="BH1606" s="12"/>
    </row>
    <row r="1607" spans="20:60" x14ac:dyDescent="0.2">
      <c r="T1607" s="39"/>
      <c r="U1607" s="39"/>
      <c r="V1607" s="39"/>
      <c r="W1607" s="39"/>
      <c r="X1607" s="40"/>
      <c r="Y1607" s="41"/>
      <c r="Z1607" s="42"/>
      <c r="AA1607" s="13"/>
      <c r="AV1607" s="10"/>
      <c r="AW1607" s="10"/>
      <c r="BB1607" s="38"/>
      <c r="BC1607" s="38"/>
      <c r="BD1607" s="38"/>
      <c r="BE1607" s="38"/>
      <c r="BF1607" s="13"/>
      <c r="BG1607" s="13"/>
      <c r="BH1607" s="12"/>
    </row>
    <row r="1608" spans="20:60" x14ac:dyDescent="0.2">
      <c r="T1608" s="39"/>
      <c r="U1608" s="39"/>
      <c r="V1608" s="39"/>
      <c r="W1608" s="39"/>
      <c r="X1608" s="40"/>
      <c r="Y1608" s="41"/>
      <c r="Z1608" s="42"/>
      <c r="AA1608" s="13"/>
      <c r="AV1608" s="10"/>
      <c r="AW1608" s="10"/>
      <c r="BB1608" s="38"/>
      <c r="BC1608" s="38"/>
      <c r="BD1608" s="38"/>
      <c r="BE1608" s="38"/>
      <c r="BF1608" s="13"/>
      <c r="BG1608" s="13"/>
      <c r="BH1608" s="12"/>
    </row>
    <row r="1609" spans="20:60" x14ac:dyDescent="0.2">
      <c r="T1609" s="39"/>
      <c r="U1609" s="39"/>
      <c r="V1609" s="39"/>
      <c r="W1609" s="39"/>
      <c r="X1609" s="40"/>
      <c r="Y1609" s="41"/>
      <c r="Z1609" s="42"/>
      <c r="AA1609" s="13"/>
      <c r="AV1609" s="10"/>
      <c r="AW1609" s="10"/>
      <c r="BB1609" s="38"/>
      <c r="BC1609" s="38"/>
      <c r="BD1609" s="38"/>
      <c r="BE1609" s="38"/>
      <c r="BF1609" s="13"/>
      <c r="BG1609" s="13"/>
      <c r="BH1609" s="12"/>
    </row>
    <row r="1610" spans="20:60" x14ac:dyDescent="0.2">
      <c r="T1610" s="39"/>
      <c r="U1610" s="39"/>
      <c r="V1610" s="39"/>
      <c r="W1610" s="39"/>
      <c r="X1610" s="40"/>
      <c r="Y1610" s="41"/>
      <c r="Z1610" s="42"/>
      <c r="AA1610" s="13"/>
      <c r="AV1610" s="10"/>
      <c r="AW1610" s="10"/>
      <c r="BB1610" s="38"/>
      <c r="BC1610" s="38"/>
      <c r="BD1610" s="38"/>
      <c r="BE1610" s="38"/>
      <c r="BF1610" s="13"/>
      <c r="BG1610" s="13"/>
      <c r="BH1610" s="12"/>
    </row>
    <row r="1611" spans="20:60" x14ac:dyDescent="0.2">
      <c r="T1611" s="39"/>
      <c r="U1611" s="39"/>
      <c r="V1611" s="39"/>
      <c r="W1611" s="39"/>
      <c r="X1611" s="40"/>
      <c r="Y1611" s="41"/>
      <c r="Z1611" s="42"/>
      <c r="AA1611" s="13"/>
      <c r="AV1611" s="10"/>
      <c r="AW1611" s="10"/>
      <c r="BB1611" s="38"/>
      <c r="BC1611" s="38"/>
      <c r="BD1611" s="38"/>
      <c r="BE1611" s="38"/>
      <c r="BF1611" s="13"/>
      <c r="BG1611" s="13"/>
      <c r="BH1611" s="12"/>
    </row>
    <row r="1612" spans="20:60" x14ac:dyDescent="0.2">
      <c r="T1612" s="39"/>
      <c r="U1612" s="39"/>
      <c r="V1612" s="39"/>
      <c r="W1612" s="39"/>
      <c r="X1612" s="40"/>
      <c r="Y1612" s="41"/>
      <c r="Z1612" s="42"/>
      <c r="AA1612" s="13"/>
      <c r="AV1612" s="10"/>
      <c r="AW1612" s="10"/>
      <c r="BB1612" s="38"/>
      <c r="BC1612" s="38"/>
      <c r="BD1612" s="38"/>
      <c r="BE1612" s="38"/>
      <c r="BF1612" s="13"/>
      <c r="BG1612" s="13"/>
      <c r="BH1612" s="12"/>
    </row>
    <row r="1613" spans="20:60" x14ac:dyDescent="0.2">
      <c r="T1613" s="39"/>
      <c r="U1613" s="39"/>
      <c r="V1613" s="39"/>
      <c r="W1613" s="39"/>
      <c r="X1613" s="40"/>
      <c r="Y1613" s="41"/>
      <c r="Z1613" s="42"/>
      <c r="AA1613" s="13"/>
      <c r="AV1613" s="10"/>
      <c r="AW1613" s="10"/>
      <c r="BB1613" s="38"/>
      <c r="BC1613" s="38"/>
      <c r="BD1613" s="38"/>
      <c r="BE1613" s="38"/>
      <c r="BF1613" s="13"/>
      <c r="BG1613" s="13"/>
      <c r="BH1613" s="12"/>
    </row>
    <row r="1614" spans="20:60" x14ac:dyDescent="0.2">
      <c r="T1614" s="39"/>
      <c r="U1614" s="39"/>
      <c r="V1614" s="39"/>
      <c r="W1614" s="39"/>
      <c r="X1614" s="40"/>
      <c r="Y1614" s="41"/>
      <c r="Z1614" s="42"/>
      <c r="AA1614" s="13"/>
      <c r="AV1614" s="10"/>
      <c r="AW1614" s="10"/>
      <c r="BB1614" s="38"/>
      <c r="BC1614" s="38"/>
      <c r="BD1614" s="38"/>
      <c r="BE1614" s="38"/>
      <c r="BF1614" s="13"/>
      <c r="BG1614" s="13"/>
      <c r="BH1614" s="12"/>
    </row>
    <row r="1615" spans="20:60" x14ac:dyDescent="0.2">
      <c r="T1615" s="39"/>
      <c r="U1615" s="39"/>
      <c r="V1615" s="39"/>
      <c r="W1615" s="39"/>
      <c r="X1615" s="40"/>
      <c r="Y1615" s="41"/>
      <c r="Z1615" s="42"/>
      <c r="AA1615" s="13"/>
      <c r="AV1615" s="10"/>
      <c r="AW1615" s="10"/>
      <c r="BB1615" s="38"/>
      <c r="BC1615" s="38"/>
      <c r="BD1615" s="38"/>
      <c r="BE1615" s="38"/>
      <c r="BF1615" s="13"/>
      <c r="BG1615" s="13"/>
      <c r="BH1615" s="12"/>
    </row>
    <row r="1616" spans="20:60" x14ac:dyDescent="0.2">
      <c r="T1616" s="39"/>
      <c r="U1616" s="39"/>
      <c r="V1616" s="39"/>
      <c r="W1616" s="39"/>
      <c r="X1616" s="40"/>
      <c r="Y1616" s="41"/>
      <c r="Z1616" s="42"/>
      <c r="AA1616" s="13"/>
      <c r="AV1616" s="10"/>
      <c r="AW1616" s="10"/>
      <c r="BB1616" s="38"/>
      <c r="BC1616" s="38"/>
      <c r="BD1616" s="38"/>
      <c r="BE1616" s="38"/>
      <c r="BF1616" s="13"/>
      <c r="BG1616" s="13"/>
      <c r="BH1616" s="12"/>
    </row>
    <row r="1617" spans="20:60" x14ac:dyDescent="0.2">
      <c r="T1617" s="39"/>
      <c r="U1617" s="39"/>
      <c r="V1617" s="39"/>
      <c r="W1617" s="39"/>
      <c r="X1617" s="40"/>
      <c r="Y1617" s="41"/>
      <c r="Z1617" s="42"/>
      <c r="AA1617" s="13"/>
      <c r="AV1617" s="10"/>
      <c r="AW1617" s="10"/>
      <c r="BB1617" s="38"/>
      <c r="BC1617" s="38"/>
      <c r="BD1617" s="38"/>
      <c r="BE1617" s="38"/>
      <c r="BF1617" s="13"/>
      <c r="BG1617" s="13"/>
      <c r="BH1617" s="12"/>
    </row>
    <row r="1618" spans="20:60" x14ac:dyDescent="0.2">
      <c r="T1618" s="39"/>
      <c r="U1618" s="39"/>
      <c r="V1618" s="39"/>
      <c r="W1618" s="39"/>
      <c r="X1618" s="40"/>
      <c r="Y1618" s="41"/>
      <c r="Z1618" s="42"/>
      <c r="AA1618" s="13"/>
      <c r="AV1618" s="10"/>
      <c r="AW1618" s="10"/>
      <c r="BB1618" s="38"/>
      <c r="BC1618" s="38"/>
      <c r="BD1618" s="38"/>
      <c r="BE1618" s="38"/>
      <c r="BF1618" s="13"/>
      <c r="BG1618" s="13"/>
      <c r="BH1618" s="12"/>
    </row>
    <row r="1619" spans="20:60" x14ac:dyDescent="0.2">
      <c r="T1619" s="39"/>
      <c r="U1619" s="39"/>
      <c r="V1619" s="39"/>
      <c r="W1619" s="39"/>
      <c r="X1619" s="40"/>
      <c r="Y1619" s="41"/>
      <c r="Z1619" s="42"/>
      <c r="AA1619" s="13"/>
      <c r="AV1619" s="10"/>
      <c r="AW1619" s="10"/>
      <c r="BB1619" s="38"/>
      <c r="BC1619" s="38"/>
      <c r="BD1619" s="38"/>
      <c r="BE1619" s="38"/>
      <c r="BF1619" s="13"/>
      <c r="BG1619" s="13"/>
      <c r="BH1619" s="12"/>
    </row>
    <row r="1620" spans="20:60" x14ac:dyDescent="0.2">
      <c r="T1620" s="39"/>
      <c r="U1620" s="39"/>
      <c r="V1620" s="39"/>
      <c r="W1620" s="39"/>
      <c r="X1620" s="40"/>
      <c r="Y1620" s="41"/>
      <c r="Z1620" s="42"/>
      <c r="AA1620" s="13"/>
      <c r="AV1620" s="10"/>
      <c r="AW1620" s="10"/>
      <c r="BB1620" s="38"/>
      <c r="BC1620" s="38"/>
      <c r="BD1620" s="38"/>
      <c r="BE1620" s="38"/>
      <c r="BF1620" s="13"/>
      <c r="BG1620" s="13"/>
      <c r="BH1620" s="12"/>
    </row>
    <row r="1621" spans="20:60" x14ac:dyDescent="0.2">
      <c r="T1621" s="39"/>
      <c r="U1621" s="39"/>
      <c r="V1621" s="39"/>
      <c r="W1621" s="39"/>
      <c r="X1621" s="40"/>
      <c r="Y1621" s="41"/>
      <c r="Z1621" s="42"/>
      <c r="AA1621" s="13"/>
      <c r="AV1621" s="10"/>
      <c r="AW1621" s="10"/>
      <c r="BB1621" s="38"/>
      <c r="BC1621" s="38"/>
      <c r="BD1621" s="38"/>
      <c r="BE1621" s="38"/>
      <c r="BF1621" s="13"/>
      <c r="BG1621" s="13"/>
      <c r="BH1621" s="12"/>
    </row>
    <row r="1622" spans="20:60" x14ac:dyDescent="0.2">
      <c r="T1622" s="39"/>
      <c r="U1622" s="39"/>
      <c r="V1622" s="39"/>
      <c r="W1622" s="39"/>
      <c r="X1622" s="40"/>
      <c r="Y1622" s="41"/>
      <c r="Z1622" s="42"/>
      <c r="AA1622" s="13"/>
      <c r="AV1622" s="10"/>
      <c r="AW1622" s="10"/>
      <c r="BB1622" s="38"/>
      <c r="BC1622" s="38"/>
      <c r="BD1622" s="38"/>
      <c r="BE1622" s="38"/>
      <c r="BF1622" s="13"/>
      <c r="BG1622" s="13"/>
      <c r="BH1622" s="12"/>
    </row>
    <row r="1623" spans="20:60" x14ac:dyDescent="0.2">
      <c r="T1623" s="39"/>
      <c r="U1623" s="39"/>
      <c r="V1623" s="39"/>
      <c r="W1623" s="39"/>
      <c r="X1623" s="40"/>
      <c r="Y1623" s="41"/>
      <c r="Z1623" s="42"/>
      <c r="AA1623" s="13"/>
      <c r="AV1623" s="10"/>
      <c r="AW1623" s="10"/>
      <c r="BB1623" s="38"/>
      <c r="BC1623" s="38"/>
      <c r="BD1623" s="38"/>
      <c r="BE1623" s="38"/>
      <c r="BF1623" s="13"/>
      <c r="BG1623" s="13"/>
      <c r="BH1623" s="12"/>
    </row>
    <row r="1624" spans="20:60" x14ac:dyDescent="0.2">
      <c r="T1624" s="39"/>
      <c r="U1624" s="39"/>
      <c r="V1624" s="39"/>
      <c r="W1624" s="39"/>
      <c r="X1624" s="40"/>
      <c r="Y1624" s="41"/>
      <c r="Z1624" s="42"/>
      <c r="AA1624" s="13"/>
      <c r="AV1624" s="10"/>
      <c r="AW1624" s="10"/>
      <c r="BB1624" s="38"/>
      <c r="BC1624" s="38"/>
      <c r="BD1624" s="38"/>
      <c r="BE1624" s="38"/>
      <c r="BF1624" s="13"/>
      <c r="BG1624" s="13"/>
      <c r="BH1624" s="12"/>
    </row>
    <row r="1625" spans="20:60" x14ac:dyDescent="0.2">
      <c r="T1625" s="39"/>
      <c r="U1625" s="39"/>
      <c r="V1625" s="39"/>
      <c r="W1625" s="39"/>
      <c r="X1625" s="40"/>
      <c r="Y1625" s="41"/>
      <c r="Z1625" s="42"/>
      <c r="AA1625" s="13"/>
      <c r="AV1625" s="10"/>
      <c r="AW1625" s="10"/>
      <c r="BB1625" s="38"/>
      <c r="BC1625" s="38"/>
      <c r="BD1625" s="38"/>
      <c r="BE1625" s="38"/>
      <c r="BF1625" s="13"/>
      <c r="BG1625" s="13"/>
      <c r="BH1625" s="12"/>
    </row>
    <row r="1626" spans="20:60" x14ac:dyDescent="0.2">
      <c r="T1626" s="39"/>
      <c r="U1626" s="39"/>
      <c r="V1626" s="39"/>
      <c r="W1626" s="39"/>
      <c r="X1626" s="40"/>
      <c r="Y1626" s="41"/>
      <c r="Z1626" s="42"/>
      <c r="AA1626" s="13"/>
      <c r="AV1626" s="10"/>
      <c r="AW1626" s="10"/>
      <c r="BB1626" s="38"/>
      <c r="BC1626" s="38"/>
      <c r="BD1626" s="38"/>
      <c r="BE1626" s="38"/>
      <c r="BF1626" s="13"/>
      <c r="BG1626" s="13"/>
      <c r="BH1626" s="12"/>
    </row>
    <row r="1627" spans="20:60" x14ac:dyDescent="0.2">
      <c r="T1627" s="39"/>
      <c r="U1627" s="39"/>
      <c r="V1627" s="39"/>
      <c r="W1627" s="39"/>
      <c r="X1627" s="40"/>
      <c r="Y1627" s="41"/>
      <c r="Z1627" s="42"/>
      <c r="AA1627" s="13"/>
      <c r="AV1627" s="10"/>
      <c r="AW1627" s="10"/>
      <c r="BB1627" s="38"/>
      <c r="BC1627" s="38"/>
      <c r="BD1627" s="38"/>
      <c r="BE1627" s="38"/>
      <c r="BF1627" s="13"/>
      <c r="BG1627" s="13"/>
      <c r="BH1627" s="12"/>
    </row>
    <row r="1628" spans="20:60" x14ac:dyDescent="0.2">
      <c r="T1628" s="39"/>
      <c r="U1628" s="39"/>
      <c r="V1628" s="39"/>
      <c r="W1628" s="39"/>
      <c r="X1628" s="40"/>
      <c r="Y1628" s="41"/>
      <c r="Z1628" s="42"/>
      <c r="AA1628" s="13"/>
      <c r="AV1628" s="10"/>
      <c r="AW1628" s="10"/>
      <c r="BB1628" s="38"/>
      <c r="BC1628" s="38"/>
      <c r="BD1628" s="38"/>
      <c r="BE1628" s="38"/>
      <c r="BF1628" s="13"/>
      <c r="BG1628" s="13"/>
      <c r="BH1628" s="12"/>
    </row>
    <row r="1629" spans="20:60" x14ac:dyDescent="0.2">
      <c r="T1629" s="39"/>
      <c r="U1629" s="39"/>
      <c r="V1629" s="39"/>
      <c r="W1629" s="39"/>
      <c r="X1629" s="40"/>
      <c r="Y1629" s="41"/>
      <c r="Z1629" s="42"/>
      <c r="AA1629" s="13"/>
      <c r="AV1629" s="10"/>
      <c r="AW1629" s="10"/>
      <c r="BB1629" s="38"/>
      <c r="BC1629" s="38"/>
      <c r="BD1629" s="38"/>
      <c r="BE1629" s="38"/>
      <c r="BF1629" s="13"/>
      <c r="BG1629" s="13"/>
      <c r="BH1629" s="12"/>
    </row>
    <row r="1630" spans="20:60" x14ac:dyDescent="0.2">
      <c r="T1630" s="39"/>
      <c r="U1630" s="39"/>
      <c r="V1630" s="39"/>
      <c r="W1630" s="39"/>
      <c r="X1630" s="40"/>
      <c r="Y1630" s="41"/>
      <c r="Z1630" s="42"/>
      <c r="AA1630" s="13"/>
      <c r="AV1630" s="10"/>
      <c r="AW1630" s="10"/>
      <c r="BB1630" s="38"/>
      <c r="BC1630" s="38"/>
      <c r="BD1630" s="38"/>
      <c r="BE1630" s="38"/>
      <c r="BF1630" s="13"/>
      <c r="BG1630" s="13"/>
      <c r="BH1630" s="12"/>
    </row>
    <row r="1631" spans="20:60" x14ac:dyDescent="0.2">
      <c r="T1631" s="39"/>
      <c r="U1631" s="39"/>
      <c r="V1631" s="39"/>
      <c r="W1631" s="39"/>
      <c r="X1631" s="40"/>
      <c r="Y1631" s="41"/>
      <c r="Z1631" s="42"/>
      <c r="AA1631" s="13"/>
      <c r="AV1631" s="10"/>
      <c r="AW1631" s="10"/>
      <c r="BB1631" s="38"/>
      <c r="BC1631" s="38"/>
      <c r="BD1631" s="38"/>
      <c r="BE1631" s="38"/>
      <c r="BF1631" s="13"/>
      <c r="BG1631" s="13"/>
      <c r="BH1631" s="12"/>
    </row>
    <row r="1632" spans="20:60" x14ac:dyDescent="0.2">
      <c r="T1632" s="39"/>
      <c r="U1632" s="39"/>
      <c r="V1632" s="39"/>
      <c r="W1632" s="39"/>
      <c r="X1632" s="40"/>
      <c r="Y1632" s="41"/>
      <c r="Z1632" s="42"/>
      <c r="AA1632" s="13"/>
      <c r="AV1632" s="10"/>
      <c r="AW1632" s="10"/>
      <c r="BB1632" s="38"/>
      <c r="BC1632" s="38"/>
      <c r="BD1632" s="38"/>
      <c r="BE1632" s="38"/>
      <c r="BF1632" s="13"/>
      <c r="BG1632" s="13"/>
      <c r="BH1632" s="12"/>
    </row>
    <row r="1633" spans="20:60" x14ac:dyDescent="0.2">
      <c r="T1633" s="39"/>
      <c r="U1633" s="39"/>
      <c r="V1633" s="39"/>
      <c r="W1633" s="39"/>
      <c r="X1633" s="40"/>
      <c r="Y1633" s="41"/>
      <c r="Z1633" s="42"/>
      <c r="AA1633" s="13"/>
      <c r="AV1633" s="10"/>
      <c r="AW1633" s="10"/>
      <c r="BB1633" s="38"/>
      <c r="BC1633" s="38"/>
      <c r="BD1633" s="38"/>
      <c r="BE1633" s="38"/>
      <c r="BF1633" s="13"/>
      <c r="BG1633" s="13"/>
      <c r="BH1633" s="12"/>
    </row>
    <row r="1634" spans="20:60" x14ac:dyDescent="0.2">
      <c r="T1634" s="39"/>
      <c r="U1634" s="39"/>
      <c r="V1634" s="39"/>
      <c r="W1634" s="39"/>
      <c r="X1634" s="40"/>
      <c r="Y1634" s="41"/>
      <c r="Z1634" s="42"/>
      <c r="AA1634" s="13"/>
      <c r="AV1634" s="10"/>
      <c r="AW1634" s="10"/>
      <c r="BB1634" s="38"/>
      <c r="BC1634" s="38"/>
      <c r="BD1634" s="38"/>
      <c r="BE1634" s="38"/>
      <c r="BF1634" s="13"/>
      <c r="BG1634" s="13"/>
      <c r="BH1634" s="12"/>
    </row>
    <row r="1635" spans="20:60" x14ac:dyDescent="0.2">
      <c r="T1635" s="39"/>
      <c r="U1635" s="39"/>
      <c r="V1635" s="39"/>
      <c r="W1635" s="39"/>
      <c r="X1635" s="40"/>
      <c r="Y1635" s="41"/>
      <c r="Z1635" s="42"/>
      <c r="AA1635" s="13"/>
      <c r="AV1635" s="10"/>
      <c r="AW1635" s="10"/>
      <c r="BB1635" s="38"/>
      <c r="BC1635" s="38"/>
      <c r="BD1635" s="38"/>
      <c r="BE1635" s="38"/>
      <c r="BF1635" s="13"/>
      <c r="BG1635" s="13"/>
      <c r="BH1635" s="12"/>
    </row>
    <row r="1636" spans="20:60" x14ac:dyDescent="0.2">
      <c r="T1636" s="39"/>
      <c r="U1636" s="39"/>
      <c r="V1636" s="39"/>
      <c r="W1636" s="39"/>
      <c r="X1636" s="40"/>
      <c r="Y1636" s="41"/>
      <c r="Z1636" s="42"/>
      <c r="AA1636" s="13"/>
      <c r="AV1636" s="10"/>
      <c r="AW1636" s="10"/>
      <c r="BB1636" s="38"/>
      <c r="BC1636" s="38"/>
      <c r="BD1636" s="38"/>
      <c r="BE1636" s="38"/>
      <c r="BF1636" s="13"/>
      <c r="BG1636" s="13"/>
      <c r="BH1636" s="12"/>
    </row>
    <row r="1637" spans="20:60" x14ac:dyDescent="0.2">
      <c r="T1637" s="39"/>
      <c r="U1637" s="39"/>
      <c r="V1637" s="39"/>
      <c r="W1637" s="39"/>
      <c r="X1637" s="40"/>
      <c r="Y1637" s="41"/>
      <c r="Z1637" s="42"/>
      <c r="AA1637" s="13"/>
      <c r="AV1637" s="10"/>
      <c r="AW1637" s="10"/>
      <c r="BB1637" s="38"/>
      <c r="BC1637" s="38"/>
      <c r="BD1637" s="38"/>
      <c r="BE1637" s="38"/>
      <c r="BF1637" s="13"/>
      <c r="BG1637" s="13"/>
      <c r="BH1637" s="12"/>
    </row>
    <row r="1638" spans="20:60" x14ac:dyDescent="0.2">
      <c r="T1638" s="39"/>
      <c r="U1638" s="39"/>
      <c r="V1638" s="39"/>
      <c r="W1638" s="39"/>
      <c r="X1638" s="40"/>
      <c r="Y1638" s="41"/>
      <c r="Z1638" s="42"/>
      <c r="AA1638" s="13"/>
      <c r="AV1638" s="10"/>
      <c r="AW1638" s="10"/>
      <c r="BB1638" s="38"/>
      <c r="BC1638" s="38"/>
      <c r="BD1638" s="38"/>
      <c r="BE1638" s="38"/>
      <c r="BF1638" s="13"/>
      <c r="BG1638" s="13"/>
      <c r="BH1638" s="12"/>
    </row>
    <row r="1639" spans="20:60" x14ac:dyDescent="0.2">
      <c r="T1639" s="39"/>
      <c r="U1639" s="39"/>
      <c r="V1639" s="39"/>
      <c r="W1639" s="39"/>
      <c r="X1639" s="40"/>
      <c r="Y1639" s="41"/>
      <c r="Z1639" s="42"/>
      <c r="AA1639" s="13"/>
      <c r="AV1639" s="10"/>
      <c r="AW1639" s="10"/>
      <c r="BB1639" s="38"/>
      <c r="BC1639" s="38"/>
      <c r="BD1639" s="38"/>
      <c r="BE1639" s="38"/>
      <c r="BF1639" s="13"/>
      <c r="BG1639" s="13"/>
      <c r="BH1639" s="12"/>
    </row>
    <row r="1640" spans="20:60" x14ac:dyDescent="0.2">
      <c r="T1640" s="39"/>
      <c r="U1640" s="39"/>
      <c r="V1640" s="39"/>
      <c r="W1640" s="39"/>
      <c r="X1640" s="40"/>
      <c r="Y1640" s="41"/>
      <c r="Z1640" s="42"/>
      <c r="AA1640" s="13"/>
      <c r="AV1640" s="10"/>
      <c r="AW1640" s="10"/>
      <c r="BB1640" s="38"/>
      <c r="BC1640" s="38"/>
      <c r="BD1640" s="38"/>
      <c r="BE1640" s="38"/>
      <c r="BF1640" s="13"/>
      <c r="BG1640" s="13"/>
      <c r="BH1640" s="12"/>
    </row>
    <row r="1641" spans="20:60" x14ac:dyDescent="0.2">
      <c r="T1641" s="39"/>
      <c r="U1641" s="39"/>
      <c r="V1641" s="39"/>
      <c r="W1641" s="39"/>
      <c r="X1641" s="40"/>
      <c r="Y1641" s="41"/>
      <c r="Z1641" s="42"/>
      <c r="AA1641" s="13"/>
      <c r="AV1641" s="10"/>
      <c r="AW1641" s="10"/>
      <c r="BB1641" s="38"/>
      <c r="BC1641" s="38"/>
      <c r="BD1641" s="38"/>
      <c r="BE1641" s="38"/>
      <c r="BF1641" s="13"/>
      <c r="BG1641" s="13"/>
      <c r="BH1641" s="12"/>
    </row>
    <row r="1642" spans="20:60" x14ac:dyDescent="0.2">
      <c r="T1642" s="39"/>
      <c r="U1642" s="39"/>
      <c r="V1642" s="39"/>
      <c r="W1642" s="39"/>
      <c r="X1642" s="40"/>
      <c r="Y1642" s="41"/>
      <c r="Z1642" s="42"/>
      <c r="AA1642" s="13"/>
      <c r="AV1642" s="10"/>
      <c r="AW1642" s="10"/>
      <c r="BB1642" s="38"/>
      <c r="BC1642" s="38"/>
      <c r="BD1642" s="38"/>
      <c r="BE1642" s="38"/>
      <c r="BF1642" s="13"/>
      <c r="BG1642" s="13"/>
      <c r="BH1642" s="12"/>
    </row>
    <row r="1643" spans="20:60" x14ac:dyDescent="0.2">
      <c r="T1643" s="39"/>
      <c r="U1643" s="39"/>
      <c r="V1643" s="39"/>
      <c r="W1643" s="39"/>
      <c r="X1643" s="40"/>
      <c r="Y1643" s="41"/>
      <c r="Z1643" s="42"/>
      <c r="AA1643" s="13"/>
      <c r="AV1643" s="10"/>
      <c r="AW1643" s="10"/>
      <c r="BB1643" s="38"/>
      <c r="BC1643" s="38"/>
      <c r="BD1643" s="38"/>
      <c r="BE1643" s="38"/>
      <c r="BF1643" s="13"/>
      <c r="BG1643" s="13"/>
      <c r="BH1643" s="12"/>
    </row>
    <row r="1644" spans="20:60" x14ac:dyDescent="0.2">
      <c r="T1644" s="39"/>
      <c r="U1644" s="39"/>
      <c r="V1644" s="39"/>
      <c r="W1644" s="39"/>
      <c r="X1644" s="40"/>
      <c r="Y1644" s="41"/>
      <c r="Z1644" s="42"/>
      <c r="AA1644" s="13"/>
      <c r="AV1644" s="10"/>
      <c r="AW1644" s="10"/>
      <c r="BB1644" s="38"/>
      <c r="BC1644" s="38"/>
      <c r="BD1644" s="38"/>
      <c r="BE1644" s="38"/>
      <c r="BF1644" s="13"/>
      <c r="BG1644" s="13"/>
      <c r="BH1644" s="12"/>
    </row>
    <row r="1645" spans="20:60" x14ac:dyDescent="0.2">
      <c r="T1645" s="39"/>
      <c r="U1645" s="39"/>
      <c r="V1645" s="39"/>
      <c r="W1645" s="39"/>
      <c r="X1645" s="40"/>
      <c r="Y1645" s="41"/>
      <c r="Z1645" s="42"/>
      <c r="AA1645" s="13"/>
      <c r="AV1645" s="10"/>
      <c r="AW1645" s="10"/>
      <c r="BB1645" s="38"/>
      <c r="BC1645" s="38"/>
      <c r="BD1645" s="38"/>
      <c r="BE1645" s="38"/>
      <c r="BF1645" s="13"/>
      <c r="BG1645" s="13"/>
      <c r="BH1645" s="12"/>
    </row>
    <row r="1646" spans="20:60" x14ac:dyDescent="0.2">
      <c r="T1646" s="39"/>
      <c r="U1646" s="39"/>
      <c r="V1646" s="39"/>
      <c r="W1646" s="39"/>
      <c r="X1646" s="40"/>
      <c r="Y1646" s="41"/>
      <c r="Z1646" s="42"/>
      <c r="AA1646" s="13"/>
      <c r="AV1646" s="10"/>
      <c r="AW1646" s="10"/>
      <c r="BB1646" s="38"/>
      <c r="BC1646" s="38"/>
      <c r="BD1646" s="38"/>
      <c r="BE1646" s="38"/>
      <c r="BF1646" s="13"/>
      <c r="BG1646" s="13"/>
      <c r="BH1646" s="12"/>
    </row>
    <row r="1647" spans="20:60" x14ac:dyDescent="0.2">
      <c r="T1647" s="39"/>
      <c r="U1647" s="39"/>
      <c r="V1647" s="39"/>
      <c r="W1647" s="39"/>
      <c r="X1647" s="40"/>
      <c r="Y1647" s="41"/>
      <c r="Z1647" s="42"/>
      <c r="AA1647" s="13"/>
      <c r="AV1647" s="10"/>
      <c r="AW1647" s="10"/>
      <c r="BB1647" s="38"/>
      <c r="BC1647" s="38"/>
      <c r="BD1647" s="38"/>
      <c r="BE1647" s="38"/>
      <c r="BF1647" s="13"/>
      <c r="BG1647" s="13"/>
      <c r="BH1647" s="12"/>
    </row>
    <row r="1648" spans="20:60" x14ac:dyDescent="0.2">
      <c r="T1648" s="39"/>
      <c r="U1648" s="39"/>
      <c r="V1648" s="39"/>
      <c r="W1648" s="39"/>
      <c r="X1648" s="40"/>
      <c r="Y1648" s="41"/>
      <c r="Z1648" s="42"/>
      <c r="AA1648" s="13"/>
      <c r="AV1648" s="10"/>
      <c r="AW1648" s="10"/>
      <c r="BB1648" s="38"/>
      <c r="BC1648" s="38"/>
      <c r="BD1648" s="38"/>
      <c r="BE1648" s="38"/>
      <c r="BF1648" s="13"/>
      <c r="BG1648" s="13"/>
      <c r="BH1648" s="12"/>
    </row>
    <row r="1649" spans="20:60" x14ac:dyDescent="0.2">
      <c r="T1649" s="39"/>
      <c r="U1649" s="39"/>
      <c r="V1649" s="39"/>
      <c r="W1649" s="39"/>
      <c r="X1649" s="40"/>
      <c r="Y1649" s="41"/>
      <c r="Z1649" s="42"/>
      <c r="AA1649" s="13"/>
      <c r="AV1649" s="10"/>
      <c r="AW1649" s="10"/>
      <c r="BB1649" s="38"/>
      <c r="BC1649" s="38"/>
      <c r="BD1649" s="38"/>
      <c r="BE1649" s="38"/>
      <c r="BF1649" s="13"/>
      <c r="BG1649" s="13"/>
      <c r="BH1649" s="12"/>
    </row>
    <row r="1650" spans="20:60" x14ac:dyDescent="0.2">
      <c r="T1650" s="39"/>
      <c r="U1650" s="39"/>
      <c r="V1650" s="39"/>
      <c r="W1650" s="39"/>
      <c r="X1650" s="40"/>
      <c r="Y1650" s="41"/>
      <c r="Z1650" s="42"/>
      <c r="AA1650" s="13"/>
      <c r="AV1650" s="10"/>
      <c r="AW1650" s="10"/>
      <c r="BB1650" s="38"/>
      <c r="BC1650" s="38"/>
      <c r="BD1650" s="38"/>
      <c r="BE1650" s="38"/>
      <c r="BF1650" s="13"/>
      <c r="BG1650" s="13"/>
      <c r="BH1650" s="12"/>
    </row>
    <row r="1651" spans="20:60" x14ac:dyDescent="0.2">
      <c r="T1651" s="39"/>
      <c r="U1651" s="39"/>
      <c r="V1651" s="39"/>
      <c r="W1651" s="39"/>
      <c r="X1651" s="40"/>
      <c r="Y1651" s="41"/>
      <c r="Z1651" s="42"/>
      <c r="AA1651" s="13"/>
      <c r="AV1651" s="10"/>
      <c r="AW1651" s="10"/>
      <c r="BB1651" s="38"/>
      <c r="BC1651" s="38"/>
      <c r="BD1651" s="38"/>
      <c r="BE1651" s="38"/>
      <c r="BF1651" s="13"/>
      <c r="BG1651" s="13"/>
      <c r="BH1651" s="12"/>
    </row>
    <row r="1652" spans="20:60" x14ac:dyDescent="0.2">
      <c r="T1652" s="39"/>
      <c r="U1652" s="39"/>
      <c r="V1652" s="39"/>
      <c r="W1652" s="39"/>
      <c r="X1652" s="40"/>
      <c r="Y1652" s="41"/>
      <c r="Z1652" s="42"/>
      <c r="AA1652" s="13"/>
      <c r="AV1652" s="10"/>
      <c r="AW1652" s="10"/>
      <c r="BB1652" s="38"/>
      <c r="BC1652" s="38"/>
      <c r="BD1652" s="38"/>
      <c r="BE1652" s="38"/>
      <c r="BF1652" s="13"/>
      <c r="BG1652" s="13"/>
      <c r="BH1652" s="12"/>
    </row>
    <row r="1653" spans="20:60" x14ac:dyDescent="0.2">
      <c r="T1653" s="39"/>
      <c r="U1653" s="39"/>
      <c r="V1653" s="39"/>
      <c r="W1653" s="39"/>
      <c r="X1653" s="40"/>
      <c r="Y1653" s="41"/>
      <c r="Z1653" s="42"/>
      <c r="AA1653" s="13"/>
      <c r="AV1653" s="10"/>
      <c r="AW1653" s="10"/>
      <c r="BB1653" s="38"/>
      <c r="BC1653" s="38"/>
      <c r="BD1653" s="38"/>
      <c r="BE1653" s="38"/>
      <c r="BF1653" s="13"/>
      <c r="BG1653" s="13"/>
      <c r="BH1653" s="12"/>
    </row>
    <row r="1654" spans="20:60" x14ac:dyDescent="0.2">
      <c r="T1654" s="39"/>
      <c r="U1654" s="39"/>
      <c r="V1654" s="39"/>
      <c r="W1654" s="39"/>
      <c r="X1654" s="40"/>
      <c r="Y1654" s="41"/>
      <c r="Z1654" s="42"/>
      <c r="AA1654" s="13"/>
      <c r="AV1654" s="10"/>
      <c r="AW1654" s="10"/>
      <c r="BB1654" s="38"/>
      <c r="BC1654" s="38"/>
      <c r="BD1654" s="38"/>
      <c r="BE1654" s="38"/>
      <c r="BF1654" s="13"/>
      <c r="BG1654" s="13"/>
      <c r="BH1654" s="12"/>
    </row>
    <row r="1655" spans="20:60" x14ac:dyDescent="0.2">
      <c r="T1655" s="39"/>
      <c r="U1655" s="39"/>
      <c r="V1655" s="39"/>
      <c r="W1655" s="39"/>
      <c r="X1655" s="40"/>
      <c r="Y1655" s="41"/>
      <c r="Z1655" s="42"/>
      <c r="AA1655" s="13"/>
      <c r="AV1655" s="10"/>
      <c r="AW1655" s="10"/>
      <c r="BB1655" s="38"/>
      <c r="BC1655" s="38"/>
      <c r="BD1655" s="38"/>
      <c r="BE1655" s="38"/>
      <c r="BF1655" s="13"/>
      <c r="BG1655" s="13"/>
      <c r="BH1655" s="12"/>
    </row>
    <row r="1656" spans="20:60" x14ac:dyDescent="0.2">
      <c r="T1656" s="39"/>
      <c r="U1656" s="39"/>
      <c r="V1656" s="39"/>
      <c r="W1656" s="39"/>
      <c r="X1656" s="40"/>
      <c r="Y1656" s="41"/>
      <c r="Z1656" s="42"/>
      <c r="AA1656" s="13"/>
      <c r="AV1656" s="10"/>
      <c r="AW1656" s="10"/>
      <c r="BB1656" s="38"/>
      <c r="BC1656" s="38"/>
      <c r="BD1656" s="38"/>
      <c r="BE1656" s="38"/>
      <c r="BF1656" s="13"/>
      <c r="BG1656" s="13"/>
      <c r="BH1656" s="12"/>
    </row>
    <row r="1657" spans="20:60" x14ac:dyDescent="0.2">
      <c r="T1657" s="39"/>
      <c r="U1657" s="39"/>
      <c r="V1657" s="39"/>
      <c r="W1657" s="39"/>
      <c r="X1657" s="40"/>
      <c r="Y1657" s="41"/>
      <c r="Z1657" s="42"/>
      <c r="AA1657" s="13"/>
      <c r="AV1657" s="10"/>
      <c r="AW1657" s="10"/>
      <c r="BB1657" s="38"/>
      <c r="BC1657" s="38"/>
      <c r="BD1657" s="38"/>
      <c r="BE1657" s="38"/>
      <c r="BF1657" s="13"/>
      <c r="BG1657" s="13"/>
      <c r="BH1657" s="12"/>
    </row>
    <row r="1658" spans="20:60" x14ac:dyDescent="0.2">
      <c r="T1658" s="39"/>
      <c r="U1658" s="39"/>
      <c r="V1658" s="39"/>
      <c r="W1658" s="39"/>
      <c r="X1658" s="40"/>
      <c r="Y1658" s="41"/>
      <c r="Z1658" s="42"/>
      <c r="AA1658" s="13"/>
      <c r="AV1658" s="10"/>
      <c r="AW1658" s="10"/>
      <c r="BB1658" s="38"/>
      <c r="BC1658" s="38"/>
      <c r="BD1658" s="38"/>
      <c r="BE1658" s="38"/>
      <c r="BF1658" s="13"/>
      <c r="BG1658" s="13"/>
      <c r="BH1658" s="12"/>
    </row>
    <row r="1659" spans="20:60" x14ac:dyDescent="0.2">
      <c r="T1659" s="39"/>
      <c r="U1659" s="39"/>
      <c r="V1659" s="39"/>
      <c r="W1659" s="39"/>
      <c r="X1659" s="40"/>
      <c r="Y1659" s="41"/>
      <c r="Z1659" s="42"/>
      <c r="AA1659" s="13"/>
      <c r="AV1659" s="10"/>
      <c r="AW1659" s="10"/>
      <c r="BB1659" s="38"/>
      <c r="BC1659" s="38"/>
      <c r="BD1659" s="38"/>
      <c r="BE1659" s="38"/>
      <c r="BF1659" s="13"/>
      <c r="BG1659" s="13"/>
      <c r="BH1659" s="12"/>
    </row>
    <row r="1660" spans="20:60" x14ac:dyDescent="0.2">
      <c r="T1660" s="39"/>
      <c r="U1660" s="39"/>
      <c r="V1660" s="39"/>
      <c r="W1660" s="39"/>
      <c r="X1660" s="40"/>
      <c r="Y1660" s="41"/>
      <c r="Z1660" s="42"/>
      <c r="AA1660" s="13"/>
      <c r="AV1660" s="10"/>
      <c r="AW1660" s="10"/>
      <c r="BB1660" s="38"/>
      <c r="BC1660" s="38"/>
      <c r="BD1660" s="38"/>
      <c r="BE1660" s="38"/>
      <c r="BF1660" s="13"/>
      <c r="BG1660" s="13"/>
      <c r="BH1660" s="12"/>
    </row>
    <row r="1661" spans="20:60" x14ac:dyDescent="0.2">
      <c r="T1661" s="39"/>
      <c r="U1661" s="39"/>
      <c r="V1661" s="39"/>
      <c r="W1661" s="39"/>
      <c r="X1661" s="40"/>
      <c r="Y1661" s="41"/>
      <c r="Z1661" s="42"/>
      <c r="AA1661" s="13"/>
      <c r="AV1661" s="10"/>
      <c r="AW1661" s="10"/>
      <c r="BB1661" s="38"/>
      <c r="BC1661" s="38"/>
      <c r="BD1661" s="38"/>
      <c r="BE1661" s="38"/>
      <c r="BF1661" s="13"/>
      <c r="BG1661" s="13"/>
      <c r="BH1661" s="12"/>
    </row>
    <row r="1662" spans="20:60" x14ac:dyDescent="0.2">
      <c r="T1662" s="39"/>
      <c r="U1662" s="39"/>
      <c r="V1662" s="39"/>
      <c r="W1662" s="39"/>
      <c r="X1662" s="40"/>
      <c r="Y1662" s="41"/>
      <c r="Z1662" s="42"/>
      <c r="AA1662" s="13"/>
      <c r="AV1662" s="10"/>
      <c r="AW1662" s="10"/>
      <c r="BB1662" s="38"/>
      <c r="BC1662" s="38"/>
      <c r="BD1662" s="38"/>
      <c r="BE1662" s="38"/>
      <c r="BF1662" s="13"/>
      <c r="BG1662" s="13"/>
      <c r="BH1662" s="12"/>
    </row>
    <row r="1663" spans="20:60" x14ac:dyDescent="0.2">
      <c r="T1663" s="39"/>
      <c r="U1663" s="39"/>
      <c r="V1663" s="39"/>
      <c r="W1663" s="39"/>
      <c r="X1663" s="40"/>
      <c r="Y1663" s="41"/>
      <c r="Z1663" s="42"/>
      <c r="AA1663" s="13"/>
      <c r="AV1663" s="10"/>
      <c r="AW1663" s="10"/>
      <c r="BB1663" s="38"/>
      <c r="BC1663" s="38"/>
      <c r="BD1663" s="38"/>
      <c r="BE1663" s="38"/>
      <c r="BF1663" s="13"/>
      <c r="BG1663" s="13"/>
      <c r="BH1663" s="12"/>
    </row>
    <row r="1664" spans="20:60" x14ac:dyDescent="0.2">
      <c r="T1664" s="39"/>
      <c r="U1664" s="39"/>
      <c r="V1664" s="39"/>
      <c r="W1664" s="39"/>
      <c r="X1664" s="40"/>
      <c r="Y1664" s="41"/>
      <c r="Z1664" s="42"/>
      <c r="AA1664" s="13"/>
      <c r="AV1664" s="10"/>
      <c r="AW1664" s="10"/>
      <c r="BB1664" s="38"/>
      <c r="BC1664" s="38"/>
      <c r="BD1664" s="38"/>
      <c r="BE1664" s="38"/>
      <c r="BF1664" s="13"/>
      <c r="BG1664" s="13"/>
      <c r="BH1664" s="12"/>
    </row>
    <row r="1665" spans="20:60" x14ac:dyDescent="0.2">
      <c r="T1665" s="39"/>
      <c r="U1665" s="39"/>
      <c r="V1665" s="39"/>
      <c r="W1665" s="39"/>
      <c r="X1665" s="40"/>
      <c r="Y1665" s="41"/>
      <c r="Z1665" s="42"/>
      <c r="AA1665" s="13"/>
      <c r="AV1665" s="10"/>
      <c r="AW1665" s="10"/>
      <c r="BB1665" s="38"/>
      <c r="BC1665" s="38"/>
      <c r="BD1665" s="38"/>
      <c r="BE1665" s="38"/>
      <c r="BF1665" s="13"/>
      <c r="BG1665" s="13"/>
      <c r="BH1665" s="12"/>
    </row>
    <row r="1666" spans="20:60" x14ac:dyDescent="0.2">
      <c r="T1666" s="39"/>
      <c r="U1666" s="39"/>
      <c r="V1666" s="39"/>
      <c r="W1666" s="39"/>
      <c r="X1666" s="40"/>
      <c r="Y1666" s="41"/>
      <c r="Z1666" s="42"/>
      <c r="AA1666" s="13"/>
      <c r="AV1666" s="10"/>
      <c r="AW1666" s="10"/>
      <c r="BB1666" s="38"/>
      <c r="BC1666" s="38"/>
      <c r="BD1666" s="38"/>
      <c r="BE1666" s="38"/>
      <c r="BF1666" s="13"/>
      <c r="BG1666" s="13"/>
      <c r="BH1666" s="12"/>
    </row>
    <row r="1667" spans="20:60" x14ac:dyDescent="0.2">
      <c r="T1667" s="39"/>
      <c r="U1667" s="39"/>
      <c r="V1667" s="39"/>
      <c r="W1667" s="39"/>
      <c r="X1667" s="40"/>
      <c r="Y1667" s="41"/>
      <c r="Z1667" s="42"/>
      <c r="AA1667" s="13"/>
      <c r="AV1667" s="10"/>
      <c r="AW1667" s="10"/>
      <c r="BB1667" s="38"/>
      <c r="BC1667" s="38"/>
      <c r="BD1667" s="38"/>
      <c r="BE1667" s="38"/>
      <c r="BF1667" s="13"/>
      <c r="BG1667" s="13"/>
      <c r="BH1667" s="12"/>
    </row>
    <row r="1668" spans="20:60" x14ac:dyDescent="0.2">
      <c r="T1668" s="39"/>
      <c r="U1668" s="39"/>
      <c r="V1668" s="39"/>
      <c r="W1668" s="39"/>
      <c r="X1668" s="40"/>
      <c r="Y1668" s="41"/>
      <c r="Z1668" s="42"/>
      <c r="AA1668" s="13"/>
      <c r="AV1668" s="10"/>
      <c r="AW1668" s="10"/>
      <c r="BB1668" s="38"/>
      <c r="BC1668" s="38"/>
      <c r="BD1668" s="38"/>
      <c r="BE1668" s="38"/>
      <c r="BF1668" s="13"/>
      <c r="BG1668" s="13"/>
      <c r="BH1668" s="12"/>
    </row>
    <row r="1669" spans="20:60" x14ac:dyDescent="0.2">
      <c r="T1669" s="39"/>
      <c r="U1669" s="39"/>
      <c r="V1669" s="39"/>
      <c r="W1669" s="39"/>
      <c r="X1669" s="40"/>
      <c r="Y1669" s="41"/>
      <c r="Z1669" s="42"/>
      <c r="AA1669" s="13"/>
      <c r="AV1669" s="10"/>
      <c r="AW1669" s="10"/>
      <c r="BB1669" s="38"/>
      <c r="BC1669" s="38"/>
      <c r="BD1669" s="38"/>
      <c r="BE1669" s="38"/>
      <c r="BF1669" s="13"/>
      <c r="BG1669" s="13"/>
      <c r="BH1669" s="12"/>
    </row>
    <row r="1670" spans="20:60" x14ac:dyDescent="0.2">
      <c r="T1670" s="39"/>
      <c r="U1670" s="39"/>
      <c r="V1670" s="39"/>
      <c r="W1670" s="39"/>
      <c r="X1670" s="40"/>
      <c r="Y1670" s="41"/>
      <c r="Z1670" s="42"/>
      <c r="AA1670" s="13"/>
      <c r="AV1670" s="10"/>
      <c r="AW1670" s="10"/>
      <c r="BB1670" s="38"/>
      <c r="BC1670" s="38"/>
      <c r="BD1670" s="38"/>
      <c r="BE1670" s="38"/>
      <c r="BF1670" s="13"/>
      <c r="BG1670" s="13"/>
      <c r="BH1670" s="12"/>
    </row>
    <row r="1671" spans="20:60" x14ac:dyDescent="0.2">
      <c r="T1671" s="39"/>
      <c r="U1671" s="39"/>
      <c r="V1671" s="39"/>
      <c r="W1671" s="39"/>
      <c r="X1671" s="40"/>
      <c r="Y1671" s="41"/>
      <c r="Z1671" s="42"/>
      <c r="AA1671" s="13"/>
      <c r="AV1671" s="10"/>
      <c r="AW1671" s="10"/>
      <c r="BB1671" s="38"/>
      <c r="BC1671" s="38"/>
      <c r="BD1671" s="38"/>
      <c r="BE1671" s="38"/>
      <c r="BF1671" s="13"/>
      <c r="BG1671" s="13"/>
      <c r="BH1671" s="12"/>
    </row>
    <row r="1672" spans="20:60" x14ac:dyDescent="0.2">
      <c r="T1672" s="39"/>
      <c r="U1672" s="39"/>
      <c r="V1672" s="39"/>
      <c r="W1672" s="39"/>
      <c r="X1672" s="40"/>
      <c r="Y1672" s="41"/>
      <c r="Z1672" s="42"/>
      <c r="AA1672" s="13"/>
      <c r="AV1672" s="10"/>
      <c r="AW1672" s="10"/>
      <c r="BB1672" s="38"/>
      <c r="BC1672" s="38"/>
      <c r="BD1672" s="38"/>
      <c r="BE1672" s="38"/>
      <c r="BF1672" s="13"/>
      <c r="BG1672" s="13"/>
      <c r="BH1672" s="12"/>
    </row>
    <row r="1673" spans="20:60" x14ac:dyDescent="0.2">
      <c r="T1673" s="39"/>
      <c r="U1673" s="39"/>
      <c r="V1673" s="39"/>
      <c r="W1673" s="39"/>
      <c r="X1673" s="40"/>
      <c r="Y1673" s="41"/>
      <c r="Z1673" s="42"/>
      <c r="AA1673" s="13"/>
      <c r="AV1673" s="10"/>
      <c r="AW1673" s="10"/>
      <c r="BB1673" s="38"/>
      <c r="BC1673" s="38"/>
      <c r="BD1673" s="38"/>
      <c r="BE1673" s="38"/>
      <c r="BF1673" s="13"/>
      <c r="BG1673" s="13"/>
      <c r="BH1673" s="12"/>
    </row>
    <row r="1674" spans="20:60" x14ac:dyDescent="0.2">
      <c r="T1674" s="39"/>
      <c r="U1674" s="39"/>
      <c r="V1674" s="39"/>
      <c r="W1674" s="39"/>
      <c r="X1674" s="40"/>
      <c r="Y1674" s="41"/>
      <c r="Z1674" s="42"/>
      <c r="AA1674" s="13"/>
      <c r="AV1674" s="10"/>
      <c r="AW1674" s="10"/>
      <c r="BB1674" s="38"/>
      <c r="BC1674" s="38"/>
      <c r="BD1674" s="38"/>
      <c r="BE1674" s="38"/>
      <c r="BF1674" s="13"/>
      <c r="BG1674" s="13"/>
      <c r="BH1674" s="12"/>
    </row>
    <row r="1675" spans="20:60" x14ac:dyDescent="0.2">
      <c r="T1675" s="39"/>
      <c r="U1675" s="39"/>
      <c r="V1675" s="39"/>
      <c r="W1675" s="39"/>
      <c r="X1675" s="40"/>
      <c r="Y1675" s="41"/>
      <c r="Z1675" s="42"/>
      <c r="AA1675" s="13"/>
      <c r="AV1675" s="10"/>
      <c r="AW1675" s="10"/>
      <c r="BB1675" s="38"/>
      <c r="BC1675" s="38"/>
      <c r="BD1675" s="38"/>
      <c r="BE1675" s="38"/>
      <c r="BF1675" s="13"/>
      <c r="BG1675" s="13"/>
      <c r="BH1675" s="12"/>
    </row>
    <row r="1676" spans="20:60" x14ac:dyDescent="0.2">
      <c r="T1676" s="39"/>
      <c r="U1676" s="39"/>
      <c r="V1676" s="39"/>
      <c r="W1676" s="39"/>
      <c r="X1676" s="40"/>
      <c r="Y1676" s="41"/>
      <c r="Z1676" s="42"/>
      <c r="AA1676" s="13"/>
      <c r="AV1676" s="10"/>
      <c r="AW1676" s="10"/>
      <c r="BB1676" s="38"/>
      <c r="BC1676" s="38"/>
      <c r="BD1676" s="38"/>
      <c r="BE1676" s="38"/>
      <c r="BF1676" s="13"/>
      <c r="BG1676" s="13"/>
      <c r="BH1676" s="12"/>
    </row>
    <row r="1677" spans="20:60" x14ac:dyDescent="0.2">
      <c r="T1677" s="39"/>
      <c r="U1677" s="39"/>
      <c r="V1677" s="39"/>
      <c r="W1677" s="39"/>
      <c r="X1677" s="40"/>
      <c r="Y1677" s="41"/>
      <c r="Z1677" s="42"/>
      <c r="AA1677" s="13"/>
      <c r="AV1677" s="10"/>
      <c r="AW1677" s="10"/>
      <c r="BB1677" s="38"/>
      <c r="BC1677" s="38"/>
      <c r="BD1677" s="38"/>
      <c r="BE1677" s="38"/>
      <c r="BF1677" s="13"/>
      <c r="BG1677" s="13"/>
      <c r="BH1677" s="12"/>
    </row>
    <row r="1678" spans="20:60" x14ac:dyDescent="0.2">
      <c r="T1678" s="39"/>
      <c r="U1678" s="39"/>
      <c r="V1678" s="39"/>
      <c r="W1678" s="39"/>
      <c r="X1678" s="40"/>
      <c r="Y1678" s="41"/>
      <c r="Z1678" s="42"/>
      <c r="AA1678" s="13"/>
      <c r="AV1678" s="10"/>
      <c r="AW1678" s="10"/>
      <c r="BB1678" s="38"/>
      <c r="BC1678" s="38"/>
      <c r="BD1678" s="38"/>
      <c r="BE1678" s="38"/>
      <c r="BF1678" s="13"/>
      <c r="BG1678" s="13"/>
      <c r="BH1678" s="12"/>
    </row>
    <row r="1679" spans="20:60" x14ac:dyDescent="0.2">
      <c r="T1679" s="39"/>
      <c r="U1679" s="39"/>
      <c r="V1679" s="39"/>
      <c r="W1679" s="39"/>
      <c r="X1679" s="40"/>
      <c r="Y1679" s="41"/>
      <c r="Z1679" s="42"/>
      <c r="AA1679" s="13"/>
      <c r="AV1679" s="10"/>
      <c r="AW1679" s="10"/>
      <c r="BB1679" s="38"/>
      <c r="BC1679" s="38"/>
      <c r="BD1679" s="38"/>
      <c r="BE1679" s="38"/>
      <c r="BF1679" s="13"/>
      <c r="BG1679" s="13"/>
      <c r="BH1679" s="12"/>
    </row>
    <row r="1680" spans="20:60" x14ac:dyDescent="0.2">
      <c r="T1680" s="39"/>
      <c r="U1680" s="39"/>
      <c r="V1680" s="39"/>
      <c r="W1680" s="39"/>
      <c r="X1680" s="40"/>
      <c r="Y1680" s="41"/>
      <c r="Z1680" s="42"/>
      <c r="AA1680" s="13"/>
      <c r="AV1680" s="10"/>
      <c r="AW1680" s="10"/>
      <c r="BB1680" s="38"/>
      <c r="BC1680" s="38"/>
      <c r="BD1680" s="38"/>
      <c r="BE1680" s="38"/>
      <c r="BF1680" s="13"/>
      <c r="BG1680" s="13"/>
      <c r="BH1680" s="12"/>
    </row>
    <row r="1681" spans="20:60" x14ac:dyDescent="0.2">
      <c r="T1681" s="39"/>
      <c r="U1681" s="39"/>
      <c r="V1681" s="39"/>
      <c r="W1681" s="39"/>
      <c r="X1681" s="40"/>
      <c r="Y1681" s="41"/>
      <c r="Z1681" s="42"/>
      <c r="AA1681" s="13"/>
      <c r="AV1681" s="10"/>
      <c r="AW1681" s="10"/>
      <c r="BB1681" s="38"/>
      <c r="BC1681" s="38"/>
      <c r="BD1681" s="38"/>
      <c r="BE1681" s="38"/>
      <c r="BF1681" s="13"/>
      <c r="BG1681" s="13"/>
      <c r="BH1681" s="12"/>
    </row>
    <row r="1682" spans="20:60" x14ac:dyDescent="0.2">
      <c r="T1682" s="39"/>
      <c r="U1682" s="39"/>
      <c r="V1682" s="39"/>
      <c r="W1682" s="39"/>
      <c r="X1682" s="40"/>
      <c r="Y1682" s="41"/>
      <c r="Z1682" s="42"/>
      <c r="AA1682" s="13"/>
      <c r="AV1682" s="10"/>
      <c r="AW1682" s="10"/>
      <c r="BB1682" s="38"/>
      <c r="BC1682" s="38"/>
      <c r="BD1682" s="38"/>
      <c r="BE1682" s="38"/>
      <c r="BF1682" s="13"/>
      <c r="BG1682" s="13"/>
      <c r="BH1682" s="12"/>
    </row>
    <row r="1683" spans="20:60" x14ac:dyDescent="0.2">
      <c r="T1683" s="39"/>
      <c r="U1683" s="39"/>
      <c r="V1683" s="39"/>
      <c r="W1683" s="39"/>
      <c r="X1683" s="40"/>
      <c r="Y1683" s="41"/>
      <c r="Z1683" s="42"/>
      <c r="AA1683" s="13"/>
      <c r="AV1683" s="10"/>
      <c r="AW1683" s="10"/>
      <c r="BB1683" s="38"/>
      <c r="BC1683" s="38"/>
      <c r="BD1683" s="38"/>
      <c r="BE1683" s="38"/>
      <c r="BF1683" s="13"/>
      <c r="BG1683" s="13"/>
      <c r="BH1683" s="12"/>
    </row>
    <row r="1684" spans="20:60" x14ac:dyDescent="0.2">
      <c r="T1684" s="39"/>
      <c r="U1684" s="39"/>
      <c r="V1684" s="39"/>
      <c r="W1684" s="39"/>
      <c r="X1684" s="40"/>
      <c r="Y1684" s="41"/>
      <c r="Z1684" s="42"/>
      <c r="AA1684" s="13"/>
      <c r="AV1684" s="10"/>
      <c r="AW1684" s="10"/>
      <c r="BB1684" s="38"/>
      <c r="BC1684" s="38"/>
      <c r="BD1684" s="38"/>
      <c r="BE1684" s="38"/>
      <c r="BF1684" s="13"/>
      <c r="BG1684" s="13"/>
      <c r="BH1684" s="12"/>
    </row>
    <row r="1685" spans="20:60" x14ac:dyDescent="0.2">
      <c r="T1685" s="39"/>
      <c r="U1685" s="39"/>
      <c r="V1685" s="39"/>
      <c r="W1685" s="39"/>
      <c r="X1685" s="40"/>
      <c r="Y1685" s="41"/>
      <c r="Z1685" s="42"/>
      <c r="AA1685" s="13"/>
      <c r="AV1685" s="10"/>
      <c r="AW1685" s="10"/>
      <c r="BB1685" s="38"/>
      <c r="BC1685" s="38"/>
      <c r="BD1685" s="38"/>
      <c r="BE1685" s="38"/>
      <c r="BF1685" s="13"/>
      <c r="BG1685" s="13"/>
      <c r="BH1685" s="12"/>
    </row>
    <row r="1686" spans="20:60" x14ac:dyDescent="0.2">
      <c r="T1686" s="39"/>
      <c r="U1686" s="39"/>
      <c r="V1686" s="39"/>
      <c r="W1686" s="39"/>
      <c r="X1686" s="40"/>
      <c r="Y1686" s="41"/>
      <c r="Z1686" s="42"/>
      <c r="AA1686" s="13"/>
      <c r="AV1686" s="10"/>
      <c r="AW1686" s="10"/>
      <c r="BB1686" s="38"/>
      <c r="BC1686" s="38"/>
      <c r="BD1686" s="38"/>
      <c r="BE1686" s="38"/>
      <c r="BF1686" s="13"/>
      <c r="BG1686" s="13"/>
      <c r="BH1686" s="12"/>
    </row>
    <row r="1687" spans="20:60" x14ac:dyDescent="0.2">
      <c r="T1687" s="39"/>
      <c r="U1687" s="39"/>
      <c r="V1687" s="39"/>
      <c r="W1687" s="39"/>
      <c r="X1687" s="40"/>
      <c r="Y1687" s="41"/>
      <c r="Z1687" s="42"/>
      <c r="AA1687" s="13"/>
      <c r="AV1687" s="10"/>
      <c r="AW1687" s="10"/>
      <c r="BB1687" s="38"/>
      <c r="BC1687" s="38"/>
      <c r="BD1687" s="38"/>
      <c r="BE1687" s="38"/>
      <c r="BF1687" s="13"/>
      <c r="BG1687" s="13"/>
      <c r="BH1687" s="12"/>
    </row>
    <row r="1688" spans="20:60" x14ac:dyDescent="0.2">
      <c r="T1688" s="39"/>
      <c r="U1688" s="39"/>
      <c r="V1688" s="39"/>
      <c r="W1688" s="39"/>
      <c r="X1688" s="40"/>
      <c r="Y1688" s="41"/>
      <c r="Z1688" s="42"/>
      <c r="AA1688" s="13"/>
      <c r="AV1688" s="10"/>
      <c r="AW1688" s="10"/>
      <c r="BB1688" s="38"/>
      <c r="BC1688" s="38"/>
      <c r="BD1688" s="38"/>
      <c r="BE1688" s="38"/>
      <c r="BF1688" s="13"/>
      <c r="BG1688" s="13"/>
      <c r="BH1688" s="12"/>
    </row>
    <row r="1689" spans="20:60" x14ac:dyDescent="0.2">
      <c r="T1689" s="39"/>
      <c r="U1689" s="39"/>
      <c r="V1689" s="39"/>
      <c r="W1689" s="39"/>
      <c r="X1689" s="40"/>
      <c r="Y1689" s="41"/>
      <c r="Z1689" s="42"/>
      <c r="AA1689" s="13"/>
      <c r="AV1689" s="10"/>
      <c r="AW1689" s="10"/>
      <c r="BB1689" s="38"/>
      <c r="BC1689" s="38"/>
      <c r="BD1689" s="38"/>
      <c r="BE1689" s="38"/>
      <c r="BF1689" s="13"/>
      <c r="BG1689" s="13"/>
      <c r="BH1689" s="12"/>
    </row>
    <row r="1690" spans="20:60" x14ac:dyDescent="0.2">
      <c r="T1690" s="39"/>
      <c r="U1690" s="39"/>
      <c r="V1690" s="39"/>
      <c r="W1690" s="39"/>
      <c r="X1690" s="40"/>
      <c r="Y1690" s="41"/>
      <c r="Z1690" s="42"/>
      <c r="AA1690" s="13"/>
      <c r="AV1690" s="10"/>
      <c r="AW1690" s="10"/>
      <c r="BB1690" s="38"/>
      <c r="BC1690" s="38"/>
      <c r="BD1690" s="38"/>
      <c r="BE1690" s="38"/>
      <c r="BF1690" s="13"/>
      <c r="BG1690" s="13"/>
      <c r="BH1690" s="12"/>
    </row>
    <row r="1691" spans="20:60" x14ac:dyDescent="0.2">
      <c r="T1691" s="39"/>
      <c r="U1691" s="39"/>
      <c r="V1691" s="39"/>
      <c r="W1691" s="39"/>
      <c r="X1691" s="40"/>
      <c r="Y1691" s="41"/>
      <c r="Z1691" s="42"/>
      <c r="AA1691" s="13"/>
      <c r="AV1691" s="10"/>
      <c r="AW1691" s="10"/>
      <c r="BB1691" s="38"/>
      <c r="BC1691" s="38"/>
      <c r="BD1691" s="38"/>
      <c r="BE1691" s="38"/>
      <c r="BF1691" s="13"/>
      <c r="BG1691" s="13"/>
      <c r="BH1691" s="12"/>
    </row>
    <row r="1692" spans="20:60" x14ac:dyDescent="0.2">
      <c r="T1692" s="39"/>
      <c r="U1692" s="39"/>
      <c r="V1692" s="39"/>
      <c r="W1692" s="39"/>
      <c r="X1692" s="40"/>
      <c r="Y1692" s="41"/>
      <c r="Z1692" s="42"/>
      <c r="AA1692" s="13"/>
      <c r="AV1692" s="10"/>
      <c r="AW1692" s="10"/>
      <c r="BB1692" s="38"/>
      <c r="BC1692" s="38"/>
      <c r="BD1692" s="38"/>
      <c r="BE1692" s="38"/>
      <c r="BF1692" s="13"/>
      <c r="BG1692" s="13"/>
      <c r="BH1692" s="12"/>
    </row>
    <row r="1693" spans="20:60" x14ac:dyDescent="0.2">
      <c r="T1693" s="39"/>
      <c r="U1693" s="39"/>
      <c r="V1693" s="39"/>
      <c r="W1693" s="39"/>
      <c r="X1693" s="40"/>
      <c r="Y1693" s="41"/>
      <c r="Z1693" s="42"/>
      <c r="AA1693" s="13"/>
      <c r="AV1693" s="10"/>
      <c r="AW1693" s="10"/>
      <c r="BB1693" s="38"/>
      <c r="BC1693" s="38"/>
      <c r="BD1693" s="38"/>
      <c r="BE1693" s="38"/>
      <c r="BF1693" s="13"/>
      <c r="BG1693" s="13"/>
      <c r="BH1693" s="12"/>
    </row>
    <row r="1694" spans="20:60" x14ac:dyDescent="0.2">
      <c r="T1694" s="39"/>
      <c r="U1694" s="39"/>
      <c r="V1694" s="39"/>
      <c r="W1694" s="39"/>
      <c r="X1694" s="40"/>
      <c r="Y1694" s="41"/>
      <c r="Z1694" s="42"/>
      <c r="AA1694" s="13"/>
      <c r="AV1694" s="10"/>
      <c r="AW1694" s="10"/>
      <c r="BB1694" s="38"/>
      <c r="BC1694" s="38"/>
      <c r="BD1694" s="38"/>
      <c r="BE1694" s="38"/>
      <c r="BF1694" s="13"/>
      <c r="BG1694" s="13"/>
      <c r="BH1694" s="12"/>
    </row>
    <row r="1695" spans="20:60" x14ac:dyDescent="0.2">
      <c r="T1695" s="39"/>
      <c r="U1695" s="39"/>
      <c r="V1695" s="39"/>
      <c r="W1695" s="39"/>
      <c r="X1695" s="40"/>
      <c r="Y1695" s="41"/>
      <c r="Z1695" s="42"/>
      <c r="AA1695" s="13"/>
      <c r="AV1695" s="10"/>
      <c r="AW1695" s="10"/>
      <c r="BB1695" s="38"/>
      <c r="BC1695" s="38"/>
      <c r="BD1695" s="38"/>
      <c r="BE1695" s="38"/>
      <c r="BF1695" s="13"/>
      <c r="BG1695" s="13"/>
      <c r="BH1695" s="12"/>
    </row>
    <row r="1696" spans="20:60" x14ac:dyDescent="0.2">
      <c r="T1696" s="39"/>
      <c r="U1696" s="39"/>
      <c r="V1696" s="39"/>
      <c r="W1696" s="39"/>
      <c r="X1696" s="40"/>
      <c r="Y1696" s="41"/>
      <c r="Z1696" s="42"/>
      <c r="AA1696" s="13"/>
      <c r="AV1696" s="10"/>
      <c r="AW1696" s="10"/>
      <c r="BB1696" s="38"/>
      <c r="BC1696" s="38"/>
      <c r="BD1696" s="38"/>
      <c r="BE1696" s="38"/>
      <c r="BF1696" s="13"/>
      <c r="BG1696" s="13"/>
      <c r="BH1696" s="12"/>
    </row>
    <row r="1697" spans="20:60" x14ac:dyDescent="0.2">
      <c r="T1697" s="39"/>
      <c r="U1697" s="39"/>
      <c r="V1697" s="39"/>
      <c r="W1697" s="39"/>
      <c r="X1697" s="40"/>
      <c r="Y1697" s="41"/>
      <c r="Z1697" s="42"/>
      <c r="AA1697" s="13"/>
      <c r="AV1697" s="10"/>
      <c r="AW1697" s="10"/>
      <c r="BB1697" s="38"/>
      <c r="BC1697" s="38"/>
      <c r="BD1697" s="38"/>
      <c r="BE1697" s="38"/>
      <c r="BF1697" s="13"/>
      <c r="BG1697" s="13"/>
      <c r="BH1697" s="12"/>
    </row>
    <row r="1698" spans="20:60" x14ac:dyDescent="0.2">
      <c r="T1698" s="39"/>
      <c r="U1698" s="39"/>
      <c r="V1698" s="39"/>
      <c r="W1698" s="39"/>
      <c r="X1698" s="40"/>
      <c r="Y1698" s="41"/>
      <c r="Z1698" s="42"/>
      <c r="AA1698" s="13"/>
      <c r="AV1698" s="10"/>
      <c r="AW1698" s="10"/>
      <c r="BB1698" s="38"/>
      <c r="BC1698" s="38"/>
      <c r="BD1698" s="38"/>
      <c r="BE1698" s="38"/>
      <c r="BF1698" s="13"/>
      <c r="BG1698" s="13"/>
      <c r="BH1698" s="12"/>
    </row>
    <row r="1699" spans="20:60" x14ac:dyDescent="0.2">
      <c r="T1699" s="39"/>
      <c r="U1699" s="39"/>
      <c r="V1699" s="39"/>
      <c r="W1699" s="39"/>
      <c r="X1699" s="40"/>
      <c r="Y1699" s="41"/>
      <c r="Z1699" s="42"/>
      <c r="AA1699" s="13"/>
      <c r="AV1699" s="10"/>
      <c r="AW1699" s="10"/>
      <c r="BB1699" s="38"/>
      <c r="BC1699" s="38"/>
      <c r="BD1699" s="38"/>
      <c r="BE1699" s="38"/>
      <c r="BF1699" s="13"/>
      <c r="BG1699" s="13"/>
      <c r="BH1699" s="12"/>
    </row>
    <row r="1700" spans="20:60" x14ac:dyDescent="0.2">
      <c r="T1700" s="39"/>
      <c r="U1700" s="39"/>
      <c r="V1700" s="39"/>
      <c r="W1700" s="39"/>
      <c r="X1700" s="40"/>
      <c r="Y1700" s="41"/>
      <c r="Z1700" s="42"/>
      <c r="AA1700" s="13"/>
      <c r="AV1700" s="10"/>
      <c r="AW1700" s="10"/>
      <c r="BB1700" s="38"/>
      <c r="BC1700" s="38"/>
      <c r="BD1700" s="38"/>
      <c r="BE1700" s="38"/>
      <c r="BF1700" s="13"/>
      <c r="BG1700" s="13"/>
      <c r="BH1700" s="12"/>
    </row>
    <row r="1701" spans="20:60" x14ac:dyDescent="0.2">
      <c r="T1701" s="39"/>
      <c r="U1701" s="39"/>
      <c r="V1701" s="39"/>
      <c r="W1701" s="39"/>
      <c r="X1701" s="40"/>
      <c r="Y1701" s="41"/>
      <c r="Z1701" s="42"/>
      <c r="AA1701" s="13"/>
      <c r="AV1701" s="10"/>
      <c r="AW1701" s="10"/>
      <c r="BB1701" s="38"/>
      <c r="BC1701" s="38"/>
      <c r="BD1701" s="38"/>
      <c r="BE1701" s="38"/>
      <c r="BF1701" s="13"/>
      <c r="BG1701" s="13"/>
      <c r="BH1701" s="12"/>
    </row>
    <row r="1702" spans="20:60" x14ac:dyDescent="0.2">
      <c r="T1702" s="39"/>
      <c r="U1702" s="39"/>
      <c r="V1702" s="39"/>
      <c r="W1702" s="39"/>
      <c r="X1702" s="40"/>
      <c r="Y1702" s="41"/>
      <c r="Z1702" s="42"/>
      <c r="AA1702" s="13"/>
      <c r="AV1702" s="10"/>
      <c r="AW1702" s="10"/>
      <c r="BB1702" s="38"/>
      <c r="BC1702" s="38"/>
      <c r="BD1702" s="38"/>
      <c r="BE1702" s="38"/>
      <c r="BF1702" s="13"/>
      <c r="BG1702" s="13"/>
      <c r="BH1702" s="12"/>
    </row>
    <row r="1703" spans="20:60" x14ac:dyDescent="0.2">
      <c r="T1703" s="39"/>
      <c r="U1703" s="39"/>
      <c r="V1703" s="39"/>
      <c r="W1703" s="39"/>
      <c r="X1703" s="40"/>
      <c r="Y1703" s="41"/>
      <c r="Z1703" s="42"/>
      <c r="AA1703" s="13"/>
      <c r="AV1703" s="10"/>
      <c r="AW1703" s="10"/>
      <c r="BB1703" s="38"/>
      <c r="BC1703" s="38"/>
      <c r="BD1703" s="38"/>
      <c r="BE1703" s="38"/>
      <c r="BF1703" s="13"/>
      <c r="BG1703" s="13"/>
      <c r="BH1703" s="12"/>
    </row>
    <row r="1704" spans="20:60" x14ac:dyDescent="0.2">
      <c r="T1704" s="39"/>
      <c r="U1704" s="39"/>
      <c r="V1704" s="39"/>
      <c r="W1704" s="39"/>
      <c r="X1704" s="40"/>
      <c r="Y1704" s="41"/>
      <c r="Z1704" s="42"/>
      <c r="AA1704" s="13"/>
      <c r="AV1704" s="10"/>
      <c r="AW1704" s="10"/>
      <c r="BB1704" s="38"/>
      <c r="BC1704" s="38"/>
      <c r="BD1704" s="38"/>
      <c r="BE1704" s="38"/>
      <c r="BF1704" s="13"/>
      <c r="BG1704" s="13"/>
      <c r="BH1704" s="12"/>
    </row>
    <row r="1705" spans="20:60" x14ac:dyDescent="0.2">
      <c r="T1705" s="39"/>
      <c r="U1705" s="39"/>
      <c r="V1705" s="39"/>
      <c r="W1705" s="39"/>
      <c r="X1705" s="40"/>
      <c r="Y1705" s="41"/>
      <c r="Z1705" s="42"/>
      <c r="AA1705" s="13"/>
      <c r="AV1705" s="10"/>
      <c r="AW1705" s="10"/>
      <c r="BB1705" s="38"/>
      <c r="BC1705" s="38"/>
      <c r="BD1705" s="38"/>
      <c r="BE1705" s="38"/>
      <c r="BF1705" s="13"/>
      <c r="BG1705" s="13"/>
      <c r="BH1705" s="12"/>
    </row>
    <row r="1706" spans="20:60" x14ac:dyDescent="0.2">
      <c r="T1706" s="39"/>
      <c r="U1706" s="39"/>
      <c r="V1706" s="39"/>
      <c r="W1706" s="39"/>
      <c r="X1706" s="40"/>
      <c r="Y1706" s="41"/>
      <c r="Z1706" s="42"/>
      <c r="AA1706" s="13"/>
      <c r="AV1706" s="10"/>
      <c r="AW1706" s="10"/>
      <c r="BB1706" s="38"/>
      <c r="BC1706" s="38"/>
      <c r="BD1706" s="38"/>
      <c r="BE1706" s="38"/>
      <c r="BF1706" s="13"/>
      <c r="BG1706" s="13"/>
      <c r="BH1706" s="12"/>
    </row>
    <row r="1707" spans="20:60" x14ac:dyDescent="0.2">
      <c r="T1707" s="39"/>
      <c r="U1707" s="39"/>
      <c r="V1707" s="39"/>
      <c r="W1707" s="39"/>
      <c r="X1707" s="40"/>
      <c r="Y1707" s="41"/>
      <c r="Z1707" s="42"/>
      <c r="AA1707" s="13"/>
      <c r="AV1707" s="10"/>
      <c r="AW1707" s="10"/>
      <c r="BB1707" s="38"/>
      <c r="BC1707" s="38"/>
      <c r="BD1707" s="38"/>
      <c r="BE1707" s="38"/>
      <c r="BF1707" s="13"/>
      <c r="BG1707" s="13"/>
      <c r="BH1707" s="12"/>
    </row>
    <row r="1708" spans="20:60" x14ac:dyDescent="0.2">
      <c r="T1708" s="39"/>
      <c r="U1708" s="39"/>
      <c r="V1708" s="39"/>
      <c r="W1708" s="39"/>
      <c r="X1708" s="40"/>
      <c r="Y1708" s="41"/>
      <c r="Z1708" s="42"/>
      <c r="AA1708" s="13"/>
      <c r="AV1708" s="10"/>
      <c r="AW1708" s="10"/>
      <c r="BB1708" s="38"/>
      <c r="BC1708" s="38"/>
      <c r="BD1708" s="38"/>
      <c r="BE1708" s="38"/>
      <c r="BF1708" s="13"/>
      <c r="BG1708" s="13"/>
      <c r="BH1708" s="12"/>
    </row>
    <row r="1709" spans="20:60" x14ac:dyDescent="0.2">
      <c r="T1709" s="39"/>
      <c r="U1709" s="39"/>
      <c r="V1709" s="39"/>
      <c r="W1709" s="39"/>
      <c r="X1709" s="40"/>
      <c r="Y1709" s="41"/>
      <c r="Z1709" s="42"/>
      <c r="AA1709" s="13"/>
      <c r="AV1709" s="10"/>
      <c r="AW1709" s="10"/>
      <c r="BB1709" s="38"/>
      <c r="BC1709" s="38"/>
      <c r="BD1709" s="38"/>
      <c r="BE1709" s="38"/>
      <c r="BF1709" s="13"/>
      <c r="BG1709" s="13"/>
      <c r="BH1709" s="12"/>
    </row>
    <row r="1710" spans="20:60" x14ac:dyDescent="0.2">
      <c r="T1710" s="39"/>
      <c r="U1710" s="39"/>
      <c r="V1710" s="39"/>
      <c r="W1710" s="39"/>
      <c r="X1710" s="40"/>
      <c r="Y1710" s="41"/>
      <c r="Z1710" s="42"/>
      <c r="AA1710" s="13"/>
      <c r="AV1710" s="10"/>
      <c r="AW1710" s="10"/>
      <c r="BB1710" s="38"/>
      <c r="BC1710" s="38"/>
      <c r="BD1710" s="38"/>
      <c r="BE1710" s="38"/>
      <c r="BF1710" s="13"/>
      <c r="BG1710" s="13"/>
      <c r="BH1710" s="12"/>
    </row>
    <row r="1711" spans="20:60" x14ac:dyDescent="0.2">
      <c r="T1711" s="39"/>
      <c r="U1711" s="39"/>
      <c r="V1711" s="39"/>
      <c r="W1711" s="39"/>
      <c r="X1711" s="40"/>
      <c r="Y1711" s="41"/>
      <c r="Z1711" s="42"/>
      <c r="AA1711" s="13"/>
      <c r="AV1711" s="10"/>
      <c r="AW1711" s="10"/>
      <c r="BB1711" s="38"/>
      <c r="BC1711" s="38"/>
      <c r="BD1711" s="38"/>
      <c r="BE1711" s="38"/>
      <c r="BF1711" s="13"/>
      <c r="BG1711" s="13"/>
      <c r="BH1711" s="12"/>
    </row>
    <row r="1712" spans="20:60" x14ac:dyDescent="0.2">
      <c r="T1712" s="39"/>
      <c r="U1712" s="39"/>
      <c r="V1712" s="39"/>
      <c r="W1712" s="39"/>
      <c r="X1712" s="40"/>
      <c r="Y1712" s="41"/>
      <c r="Z1712" s="42"/>
      <c r="AA1712" s="13"/>
      <c r="AV1712" s="10"/>
      <c r="AW1712" s="10"/>
      <c r="BB1712" s="38"/>
      <c r="BC1712" s="38"/>
      <c r="BD1712" s="38"/>
      <c r="BE1712" s="38"/>
      <c r="BF1712" s="13"/>
      <c r="BG1712" s="13"/>
      <c r="BH1712" s="12"/>
    </row>
    <row r="1713" spans="20:60" x14ac:dyDescent="0.2">
      <c r="T1713" s="39"/>
      <c r="U1713" s="39"/>
      <c r="V1713" s="39"/>
      <c r="W1713" s="39"/>
      <c r="X1713" s="40"/>
      <c r="Y1713" s="41"/>
      <c r="Z1713" s="42"/>
      <c r="AA1713" s="13"/>
      <c r="AV1713" s="10"/>
      <c r="AW1713" s="10"/>
      <c r="BB1713" s="38"/>
      <c r="BC1713" s="38"/>
      <c r="BD1713" s="38"/>
      <c r="BE1713" s="38"/>
      <c r="BF1713" s="13"/>
      <c r="BG1713" s="13"/>
      <c r="BH1713" s="12"/>
    </row>
    <row r="1714" spans="20:60" x14ac:dyDescent="0.2">
      <c r="T1714" s="39"/>
      <c r="U1714" s="39"/>
      <c r="V1714" s="39"/>
      <c r="W1714" s="39"/>
      <c r="X1714" s="40"/>
      <c r="Y1714" s="41"/>
      <c r="Z1714" s="42"/>
      <c r="AA1714" s="13"/>
      <c r="AV1714" s="10"/>
      <c r="AW1714" s="10"/>
      <c r="BB1714" s="38"/>
      <c r="BC1714" s="38"/>
      <c r="BD1714" s="38"/>
      <c r="BE1714" s="38"/>
      <c r="BF1714" s="13"/>
      <c r="BG1714" s="13"/>
      <c r="BH1714" s="12"/>
    </row>
    <row r="1715" spans="20:60" x14ac:dyDescent="0.2">
      <c r="T1715" s="39"/>
      <c r="U1715" s="39"/>
      <c r="V1715" s="39"/>
      <c r="W1715" s="39"/>
      <c r="X1715" s="40"/>
      <c r="Y1715" s="41"/>
      <c r="Z1715" s="42"/>
      <c r="AA1715" s="13"/>
      <c r="AV1715" s="10"/>
      <c r="AW1715" s="10"/>
      <c r="BB1715" s="38"/>
      <c r="BC1715" s="38"/>
      <c r="BD1715" s="38"/>
      <c r="BE1715" s="38"/>
      <c r="BF1715" s="13"/>
      <c r="BG1715" s="13"/>
      <c r="BH1715" s="12"/>
    </row>
    <row r="1716" spans="20:60" x14ac:dyDescent="0.2">
      <c r="T1716" s="39"/>
      <c r="U1716" s="39"/>
      <c r="V1716" s="39"/>
      <c r="W1716" s="39"/>
      <c r="X1716" s="40"/>
      <c r="Y1716" s="41"/>
      <c r="Z1716" s="42"/>
      <c r="AA1716" s="13"/>
      <c r="AV1716" s="10"/>
      <c r="AW1716" s="10"/>
      <c r="BB1716" s="38"/>
      <c r="BC1716" s="38"/>
      <c r="BD1716" s="38"/>
      <c r="BE1716" s="38"/>
      <c r="BF1716" s="13"/>
      <c r="BG1716" s="13"/>
      <c r="BH1716" s="12"/>
    </row>
    <row r="1717" spans="20:60" x14ac:dyDescent="0.2">
      <c r="T1717" s="39"/>
      <c r="U1717" s="39"/>
      <c r="V1717" s="39"/>
      <c r="W1717" s="39"/>
      <c r="X1717" s="40"/>
      <c r="Y1717" s="41"/>
      <c r="Z1717" s="42"/>
      <c r="AA1717" s="13"/>
      <c r="AV1717" s="10"/>
      <c r="AW1717" s="10"/>
      <c r="BB1717" s="38"/>
      <c r="BC1717" s="38"/>
      <c r="BD1717" s="38"/>
      <c r="BE1717" s="38"/>
      <c r="BF1717" s="13"/>
      <c r="BG1717" s="13"/>
      <c r="BH1717" s="12"/>
    </row>
    <row r="1718" spans="20:60" x14ac:dyDescent="0.2">
      <c r="T1718" s="39"/>
      <c r="U1718" s="39"/>
      <c r="V1718" s="39"/>
      <c r="W1718" s="39"/>
      <c r="X1718" s="40"/>
      <c r="Y1718" s="41"/>
      <c r="Z1718" s="42"/>
      <c r="AA1718" s="13"/>
      <c r="AV1718" s="10"/>
      <c r="AW1718" s="10"/>
      <c r="BB1718" s="38"/>
      <c r="BC1718" s="38"/>
      <c r="BD1718" s="38"/>
      <c r="BE1718" s="38"/>
      <c r="BF1718" s="13"/>
      <c r="BG1718" s="13"/>
      <c r="BH1718" s="12"/>
    </row>
    <row r="1719" spans="20:60" x14ac:dyDescent="0.2">
      <c r="T1719" s="39"/>
      <c r="U1719" s="39"/>
      <c r="V1719" s="39"/>
      <c r="W1719" s="39"/>
      <c r="X1719" s="40"/>
      <c r="Y1719" s="41"/>
      <c r="Z1719" s="42"/>
      <c r="AA1719" s="13"/>
      <c r="AV1719" s="10"/>
      <c r="AW1719" s="10"/>
      <c r="BB1719" s="38"/>
      <c r="BC1719" s="38"/>
      <c r="BD1719" s="38"/>
      <c r="BE1719" s="38"/>
      <c r="BF1719" s="13"/>
      <c r="BG1719" s="13"/>
      <c r="BH1719" s="12"/>
    </row>
    <row r="1720" spans="20:60" x14ac:dyDescent="0.2">
      <c r="T1720" s="39"/>
      <c r="U1720" s="39"/>
      <c r="V1720" s="39"/>
      <c r="W1720" s="39"/>
      <c r="X1720" s="40"/>
      <c r="Y1720" s="41"/>
      <c r="Z1720" s="42"/>
      <c r="AA1720" s="13"/>
      <c r="AV1720" s="10"/>
      <c r="AW1720" s="10"/>
      <c r="BB1720" s="38"/>
      <c r="BC1720" s="38"/>
      <c r="BD1720" s="38"/>
      <c r="BE1720" s="38"/>
      <c r="BF1720" s="13"/>
      <c r="BG1720" s="13"/>
      <c r="BH1720" s="12"/>
    </row>
    <row r="1721" spans="20:60" x14ac:dyDescent="0.2">
      <c r="T1721" s="39"/>
      <c r="U1721" s="39"/>
      <c r="V1721" s="39"/>
      <c r="W1721" s="39"/>
      <c r="X1721" s="40"/>
      <c r="Y1721" s="41"/>
      <c r="Z1721" s="42"/>
      <c r="AA1721" s="13"/>
      <c r="AV1721" s="10"/>
      <c r="AW1721" s="10"/>
      <c r="BB1721" s="38"/>
      <c r="BC1721" s="38"/>
      <c r="BD1721" s="38"/>
      <c r="BE1721" s="38"/>
      <c r="BF1721" s="13"/>
      <c r="BG1721" s="13"/>
      <c r="BH1721" s="12"/>
    </row>
    <row r="1722" spans="20:60" x14ac:dyDescent="0.2">
      <c r="T1722" s="39"/>
      <c r="U1722" s="39"/>
      <c r="V1722" s="39"/>
      <c r="W1722" s="39"/>
      <c r="X1722" s="40"/>
      <c r="Y1722" s="41"/>
      <c r="Z1722" s="42"/>
      <c r="AA1722" s="13"/>
      <c r="AV1722" s="10"/>
      <c r="AW1722" s="10"/>
      <c r="BB1722" s="38"/>
      <c r="BC1722" s="38"/>
      <c r="BD1722" s="38"/>
      <c r="BE1722" s="38"/>
      <c r="BF1722" s="13"/>
      <c r="BG1722" s="13"/>
      <c r="BH1722" s="12"/>
    </row>
    <row r="1723" spans="20:60" x14ac:dyDescent="0.2">
      <c r="T1723" s="39"/>
      <c r="U1723" s="39"/>
      <c r="V1723" s="39"/>
      <c r="W1723" s="39"/>
      <c r="X1723" s="40"/>
      <c r="Y1723" s="41"/>
      <c r="Z1723" s="42"/>
      <c r="AA1723" s="13"/>
      <c r="AV1723" s="10"/>
      <c r="AW1723" s="10"/>
      <c r="BB1723" s="38"/>
      <c r="BC1723" s="38"/>
      <c r="BD1723" s="38"/>
      <c r="BE1723" s="38"/>
      <c r="BF1723" s="13"/>
      <c r="BG1723" s="13"/>
      <c r="BH1723" s="12"/>
    </row>
    <row r="1724" spans="20:60" x14ac:dyDescent="0.2">
      <c r="T1724" s="39"/>
      <c r="U1724" s="39"/>
      <c r="V1724" s="39"/>
      <c r="W1724" s="39"/>
      <c r="X1724" s="40"/>
      <c r="Y1724" s="41"/>
      <c r="Z1724" s="42"/>
      <c r="AA1724" s="13"/>
      <c r="AV1724" s="10"/>
      <c r="AW1724" s="10"/>
      <c r="BB1724" s="38"/>
      <c r="BC1724" s="38"/>
      <c r="BD1724" s="38"/>
      <c r="BE1724" s="38"/>
      <c r="BF1724" s="13"/>
      <c r="BG1724" s="13"/>
      <c r="BH1724" s="12"/>
    </row>
    <row r="1725" spans="20:60" x14ac:dyDescent="0.2">
      <c r="T1725" s="39"/>
      <c r="U1725" s="39"/>
      <c r="V1725" s="39"/>
      <c r="W1725" s="39"/>
      <c r="X1725" s="40"/>
      <c r="Y1725" s="41"/>
      <c r="Z1725" s="42"/>
      <c r="AA1725" s="13"/>
      <c r="AV1725" s="10"/>
      <c r="AW1725" s="10"/>
      <c r="BB1725" s="38"/>
      <c r="BC1725" s="38"/>
      <c r="BD1725" s="38"/>
      <c r="BE1725" s="38"/>
      <c r="BF1725" s="13"/>
      <c r="BG1725" s="13"/>
      <c r="BH1725" s="12"/>
    </row>
    <row r="1726" spans="20:60" x14ac:dyDescent="0.2">
      <c r="T1726" s="39"/>
      <c r="U1726" s="39"/>
      <c r="V1726" s="39"/>
      <c r="W1726" s="39"/>
      <c r="X1726" s="40"/>
      <c r="Y1726" s="41"/>
      <c r="Z1726" s="42"/>
      <c r="AA1726" s="13"/>
      <c r="AV1726" s="10"/>
      <c r="AW1726" s="10"/>
      <c r="BB1726" s="38"/>
      <c r="BC1726" s="38"/>
      <c r="BD1726" s="38"/>
      <c r="BE1726" s="38"/>
      <c r="BF1726" s="13"/>
      <c r="BG1726" s="13"/>
      <c r="BH1726" s="12"/>
    </row>
    <row r="1727" spans="20:60" x14ac:dyDescent="0.2">
      <c r="T1727" s="39"/>
      <c r="U1727" s="39"/>
      <c r="V1727" s="39"/>
      <c r="W1727" s="39"/>
      <c r="X1727" s="40"/>
      <c r="Y1727" s="41"/>
      <c r="Z1727" s="42"/>
      <c r="AA1727" s="13"/>
      <c r="AV1727" s="10"/>
      <c r="AW1727" s="10"/>
      <c r="BB1727" s="38"/>
      <c r="BC1727" s="38"/>
      <c r="BD1727" s="38"/>
      <c r="BE1727" s="38"/>
      <c r="BF1727" s="13"/>
      <c r="BG1727" s="13"/>
      <c r="BH1727" s="12"/>
    </row>
    <row r="1728" spans="20:60" x14ac:dyDescent="0.2">
      <c r="T1728" s="39"/>
      <c r="U1728" s="39"/>
      <c r="V1728" s="39"/>
      <c r="W1728" s="39"/>
      <c r="X1728" s="40"/>
      <c r="Y1728" s="41"/>
      <c r="Z1728" s="42"/>
      <c r="AA1728" s="13"/>
      <c r="AV1728" s="10"/>
      <c r="AW1728" s="10"/>
      <c r="BB1728" s="38"/>
      <c r="BC1728" s="38"/>
      <c r="BD1728" s="38"/>
      <c r="BE1728" s="38"/>
      <c r="BF1728" s="13"/>
      <c r="BG1728" s="13"/>
      <c r="BH1728" s="12"/>
    </row>
    <row r="1729" spans="20:60" x14ac:dyDescent="0.2">
      <c r="T1729" s="39"/>
      <c r="U1729" s="39"/>
      <c r="V1729" s="39"/>
      <c r="W1729" s="39"/>
      <c r="X1729" s="40"/>
      <c r="Y1729" s="41"/>
      <c r="Z1729" s="42"/>
      <c r="AA1729" s="13"/>
      <c r="AV1729" s="10"/>
      <c r="AW1729" s="10"/>
      <c r="BB1729" s="38"/>
      <c r="BC1729" s="38"/>
      <c r="BD1729" s="38"/>
      <c r="BE1729" s="38"/>
      <c r="BF1729" s="13"/>
      <c r="BG1729" s="13"/>
      <c r="BH1729" s="12"/>
    </row>
    <row r="1730" spans="20:60" x14ac:dyDescent="0.2">
      <c r="T1730" s="39"/>
      <c r="U1730" s="39"/>
      <c r="V1730" s="39"/>
      <c r="W1730" s="39"/>
      <c r="X1730" s="40"/>
      <c r="Y1730" s="41"/>
      <c r="Z1730" s="42"/>
      <c r="AA1730" s="13"/>
      <c r="AV1730" s="10"/>
      <c r="AW1730" s="10"/>
      <c r="BB1730" s="38"/>
      <c r="BC1730" s="38"/>
      <c r="BD1730" s="38"/>
      <c r="BE1730" s="38"/>
      <c r="BF1730" s="13"/>
      <c r="BG1730" s="13"/>
      <c r="BH1730" s="12"/>
    </row>
    <row r="1731" spans="20:60" x14ac:dyDescent="0.2">
      <c r="T1731" s="39"/>
      <c r="U1731" s="39"/>
      <c r="V1731" s="39"/>
      <c r="W1731" s="39"/>
      <c r="X1731" s="40"/>
      <c r="Y1731" s="41"/>
      <c r="Z1731" s="42"/>
      <c r="AA1731" s="13"/>
      <c r="AV1731" s="10"/>
      <c r="AW1731" s="10"/>
      <c r="BB1731" s="38"/>
      <c r="BC1731" s="38"/>
      <c r="BD1731" s="38"/>
      <c r="BE1731" s="38"/>
      <c r="BF1731" s="13"/>
      <c r="BG1731" s="13"/>
      <c r="BH1731" s="12"/>
    </row>
    <row r="1732" spans="20:60" x14ac:dyDescent="0.2">
      <c r="T1732" s="39"/>
      <c r="U1732" s="39"/>
      <c r="V1732" s="39"/>
      <c r="W1732" s="39"/>
      <c r="X1732" s="40"/>
      <c r="Y1732" s="41"/>
      <c r="Z1732" s="42"/>
      <c r="AA1732" s="13"/>
      <c r="AV1732" s="10"/>
      <c r="AW1732" s="10"/>
      <c r="BB1732" s="38"/>
      <c r="BC1732" s="38"/>
      <c r="BD1732" s="38"/>
      <c r="BE1732" s="38"/>
      <c r="BF1732" s="13"/>
      <c r="BG1732" s="13"/>
      <c r="BH1732" s="12"/>
    </row>
    <row r="1733" spans="20:60" x14ac:dyDescent="0.2">
      <c r="T1733" s="39"/>
      <c r="U1733" s="39"/>
      <c r="V1733" s="39"/>
      <c r="W1733" s="39"/>
      <c r="X1733" s="40"/>
      <c r="Y1733" s="41"/>
      <c r="Z1733" s="42"/>
      <c r="AA1733" s="13"/>
      <c r="AV1733" s="10"/>
      <c r="AW1733" s="10"/>
      <c r="BB1733" s="38"/>
      <c r="BC1733" s="38"/>
      <c r="BD1733" s="38"/>
      <c r="BE1733" s="38"/>
      <c r="BF1733" s="13"/>
      <c r="BG1733" s="13"/>
      <c r="BH1733" s="12"/>
    </row>
    <row r="1734" spans="20:60" x14ac:dyDescent="0.2">
      <c r="T1734" s="39"/>
      <c r="U1734" s="39"/>
      <c r="V1734" s="39"/>
      <c r="W1734" s="39"/>
      <c r="X1734" s="40"/>
      <c r="Y1734" s="41"/>
      <c r="Z1734" s="42"/>
      <c r="AA1734" s="13"/>
      <c r="AV1734" s="10"/>
      <c r="AW1734" s="10"/>
      <c r="BB1734" s="38"/>
      <c r="BC1734" s="38"/>
      <c r="BD1734" s="38"/>
      <c r="BE1734" s="38"/>
      <c r="BF1734" s="13"/>
      <c r="BG1734" s="13"/>
      <c r="BH1734" s="12"/>
    </row>
    <row r="1735" spans="20:60" x14ac:dyDescent="0.2">
      <c r="T1735" s="39"/>
      <c r="U1735" s="39"/>
      <c r="V1735" s="39"/>
      <c r="W1735" s="39"/>
      <c r="X1735" s="40"/>
      <c r="Y1735" s="41"/>
      <c r="Z1735" s="42"/>
      <c r="AA1735" s="13"/>
      <c r="AV1735" s="10"/>
      <c r="AW1735" s="10"/>
      <c r="BB1735" s="38"/>
      <c r="BC1735" s="38"/>
      <c r="BD1735" s="38"/>
      <c r="BE1735" s="38"/>
      <c r="BF1735" s="13"/>
      <c r="BG1735" s="13"/>
      <c r="BH1735" s="12"/>
    </row>
    <row r="1736" spans="20:60" x14ac:dyDescent="0.2">
      <c r="T1736" s="39"/>
      <c r="U1736" s="39"/>
      <c r="V1736" s="39"/>
      <c r="W1736" s="39"/>
      <c r="X1736" s="40"/>
      <c r="Y1736" s="41"/>
      <c r="Z1736" s="42"/>
      <c r="AA1736" s="13"/>
      <c r="AV1736" s="10"/>
      <c r="AW1736" s="10"/>
      <c r="BB1736" s="38"/>
      <c r="BC1736" s="38"/>
      <c r="BD1736" s="38"/>
      <c r="BE1736" s="38"/>
      <c r="BF1736" s="13"/>
      <c r="BG1736" s="13"/>
      <c r="BH1736" s="12"/>
    </row>
    <row r="1737" spans="20:60" x14ac:dyDescent="0.2">
      <c r="T1737" s="39"/>
      <c r="U1737" s="39"/>
      <c r="V1737" s="39"/>
      <c r="W1737" s="39"/>
      <c r="X1737" s="40"/>
      <c r="Y1737" s="41"/>
      <c r="Z1737" s="42"/>
      <c r="AA1737" s="13"/>
      <c r="AV1737" s="10"/>
      <c r="AW1737" s="10"/>
      <c r="BB1737" s="38"/>
      <c r="BC1737" s="38"/>
      <c r="BD1737" s="38"/>
      <c r="BE1737" s="38"/>
      <c r="BF1737" s="13"/>
      <c r="BG1737" s="13"/>
      <c r="BH1737" s="12"/>
    </row>
    <row r="1738" spans="20:60" x14ac:dyDescent="0.2">
      <c r="T1738" s="39"/>
      <c r="U1738" s="39"/>
      <c r="V1738" s="39"/>
      <c r="W1738" s="39"/>
      <c r="X1738" s="40"/>
      <c r="Y1738" s="41"/>
      <c r="Z1738" s="42"/>
      <c r="AA1738" s="13"/>
      <c r="AV1738" s="10"/>
      <c r="AW1738" s="10"/>
      <c r="BB1738" s="38"/>
      <c r="BC1738" s="38"/>
      <c r="BD1738" s="38"/>
      <c r="BE1738" s="38"/>
      <c r="BF1738" s="13"/>
      <c r="BG1738" s="13"/>
      <c r="BH1738" s="12"/>
    </row>
    <row r="1739" spans="20:60" x14ac:dyDescent="0.2">
      <c r="T1739" s="39"/>
      <c r="U1739" s="39"/>
      <c r="V1739" s="39"/>
      <c r="W1739" s="39"/>
      <c r="X1739" s="40"/>
      <c r="Y1739" s="41"/>
      <c r="Z1739" s="42"/>
      <c r="AA1739" s="13"/>
      <c r="AV1739" s="10"/>
      <c r="AW1739" s="10"/>
      <c r="BB1739" s="38"/>
      <c r="BC1739" s="38"/>
      <c r="BD1739" s="38"/>
      <c r="BE1739" s="38"/>
      <c r="BF1739" s="13"/>
      <c r="BG1739" s="13"/>
      <c r="BH1739" s="12"/>
    </row>
    <row r="1740" spans="20:60" x14ac:dyDescent="0.2">
      <c r="T1740" s="39"/>
      <c r="U1740" s="39"/>
      <c r="V1740" s="39"/>
      <c r="W1740" s="39"/>
      <c r="X1740" s="40"/>
      <c r="Y1740" s="41"/>
      <c r="Z1740" s="42"/>
      <c r="AA1740" s="13"/>
      <c r="AV1740" s="10"/>
      <c r="AW1740" s="10"/>
      <c r="BB1740" s="38"/>
      <c r="BC1740" s="38"/>
      <c r="BD1740" s="38"/>
      <c r="BE1740" s="38"/>
      <c r="BF1740" s="13"/>
      <c r="BG1740" s="13"/>
      <c r="BH1740" s="12"/>
    </row>
    <row r="1741" spans="20:60" x14ac:dyDescent="0.2">
      <c r="T1741" s="39"/>
      <c r="U1741" s="39"/>
      <c r="V1741" s="39"/>
      <c r="W1741" s="39"/>
      <c r="X1741" s="40"/>
      <c r="Y1741" s="41"/>
      <c r="Z1741" s="42"/>
      <c r="AA1741" s="13"/>
      <c r="AV1741" s="10"/>
      <c r="AW1741" s="10"/>
      <c r="BB1741" s="38"/>
      <c r="BC1741" s="38"/>
      <c r="BD1741" s="38"/>
      <c r="BE1741" s="38"/>
      <c r="BF1741" s="13"/>
      <c r="BG1741" s="13"/>
      <c r="BH1741" s="12"/>
    </row>
    <row r="1742" spans="20:60" x14ac:dyDescent="0.2">
      <c r="T1742" s="39"/>
      <c r="U1742" s="39"/>
      <c r="V1742" s="39"/>
      <c r="W1742" s="39"/>
      <c r="X1742" s="40"/>
      <c r="Y1742" s="41"/>
      <c r="Z1742" s="42"/>
      <c r="AA1742" s="13"/>
      <c r="AV1742" s="10"/>
      <c r="AW1742" s="10"/>
      <c r="BB1742" s="38"/>
      <c r="BC1742" s="38"/>
      <c r="BD1742" s="38"/>
      <c r="BE1742" s="38"/>
      <c r="BF1742" s="13"/>
      <c r="BG1742" s="13"/>
      <c r="BH1742" s="12"/>
    </row>
    <row r="1743" spans="20:60" x14ac:dyDescent="0.2">
      <c r="T1743" s="39"/>
      <c r="U1743" s="39"/>
      <c r="V1743" s="39"/>
      <c r="W1743" s="39"/>
      <c r="X1743" s="40"/>
      <c r="Y1743" s="41"/>
      <c r="Z1743" s="42"/>
      <c r="AA1743" s="13"/>
      <c r="AV1743" s="10"/>
      <c r="AW1743" s="10"/>
      <c r="BB1743" s="38"/>
      <c r="BC1743" s="38"/>
      <c r="BD1743" s="38"/>
      <c r="BE1743" s="38"/>
      <c r="BF1743" s="13"/>
      <c r="BG1743" s="13"/>
      <c r="BH1743" s="12"/>
    </row>
    <row r="1744" spans="20:60" x14ac:dyDescent="0.2">
      <c r="T1744" s="39"/>
      <c r="U1744" s="39"/>
      <c r="V1744" s="39"/>
      <c r="W1744" s="39"/>
      <c r="X1744" s="40"/>
      <c r="Y1744" s="41"/>
      <c r="Z1744" s="42"/>
      <c r="AA1744" s="13"/>
      <c r="AV1744" s="10"/>
      <c r="AW1744" s="10"/>
      <c r="BB1744" s="38"/>
      <c r="BC1744" s="38"/>
      <c r="BD1744" s="38"/>
      <c r="BE1744" s="38"/>
      <c r="BF1744" s="13"/>
      <c r="BG1744" s="13"/>
      <c r="BH1744" s="12"/>
    </row>
    <row r="1745" spans="20:60" x14ac:dyDescent="0.2">
      <c r="T1745" s="39"/>
      <c r="U1745" s="39"/>
      <c r="V1745" s="39"/>
      <c r="W1745" s="39"/>
      <c r="X1745" s="40"/>
      <c r="Y1745" s="41"/>
      <c r="Z1745" s="42"/>
      <c r="AA1745" s="13"/>
      <c r="AV1745" s="10"/>
      <c r="AW1745" s="10"/>
      <c r="BB1745" s="38"/>
      <c r="BC1745" s="38"/>
      <c r="BD1745" s="38"/>
      <c r="BE1745" s="38"/>
      <c r="BF1745" s="13"/>
      <c r="BG1745" s="13"/>
      <c r="BH1745" s="12"/>
    </row>
    <row r="1746" spans="20:60" x14ac:dyDescent="0.2">
      <c r="T1746" s="39"/>
      <c r="U1746" s="39"/>
      <c r="V1746" s="39"/>
      <c r="W1746" s="39"/>
      <c r="X1746" s="40"/>
      <c r="Y1746" s="41"/>
      <c r="Z1746" s="42"/>
      <c r="AA1746" s="13"/>
      <c r="AV1746" s="10"/>
      <c r="AW1746" s="10"/>
      <c r="BB1746" s="38"/>
      <c r="BC1746" s="38"/>
      <c r="BD1746" s="38"/>
      <c r="BE1746" s="38"/>
      <c r="BF1746" s="13"/>
      <c r="BG1746" s="13"/>
      <c r="BH1746" s="12"/>
    </row>
    <row r="1747" spans="20:60" x14ac:dyDescent="0.2">
      <c r="T1747" s="39"/>
      <c r="U1747" s="39"/>
      <c r="V1747" s="39"/>
      <c r="W1747" s="39"/>
      <c r="X1747" s="40"/>
      <c r="Y1747" s="41"/>
      <c r="Z1747" s="42"/>
      <c r="AA1747" s="13"/>
      <c r="AV1747" s="10"/>
      <c r="AW1747" s="10"/>
      <c r="BB1747" s="38"/>
      <c r="BC1747" s="38"/>
      <c r="BD1747" s="38"/>
      <c r="BE1747" s="38"/>
      <c r="BF1747" s="13"/>
      <c r="BG1747" s="13"/>
      <c r="BH1747" s="12"/>
    </row>
    <row r="1748" spans="20:60" x14ac:dyDescent="0.2">
      <c r="T1748" s="39"/>
      <c r="U1748" s="39"/>
      <c r="V1748" s="39"/>
      <c r="W1748" s="39"/>
      <c r="X1748" s="40"/>
      <c r="Y1748" s="41"/>
      <c r="Z1748" s="42"/>
      <c r="AA1748" s="13"/>
      <c r="AV1748" s="10"/>
      <c r="AW1748" s="10"/>
      <c r="BB1748" s="38"/>
      <c r="BC1748" s="38"/>
      <c r="BD1748" s="38"/>
      <c r="BE1748" s="38"/>
      <c r="BF1748" s="13"/>
      <c r="BG1748" s="13"/>
      <c r="BH1748" s="12"/>
    </row>
    <row r="1749" spans="20:60" x14ac:dyDescent="0.2">
      <c r="T1749" s="39"/>
      <c r="U1749" s="39"/>
      <c r="V1749" s="39"/>
      <c r="W1749" s="39"/>
      <c r="X1749" s="40"/>
      <c r="Y1749" s="41"/>
      <c r="Z1749" s="42"/>
      <c r="AA1749" s="13"/>
      <c r="AV1749" s="10"/>
      <c r="AW1749" s="10"/>
      <c r="BB1749" s="38"/>
      <c r="BC1749" s="38"/>
      <c r="BD1749" s="38"/>
      <c r="BE1749" s="38"/>
      <c r="BF1749" s="13"/>
      <c r="BG1749" s="13"/>
      <c r="BH1749" s="12"/>
    </row>
    <row r="1750" spans="20:60" x14ac:dyDescent="0.2">
      <c r="T1750" s="39"/>
      <c r="U1750" s="39"/>
      <c r="V1750" s="39"/>
      <c r="W1750" s="39"/>
      <c r="X1750" s="40"/>
      <c r="Y1750" s="41"/>
      <c r="Z1750" s="42"/>
      <c r="AA1750" s="13"/>
      <c r="AV1750" s="10"/>
      <c r="AW1750" s="10"/>
      <c r="BB1750" s="38"/>
      <c r="BC1750" s="38"/>
      <c r="BD1750" s="38"/>
      <c r="BE1750" s="38"/>
      <c r="BF1750" s="13"/>
      <c r="BG1750" s="13"/>
      <c r="BH1750" s="12"/>
    </row>
    <row r="1751" spans="20:60" x14ac:dyDescent="0.2">
      <c r="T1751" s="39"/>
      <c r="U1751" s="39"/>
      <c r="V1751" s="39"/>
      <c r="W1751" s="39"/>
      <c r="X1751" s="40"/>
      <c r="Y1751" s="41"/>
      <c r="Z1751" s="42"/>
      <c r="AA1751" s="13"/>
      <c r="AV1751" s="10"/>
      <c r="AW1751" s="10"/>
      <c r="BB1751" s="38"/>
      <c r="BC1751" s="38"/>
      <c r="BD1751" s="38"/>
      <c r="BE1751" s="38"/>
      <c r="BF1751" s="13"/>
      <c r="BG1751" s="13"/>
      <c r="BH1751" s="12"/>
    </row>
    <row r="1752" spans="20:60" x14ac:dyDescent="0.2">
      <c r="T1752" s="39"/>
      <c r="U1752" s="39"/>
      <c r="V1752" s="39"/>
      <c r="W1752" s="39"/>
      <c r="X1752" s="40"/>
      <c r="Y1752" s="41"/>
      <c r="Z1752" s="42"/>
      <c r="AA1752" s="13"/>
      <c r="AV1752" s="10"/>
      <c r="AW1752" s="10"/>
      <c r="BB1752" s="38"/>
      <c r="BC1752" s="38"/>
      <c r="BD1752" s="38"/>
      <c r="BE1752" s="38"/>
      <c r="BF1752" s="13"/>
      <c r="BG1752" s="13"/>
      <c r="BH1752" s="12"/>
    </row>
    <row r="1753" spans="20:60" x14ac:dyDescent="0.2">
      <c r="T1753" s="39"/>
      <c r="U1753" s="39"/>
      <c r="V1753" s="39"/>
      <c r="W1753" s="39"/>
      <c r="X1753" s="40"/>
      <c r="Y1753" s="41"/>
      <c r="Z1753" s="42"/>
      <c r="AA1753" s="13"/>
      <c r="AV1753" s="10"/>
      <c r="AW1753" s="10"/>
      <c r="BB1753" s="38"/>
      <c r="BC1753" s="38"/>
      <c r="BD1753" s="38"/>
      <c r="BE1753" s="38"/>
      <c r="BF1753" s="13"/>
      <c r="BG1753" s="13"/>
      <c r="BH1753" s="12"/>
    </row>
    <row r="1754" spans="20:60" x14ac:dyDescent="0.2">
      <c r="T1754" s="39"/>
      <c r="U1754" s="39"/>
      <c r="V1754" s="39"/>
      <c r="W1754" s="39"/>
      <c r="X1754" s="40"/>
      <c r="Y1754" s="41"/>
      <c r="Z1754" s="42"/>
      <c r="AA1754" s="13"/>
      <c r="AV1754" s="10"/>
      <c r="AW1754" s="10"/>
      <c r="BB1754" s="38"/>
      <c r="BC1754" s="38"/>
      <c r="BD1754" s="38"/>
      <c r="BE1754" s="38"/>
      <c r="BF1754" s="13"/>
      <c r="BG1754" s="13"/>
      <c r="BH1754" s="12"/>
    </row>
    <row r="1755" spans="20:60" x14ac:dyDescent="0.2">
      <c r="T1755" s="39"/>
      <c r="U1755" s="39"/>
      <c r="V1755" s="39"/>
      <c r="W1755" s="39"/>
      <c r="X1755" s="40"/>
      <c r="Y1755" s="41"/>
      <c r="Z1755" s="42"/>
      <c r="AA1755" s="13"/>
      <c r="AV1755" s="10"/>
      <c r="AW1755" s="10"/>
      <c r="BB1755" s="38"/>
      <c r="BC1755" s="38"/>
      <c r="BD1755" s="38"/>
      <c r="BE1755" s="38"/>
      <c r="BF1755" s="13"/>
      <c r="BG1755" s="13"/>
      <c r="BH1755" s="12"/>
    </row>
    <row r="1756" spans="20:60" x14ac:dyDescent="0.2">
      <c r="T1756" s="39"/>
      <c r="U1756" s="39"/>
      <c r="V1756" s="39"/>
      <c r="W1756" s="39"/>
      <c r="X1756" s="40"/>
      <c r="Y1756" s="41"/>
      <c r="Z1756" s="42"/>
      <c r="AA1756" s="13"/>
      <c r="AV1756" s="10"/>
      <c r="AW1756" s="10"/>
      <c r="BB1756" s="38"/>
      <c r="BC1756" s="38"/>
      <c r="BD1756" s="38"/>
      <c r="BE1756" s="38"/>
      <c r="BF1756" s="13"/>
      <c r="BG1756" s="13"/>
      <c r="BH1756" s="12"/>
    </row>
    <row r="1757" spans="20:60" x14ac:dyDescent="0.2">
      <c r="T1757" s="39"/>
      <c r="U1757" s="39"/>
      <c r="V1757" s="39"/>
      <c r="W1757" s="39"/>
      <c r="X1757" s="40"/>
      <c r="Y1757" s="41"/>
      <c r="Z1757" s="42"/>
      <c r="AA1757" s="13"/>
      <c r="AV1757" s="10"/>
      <c r="AW1757" s="10"/>
      <c r="BB1757" s="38"/>
      <c r="BC1757" s="38"/>
      <c r="BD1757" s="38"/>
      <c r="BE1757" s="38"/>
      <c r="BF1757" s="13"/>
      <c r="BG1757" s="13"/>
      <c r="BH1757" s="12"/>
    </row>
    <row r="1758" spans="20:60" x14ac:dyDescent="0.2">
      <c r="T1758" s="39"/>
      <c r="U1758" s="39"/>
      <c r="V1758" s="39"/>
      <c r="W1758" s="39"/>
      <c r="X1758" s="40"/>
      <c r="Y1758" s="41"/>
      <c r="Z1758" s="42"/>
      <c r="AA1758" s="13"/>
      <c r="AV1758" s="10"/>
      <c r="AW1758" s="10"/>
      <c r="BB1758" s="38"/>
      <c r="BC1758" s="38"/>
      <c r="BD1758" s="38"/>
      <c r="BE1758" s="38"/>
      <c r="BF1758" s="13"/>
      <c r="BG1758" s="13"/>
      <c r="BH1758" s="12"/>
    </row>
    <row r="1759" spans="20:60" x14ac:dyDescent="0.2">
      <c r="T1759" s="39"/>
      <c r="U1759" s="39"/>
      <c r="V1759" s="39"/>
      <c r="W1759" s="39"/>
      <c r="X1759" s="40"/>
      <c r="Y1759" s="41"/>
      <c r="Z1759" s="42"/>
      <c r="AA1759" s="13"/>
      <c r="AV1759" s="10"/>
      <c r="AW1759" s="10"/>
      <c r="BB1759" s="38"/>
      <c r="BC1759" s="38"/>
      <c r="BD1759" s="38"/>
      <c r="BE1759" s="38"/>
      <c r="BF1759" s="13"/>
      <c r="BG1759" s="13"/>
      <c r="BH1759" s="12"/>
    </row>
    <row r="1760" spans="20:60" x14ac:dyDescent="0.2">
      <c r="T1760" s="39"/>
      <c r="U1760" s="39"/>
      <c r="V1760" s="39"/>
      <c r="W1760" s="39"/>
      <c r="X1760" s="40"/>
      <c r="Y1760" s="41"/>
      <c r="Z1760" s="42"/>
      <c r="AA1760" s="13"/>
      <c r="AV1760" s="10"/>
      <c r="AW1760" s="10"/>
      <c r="BB1760" s="38"/>
      <c r="BC1760" s="38"/>
      <c r="BD1760" s="38"/>
      <c r="BE1760" s="38"/>
      <c r="BF1760" s="13"/>
      <c r="BG1760" s="13"/>
      <c r="BH1760" s="12"/>
    </row>
    <row r="1761" spans="20:60" x14ac:dyDescent="0.2">
      <c r="T1761" s="39"/>
      <c r="U1761" s="39"/>
      <c r="V1761" s="39"/>
      <c r="W1761" s="39"/>
      <c r="X1761" s="40"/>
      <c r="Y1761" s="41"/>
      <c r="Z1761" s="42"/>
      <c r="AA1761" s="13"/>
      <c r="AV1761" s="10"/>
      <c r="AW1761" s="10"/>
      <c r="BB1761" s="38"/>
      <c r="BC1761" s="38"/>
      <c r="BD1761" s="38"/>
      <c r="BE1761" s="38"/>
      <c r="BF1761" s="13"/>
      <c r="BG1761" s="13"/>
      <c r="BH1761" s="12"/>
    </row>
    <row r="1762" spans="20:60" x14ac:dyDescent="0.2">
      <c r="T1762" s="39"/>
      <c r="U1762" s="39"/>
      <c r="V1762" s="39"/>
      <c r="W1762" s="39"/>
      <c r="X1762" s="40"/>
      <c r="Y1762" s="41"/>
      <c r="Z1762" s="42"/>
      <c r="AA1762" s="13"/>
      <c r="AV1762" s="10"/>
      <c r="AW1762" s="10"/>
      <c r="BB1762" s="38"/>
      <c r="BC1762" s="38"/>
      <c r="BD1762" s="38"/>
      <c r="BE1762" s="38"/>
      <c r="BF1762" s="13"/>
      <c r="BG1762" s="13"/>
      <c r="BH1762" s="12"/>
    </row>
    <row r="1763" spans="20:60" x14ac:dyDescent="0.2">
      <c r="T1763" s="39"/>
      <c r="U1763" s="39"/>
      <c r="V1763" s="39"/>
      <c r="W1763" s="39"/>
      <c r="X1763" s="40"/>
      <c r="Y1763" s="41"/>
      <c r="Z1763" s="42"/>
      <c r="AA1763" s="13"/>
      <c r="AV1763" s="10"/>
      <c r="AW1763" s="10"/>
      <c r="BB1763" s="38"/>
      <c r="BC1763" s="38"/>
      <c r="BD1763" s="38"/>
      <c r="BE1763" s="38"/>
      <c r="BF1763" s="13"/>
      <c r="BG1763" s="13"/>
      <c r="BH1763" s="12"/>
    </row>
    <row r="1764" spans="20:60" x14ac:dyDescent="0.2">
      <c r="T1764" s="39"/>
      <c r="U1764" s="39"/>
      <c r="V1764" s="39"/>
      <c r="W1764" s="39"/>
      <c r="X1764" s="40"/>
      <c r="Y1764" s="41"/>
      <c r="Z1764" s="42"/>
      <c r="AA1764" s="13"/>
      <c r="AV1764" s="10"/>
      <c r="AW1764" s="10"/>
      <c r="BB1764" s="38"/>
      <c r="BC1764" s="38"/>
      <c r="BD1764" s="38"/>
      <c r="BE1764" s="38"/>
      <c r="BF1764" s="13"/>
      <c r="BG1764" s="13"/>
      <c r="BH1764" s="12"/>
    </row>
    <row r="1765" spans="20:60" x14ac:dyDescent="0.2">
      <c r="T1765" s="39"/>
      <c r="U1765" s="39"/>
      <c r="V1765" s="39"/>
      <c r="W1765" s="39"/>
      <c r="X1765" s="40"/>
      <c r="Y1765" s="41"/>
      <c r="Z1765" s="42"/>
      <c r="AA1765" s="13"/>
      <c r="AV1765" s="10"/>
      <c r="AW1765" s="10"/>
      <c r="BB1765" s="38"/>
      <c r="BC1765" s="38"/>
      <c r="BD1765" s="38"/>
      <c r="BE1765" s="38"/>
      <c r="BF1765" s="13"/>
      <c r="BG1765" s="13"/>
      <c r="BH1765" s="12"/>
    </row>
    <row r="1766" spans="20:60" x14ac:dyDescent="0.2">
      <c r="T1766" s="39"/>
      <c r="U1766" s="39"/>
      <c r="V1766" s="39"/>
      <c r="W1766" s="39"/>
      <c r="X1766" s="40"/>
      <c r="Y1766" s="41"/>
      <c r="Z1766" s="42"/>
      <c r="AA1766" s="13"/>
      <c r="AV1766" s="10"/>
      <c r="AW1766" s="10"/>
      <c r="BB1766" s="38"/>
      <c r="BC1766" s="38"/>
      <c r="BD1766" s="38"/>
      <c r="BE1766" s="38"/>
      <c r="BF1766" s="13"/>
      <c r="BG1766" s="13"/>
      <c r="BH1766" s="12"/>
    </row>
    <row r="1767" spans="20:60" x14ac:dyDescent="0.2">
      <c r="T1767" s="39"/>
      <c r="U1767" s="39"/>
      <c r="V1767" s="39"/>
      <c r="W1767" s="39"/>
      <c r="X1767" s="40"/>
      <c r="Y1767" s="41"/>
      <c r="Z1767" s="42"/>
      <c r="AA1767" s="13"/>
      <c r="AV1767" s="10"/>
      <c r="AW1767" s="10"/>
      <c r="BB1767" s="38"/>
      <c r="BC1767" s="38"/>
      <c r="BD1767" s="38"/>
      <c r="BE1767" s="38"/>
      <c r="BF1767" s="13"/>
      <c r="BG1767" s="13"/>
      <c r="BH1767" s="12"/>
    </row>
    <row r="1768" spans="20:60" x14ac:dyDescent="0.2">
      <c r="T1768" s="39"/>
      <c r="U1768" s="39"/>
      <c r="V1768" s="39"/>
      <c r="W1768" s="39"/>
      <c r="X1768" s="40"/>
      <c r="Y1768" s="41"/>
      <c r="Z1768" s="42"/>
      <c r="AA1768" s="13"/>
      <c r="AV1768" s="10"/>
      <c r="AW1768" s="10"/>
      <c r="BB1768" s="38"/>
      <c r="BC1768" s="38"/>
      <c r="BD1768" s="38"/>
      <c r="BE1768" s="38"/>
      <c r="BF1768" s="13"/>
      <c r="BG1768" s="13"/>
      <c r="BH1768" s="12"/>
    </row>
    <row r="1769" spans="20:60" x14ac:dyDescent="0.2">
      <c r="T1769" s="39"/>
      <c r="U1769" s="39"/>
      <c r="V1769" s="39"/>
      <c r="W1769" s="39"/>
      <c r="X1769" s="40"/>
      <c r="Y1769" s="41"/>
      <c r="Z1769" s="42"/>
      <c r="AA1769" s="13"/>
      <c r="AV1769" s="10"/>
      <c r="AW1769" s="10"/>
      <c r="BB1769" s="38"/>
      <c r="BC1769" s="38"/>
      <c r="BD1769" s="38"/>
      <c r="BE1769" s="38"/>
      <c r="BF1769" s="13"/>
      <c r="BG1769" s="13"/>
      <c r="BH1769" s="12"/>
    </row>
    <row r="1770" spans="20:60" x14ac:dyDescent="0.2">
      <c r="T1770" s="39"/>
      <c r="U1770" s="39"/>
      <c r="V1770" s="39"/>
      <c r="W1770" s="39"/>
      <c r="X1770" s="40"/>
      <c r="Y1770" s="41"/>
      <c r="Z1770" s="42"/>
      <c r="AA1770" s="13"/>
      <c r="AV1770" s="10"/>
      <c r="AW1770" s="10"/>
      <c r="BB1770" s="38"/>
      <c r="BC1770" s="38"/>
      <c r="BD1770" s="38"/>
      <c r="BE1770" s="38"/>
      <c r="BF1770" s="13"/>
      <c r="BG1770" s="13"/>
      <c r="BH1770" s="12"/>
    </row>
    <row r="1771" spans="20:60" x14ac:dyDescent="0.2">
      <c r="T1771" s="39"/>
      <c r="U1771" s="39"/>
      <c r="V1771" s="39"/>
      <c r="W1771" s="39"/>
      <c r="X1771" s="40"/>
      <c r="Y1771" s="41"/>
      <c r="Z1771" s="42"/>
      <c r="AA1771" s="13"/>
      <c r="AV1771" s="10"/>
      <c r="AW1771" s="10"/>
      <c r="BB1771" s="38"/>
      <c r="BC1771" s="38"/>
      <c r="BD1771" s="38"/>
      <c r="BE1771" s="38"/>
      <c r="BF1771" s="13"/>
      <c r="BG1771" s="13"/>
      <c r="BH1771" s="12"/>
    </row>
    <row r="1772" spans="20:60" x14ac:dyDescent="0.2">
      <c r="T1772" s="39"/>
      <c r="U1772" s="39"/>
      <c r="V1772" s="39"/>
      <c r="W1772" s="39"/>
      <c r="X1772" s="40"/>
      <c r="Y1772" s="41"/>
      <c r="Z1772" s="42"/>
      <c r="AA1772" s="13"/>
      <c r="AV1772" s="10"/>
      <c r="AW1772" s="10"/>
      <c r="BB1772" s="38"/>
      <c r="BC1772" s="38"/>
      <c r="BD1772" s="38"/>
      <c r="BE1772" s="38"/>
      <c r="BF1772" s="13"/>
      <c r="BG1772" s="13"/>
      <c r="BH1772" s="12"/>
    </row>
    <row r="1773" spans="20:60" x14ac:dyDescent="0.2">
      <c r="T1773" s="39"/>
      <c r="U1773" s="39"/>
      <c r="V1773" s="39"/>
      <c r="W1773" s="39"/>
      <c r="X1773" s="40"/>
      <c r="Y1773" s="41"/>
      <c r="Z1773" s="42"/>
      <c r="AA1773" s="13"/>
      <c r="AV1773" s="10"/>
      <c r="AW1773" s="10"/>
      <c r="BB1773" s="38"/>
      <c r="BC1773" s="38"/>
      <c r="BD1773" s="38"/>
      <c r="BE1773" s="38"/>
      <c r="BF1773" s="13"/>
      <c r="BG1773" s="13"/>
      <c r="BH1773" s="12"/>
    </row>
    <row r="1774" spans="20:60" x14ac:dyDescent="0.2">
      <c r="T1774" s="39"/>
      <c r="U1774" s="39"/>
      <c r="V1774" s="39"/>
      <c r="W1774" s="39"/>
      <c r="X1774" s="40"/>
      <c r="Y1774" s="41"/>
      <c r="Z1774" s="42"/>
      <c r="AA1774" s="13"/>
      <c r="AV1774" s="10"/>
      <c r="AW1774" s="10"/>
      <c r="BB1774" s="38"/>
      <c r="BC1774" s="38"/>
      <c r="BD1774" s="38"/>
      <c r="BE1774" s="38"/>
      <c r="BF1774" s="13"/>
      <c r="BG1774" s="13"/>
      <c r="BH1774" s="12"/>
    </row>
    <row r="1775" spans="20:60" x14ac:dyDescent="0.2">
      <c r="T1775" s="39"/>
      <c r="U1775" s="39"/>
      <c r="V1775" s="39"/>
      <c r="W1775" s="39"/>
      <c r="X1775" s="40"/>
      <c r="Y1775" s="41"/>
      <c r="Z1775" s="42"/>
      <c r="AA1775" s="13"/>
      <c r="AV1775" s="10"/>
      <c r="AW1775" s="10"/>
      <c r="BB1775" s="38"/>
      <c r="BC1775" s="38"/>
      <c r="BD1775" s="38"/>
      <c r="BE1775" s="38"/>
      <c r="BF1775" s="13"/>
      <c r="BG1775" s="13"/>
      <c r="BH1775" s="12"/>
    </row>
    <row r="1776" spans="20:60" x14ac:dyDescent="0.2">
      <c r="T1776" s="39"/>
      <c r="U1776" s="39"/>
      <c r="V1776" s="39"/>
      <c r="W1776" s="39"/>
      <c r="X1776" s="40"/>
      <c r="Y1776" s="41"/>
      <c r="Z1776" s="42"/>
      <c r="AA1776" s="13"/>
      <c r="AV1776" s="10"/>
      <c r="AW1776" s="10"/>
      <c r="BB1776" s="38"/>
      <c r="BC1776" s="38"/>
      <c r="BD1776" s="38"/>
      <c r="BE1776" s="38"/>
      <c r="BF1776" s="13"/>
      <c r="BG1776" s="13"/>
      <c r="BH1776" s="12"/>
    </row>
    <row r="1777" spans="20:60" x14ac:dyDescent="0.2">
      <c r="T1777" s="39"/>
      <c r="U1777" s="39"/>
      <c r="V1777" s="39"/>
      <c r="W1777" s="39"/>
      <c r="X1777" s="40"/>
      <c r="Y1777" s="41"/>
      <c r="Z1777" s="42"/>
      <c r="AA1777" s="13"/>
      <c r="AV1777" s="10"/>
      <c r="AW1777" s="10"/>
      <c r="BB1777" s="38"/>
      <c r="BC1777" s="38"/>
      <c r="BD1777" s="38"/>
      <c r="BE1777" s="38"/>
      <c r="BF1777" s="13"/>
      <c r="BG1777" s="13"/>
      <c r="BH1777" s="12"/>
    </row>
    <row r="1778" spans="20:60" x14ac:dyDescent="0.2">
      <c r="T1778" s="39"/>
      <c r="U1778" s="39"/>
      <c r="V1778" s="39"/>
      <c r="W1778" s="39"/>
      <c r="X1778" s="40"/>
      <c r="Y1778" s="41"/>
      <c r="Z1778" s="42"/>
      <c r="AA1778" s="13"/>
      <c r="AV1778" s="10"/>
      <c r="AW1778" s="10"/>
      <c r="BB1778" s="38"/>
      <c r="BC1778" s="38"/>
      <c r="BD1778" s="38"/>
      <c r="BE1778" s="38"/>
      <c r="BF1778" s="13"/>
      <c r="BG1778" s="13"/>
      <c r="BH1778" s="12"/>
    </row>
    <row r="1779" spans="20:60" x14ac:dyDescent="0.2">
      <c r="T1779" s="39"/>
      <c r="U1779" s="39"/>
      <c r="V1779" s="39"/>
      <c r="W1779" s="39"/>
      <c r="X1779" s="40"/>
      <c r="Y1779" s="41"/>
      <c r="Z1779" s="42"/>
      <c r="AA1779" s="13"/>
      <c r="AV1779" s="10"/>
      <c r="AW1779" s="10"/>
      <c r="BB1779" s="38"/>
      <c r="BC1779" s="38"/>
      <c r="BD1779" s="38"/>
      <c r="BE1779" s="38"/>
      <c r="BF1779" s="13"/>
      <c r="BG1779" s="13"/>
      <c r="BH1779" s="12"/>
    </row>
    <row r="1780" spans="20:60" x14ac:dyDescent="0.2">
      <c r="T1780" s="39"/>
      <c r="U1780" s="39"/>
      <c r="V1780" s="39"/>
      <c r="W1780" s="39"/>
      <c r="X1780" s="40"/>
      <c r="Y1780" s="41"/>
      <c r="Z1780" s="42"/>
      <c r="AA1780" s="13"/>
      <c r="AV1780" s="10"/>
      <c r="AW1780" s="10"/>
      <c r="BB1780" s="38"/>
      <c r="BC1780" s="38"/>
      <c r="BD1780" s="38"/>
      <c r="BE1780" s="38"/>
      <c r="BF1780" s="13"/>
      <c r="BG1780" s="13"/>
      <c r="BH1780" s="12"/>
    </row>
    <row r="1781" spans="20:60" x14ac:dyDescent="0.2">
      <c r="T1781" s="39"/>
      <c r="U1781" s="39"/>
      <c r="V1781" s="39"/>
      <c r="W1781" s="39"/>
      <c r="X1781" s="40"/>
      <c r="Y1781" s="41"/>
      <c r="Z1781" s="42"/>
      <c r="AA1781" s="13"/>
      <c r="AV1781" s="10"/>
      <c r="AW1781" s="10"/>
      <c r="BB1781" s="38"/>
      <c r="BC1781" s="38"/>
      <c r="BD1781" s="38"/>
      <c r="BE1781" s="38"/>
      <c r="BF1781" s="13"/>
      <c r="BG1781" s="13"/>
      <c r="BH1781" s="12"/>
    </row>
    <row r="1782" spans="20:60" x14ac:dyDescent="0.2">
      <c r="T1782" s="39"/>
      <c r="U1782" s="39"/>
      <c r="V1782" s="39"/>
      <c r="W1782" s="39"/>
      <c r="X1782" s="40"/>
      <c r="Y1782" s="41"/>
      <c r="Z1782" s="42"/>
      <c r="AA1782" s="13"/>
      <c r="AV1782" s="10"/>
      <c r="AW1782" s="10"/>
      <c r="BB1782" s="38"/>
      <c r="BC1782" s="38"/>
      <c r="BD1782" s="38"/>
      <c r="BE1782" s="38"/>
      <c r="BF1782" s="13"/>
      <c r="BG1782" s="13"/>
      <c r="BH1782" s="12"/>
    </row>
    <row r="1783" spans="20:60" x14ac:dyDescent="0.2">
      <c r="T1783" s="39"/>
      <c r="U1783" s="39"/>
      <c r="V1783" s="39"/>
      <c r="W1783" s="39"/>
      <c r="X1783" s="40"/>
      <c r="Y1783" s="41"/>
      <c r="Z1783" s="42"/>
      <c r="AA1783" s="13"/>
      <c r="AV1783" s="10"/>
      <c r="AW1783" s="10"/>
      <c r="BB1783" s="38"/>
      <c r="BC1783" s="38"/>
      <c r="BD1783" s="38"/>
      <c r="BE1783" s="38"/>
      <c r="BF1783" s="13"/>
      <c r="BG1783" s="13"/>
      <c r="BH1783" s="12"/>
    </row>
    <row r="1784" spans="20:60" x14ac:dyDescent="0.2">
      <c r="T1784" s="39"/>
      <c r="U1784" s="39"/>
      <c r="V1784" s="39"/>
      <c r="W1784" s="39"/>
      <c r="X1784" s="40"/>
      <c r="Y1784" s="41"/>
      <c r="Z1784" s="42"/>
      <c r="AA1784" s="13"/>
      <c r="AV1784" s="10"/>
      <c r="AW1784" s="10"/>
      <c r="BB1784" s="38"/>
      <c r="BC1784" s="38"/>
      <c r="BD1784" s="38"/>
      <c r="BE1784" s="38"/>
      <c r="BF1784" s="13"/>
      <c r="BG1784" s="13"/>
      <c r="BH1784" s="12"/>
    </row>
    <row r="1785" spans="20:60" x14ac:dyDescent="0.2">
      <c r="T1785" s="39"/>
      <c r="U1785" s="39"/>
      <c r="V1785" s="39"/>
      <c r="W1785" s="39"/>
      <c r="X1785" s="40"/>
      <c r="Y1785" s="41"/>
      <c r="Z1785" s="42"/>
      <c r="AA1785" s="13"/>
      <c r="AV1785" s="10"/>
      <c r="AW1785" s="10"/>
      <c r="BB1785" s="38"/>
      <c r="BC1785" s="38"/>
      <c r="BD1785" s="38"/>
      <c r="BE1785" s="38"/>
      <c r="BF1785" s="13"/>
      <c r="BG1785" s="13"/>
      <c r="BH1785" s="12"/>
    </row>
    <row r="1786" spans="20:60" x14ac:dyDescent="0.2">
      <c r="T1786" s="39"/>
      <c r="U1786" s="39"/>
      <c r="V1786" s="39"/>
      <c r="W1786" s="39"/>
      <c r="X1786" s="40"/>
      <c r="Y1786" s="41"/>
      <c r="Z1786" s="42"/>
      <c r="AA1786" s="13"/>
      <c r="AV1786" s="10"/>
      <c r="AW1786" s="10"/>
      <c r="BB1786" s="38"/>
      <c r="BC1786" s="38"/>
      <c r="BD1786" s="38"/>
      <c r="BE1786" s="38"/>
      <c r="BF1786" s="13"/>
      <c r="BG1786" s="13"/>
      <c r="BH1786" s="12"/>
    </row>
    <row r="1787" spans="20:60" x14ac:dyDescent="0.2">
      <c r="T1787" s="39"/>
      <c r="U1787" s="39"/>
      <c r="V1787" s="39"/>
      <c r="W1787" s="39"/>
      <c r="X1787" s="40"/>
      <c r="Y1787" s="41"/>
      <c r="Z1787" s="42"/>
      <c r="AA1787" s="13"/>
      <c r="AV1787" s="10"/>
      <c r="AW1787" s="10"/>
      <c r="BB1787" s="38"/>
      <c r="BC1787" s="38"/>
      <c r="BD1787" s="38"/>
      <c r="BE1787" s="38"/>
      <c r="BF1787" s="13"/>
      <c r="BG1787" s="13"/>
      <c r="BH1787" s="12"/>
    </row>
    <row r="1788" spans="20:60" x14ac:dyDescent="0.2">
      <c r="T1788" s="39"/>
      <c r="U1788" s="39"/>
      <c r="V1788" s="39"/>
      <c r="W1788" s="39"/>
      <c r="X1788" s="40"/>
      <c r="Y1788" s="41"/>
      <c r="Z1788" s="42"/>
      <c r="AA1788" s="13"/>
      <c r="AV1788" s="10"/>
      <c r="AW1788" s="10"/>
      <c r="BB1788" s="38"/>
      <c r="BC1788" s="38"/>
      <c r="BD1788" s="38"/>
      <c r="BE1788" s="38"/>
      <c r="BF1788" s="13"/>
      <c r="BG1788" s="13"/>
      <c r="BH1788" s="12"/>
    </row>
    <row r="1789" spans="20:60" x14ac:dyDescent="0.2">
      <c r="T1789" s="39"/>
      <c r="U1789" s="39"/>
      <c r="V1789" s="39"/>
      <c r="W1789" s="39"/>
      <c r="X1789" s="40"/>
      <c r="Y1789" s="41"/>
      <c r="Z1789" s="42"/>
      <c r="AA1789" s="13"/>
      <c r="AV1789" s="10"/>
      <c r="AW1789" s="10"/>
      <c r="BB1789" s="38"/>
      <c r="BC1789" s="38"/>
      <c r="BD1789" s="38"/>
      <c r="BE1789" s="38"/>
      <c r="BF1789" s="13"/>
      <c r="BG1789" s="13"/>
      <c r="BH1789" s="12"/>
    </row>
    <row r="1790" spans="20:60" x14ac:dyDescent="0.2">
      <c r="T1790" s="39"/>
      <c r="U1790" s="39"/>
      <c r="V1790" s="39"/>
      <c r="W1790" s="39"/>
      <c r="X1790" s="40"/>
      <c r="Y1790" s="41"/>
      <c r="Z1790" s="42"/>
      <c r="AA1790" s="13"/>
      <c r="AV1790" s="10"/>
      <c r="AW1790" s="10"/>
      <c r="BB1790" s="38"/>
      <c r="BC1790" s="38"/>
      <c r="BD1790" s="38"/>
      <c r="BE1790" s="38"/>
      <c r="BF1790" s="13"/>
      <c r="BG1790" s="13"/>
      <c r="BH1790" s="12"/>
    </row>
    <row r="1791" spans="20:60" x14ac:dyDescent="0.2">
      <c r="T1791" s="39"/>
      <c r="U1791" s="39"/>
      <c r="V1791" s="39"/>
      <c r="W1791" s="39"/>
      <c r="X1791" s="40"/>
      <c r="Y1791" s="41"/>
      <c r="Z1791" s="42"/>
      <c r="AA1791" s="13"/>
      <c r="AV1791" s="10"/>
      <c r="AW1791" s="10"/>
      <c r="BB1791" s="38"/>
      <c r="BC1791" s="38"/>
      <c r="BD1791" s="38"/>
      <c r="BE1791" s="38"/>
      <c r="BF1791" s="13"/>
      <c r="BG1791" s="13"/>
      <c r="BH1791" s="12"/>
    </row>
    <row r="1792" spans="20:60" x14ac:dyDescent="0.2">
      <c r="T1792" s="39"/>
      <c r="U1792" s="39"/>
      <c r="V1792" s="39"/>
      <c r="W1792" s="39"/>
      <c r="X1792" s="40"/>
      <c r="Y1792" s="41"/>
      <c r="Z1792" s="42"/>
      <c r="AA1792" s="13"/>
      <c r="AV1792" s="10"/>
      <c r="AW1792" s="10"/>
      <c r="BB1792" s="38"/>
      <c r="BC1792" s="38"/>
      <c r="BD1792" s="38"/>
      <c r="BE1792" s="38"/>
      <c r="BF1792" s="13"/>
      <c r="BG1792" s="13"/>
      <c r="BH1792" s="12"/>
    </row>
    <row r="1793" spans="20:60" x14ac:dyDescent="0.2">
      <c r="T1793" s="39"/>
      <c r="U1793" s="39"/>
      <c r="V1793" s="39"/>
      <c r="W1793" s="39"/>
      <c r="X1793" s="40"/>
      <c r="Y1793" s="41"/>
      <c r="Z1793" s="42"/>
      <c r="AA1793" s="13"/>
      <c r="AV1793" s="10"/>
      <c r="AW1793" s="10"/>
      <c r="BB1793" s="38"/>
      <c r="BC1793" s="38"/>
      <c r="BD1793" s="38"/>
      <c r="BE1793" s="38"/>
      <c r="BF1793" s="13"/>
      <c r="BG1793" s="13"/>
      <c r="BH1793" s="12"/>
    </row>
    <row r="1794" spans="20:60" x14ac:dyDescent="0.2">
      <c r="T1794" s="39"/>
      <c r="U1794" s="39"/>
      <c r="V1794" s="39"/>
      <c r="W1794" s="39"/>
      <c r="X1794" s="40"/>
      <c r="Y1794" s="41"/>
      <c r="Z1794" s="42"/>
      <c r="AA1794" s="13"/>
      <c r="AV1794" s="10"/>
      <c r="AW1794" s="10"/>
      <c r="BB1794" s="38"/>
      <c r="BC1794" s="38"/>
      <c r="BD1794" s="38"/>
      <c r="BE1794" s="38"/>
      <c r="BF1794" s="13"/>
      <c r="BG1794" s="13"/>
      <c r="BH1794" s="12"/>
    </row>
    <row r="1795" spans="20:60" x14ac:dyDescent="0.2">
      <c r="T1795" s="39"/>
      <c r="U1795" s="39"/>
      <c r="V1795" s="39"/>
      <c r="W1795" s="39"/>
      <c r="X1795" s="40"/>
      <c r="Y1795" s="41"/>
      <c r="Z1795" s="42"/>
      <c r="AA1795" s="13"/>
      <c r="AV1795" s="10"/>
      <c r="AW1795" s="10"/>
      <c r="BB1795" s="38"/>
      <c r="BC1795" s="38"/>
      <c r="BD1795" s="38"/>
      <c r="BE1795" s="38"/>
      <c r="BF1795" s="13"/>
      <c r="BG1795" s="13"/>
      <c r="BH1795" s="12"/>
    </row>
    <row r="1796" spans="20:60" x14ac:dyDescent="0.2">
      <c r="T1796" s="39"/>
      <c r="U1796" s="39"/>
      <c r="V1796" s="39"/>
      <c r="W1796" s="39"/>
      <c r="X1796" s="40"/>
      <c r="Y1796" s="41"/>
      <c r="Z1796" s="42"/>
      <c r="AA1796" s="13"/>
      <c r="AV1796" s="10"/>
      <c r="AW1796" s="10"/>
      <c r="BB1796" s="38"/>
      <c r="BC1796" s="38"/>
      <c r="BD1796" s="38"/>
      <c r="BE1796" s="38"/>
      <c r="BF1796" s="13"/>
      <c r="BG1796" s="13"/>
      <c r="BH1796" s="12"/>
    </row>
    <row r="1797" spans="20:60" x14ac:dyDescent="0.2">
      <c r="T1797" s="39"/>
      <c r="U1797" s="39"/>
      <c r="V1797" s="39"/>
      <c r="W1797" s="39"/>
      <c r="X1797" s="40"/>
      <c r="Y1797" s="41"/>
      <c r="Z1797" s="42"/>
      <c r="AA1797" s="13"/>
      <c r="AV1797" s="10"/>
      <c r="AW1797" s="10"/>
      <c r="BB1797" s="38"/>
      <c r="BC1797" s="38"/>
      <c r="BD1797" s="38"/>
      <c r="BE1797" s="38"/>
      <c r="BF1797" s="13"/>
      <c r="BG1797" s="13"/>
      <c r="BH1797" s="12"/>
    </row>
    <row r="1798" spans="20:60" x14ac:dyDescent="0.2">
      <c r="T1798" s="39"/>
      <c r="U1798" s="39"/>
      <c r="V1798" s="39"/>
      <c r="W1798" s="39"/>
      <c r="X1798" s="40"/>
      <c r="Y1798" s="41"/>
      <c r="Z1798" s="42"/>
      <c r="AA1798" s="13"/>
      <c r="AV1798" s="10"/>
      <c r="AW1798" s="10"/>
      <c r="BB1798" s="38"/>
      <c r="BC1798" s="38"/>
      <c r="BD1798" s="38"/>
      <c r="BE1798" s="38"/>
      <c r="BF1798" s="13"/>
      <c r="BG1798" s="13"/>
      <c r="BH1798" s="12"/>
    </row>
    <row r="1799" spans="20:60" x14ac:dyDescent="0.2">
      <c r="T1799" s="39"/>
      <c r="U1799" s="39"/>
      <c r="V1799" s="39"/>
      <c r="W1799" s="39"/>
      <c r="X1799" s="40"/>
      <c r="Y1799" s="41"/>
      <c r="Z1799" s="42"/>
      <c r="AA1799" s="13"/>
      <c r="AV1799" s="10"/>
      <c r="AW1799" s="10"/>
      <c r="BB1799" s="38"/>
      <c r="BC1799" s="38"/>
      <c r="BD1799" s="38"/>
      <c r="BE1799" s="38"/>
      <c r="BF1799" s="13"/>
      <c r="BG1799" s="13"/>
      <c r="BH1799" s="12"/>
    </row>
    <row r="1800" spans="20:60" x14ac:dyDescent="0.2">
      <c r="T1800" s="39"/>
      <c r="U1800" s="39"/>
      <c r="V1800" s="39"/>
      <c r="W1800" s="39"/>
      <c r="X1800" s="40"/>
      <c r="Y1800" s="41"/>
      <c r="Z1800" s="42"/>
      <c r="AA1800" s="13"/>
      <c r="AV1800" s="10"/>
      <c r="AW1800" s="10"/>
      <c r="BB1800" s="38"/>
      <c r="BC1800" s="38"/>
      <c r="BD1800" s="38"/>
      <c r="BE1800" s="38"/>
      <c r="BF1800" s="13"/>
      <c r="BG1800" s="13"/>
      <c r="BH1800" s="12"/>
    </row>
    <row r="1801" spans="20:60" x14ac:dyDescent="0.2">
      <c r="T1801" s="39"/>
      <c r="U1801" s="39"/>
      <c r="V1801" s="39"/>
      <c r="W1801" s="39"/>
      <c r="X1801" s="40"/>
      <c r="Y1801" s="41"/>
      <c r="Z1801" s="42"/>
      <c r="AA1801" s="13"/>
      <c r="AV1801" s="10"/>
      <c r="AW1801" s="10"/>
      <c r="BB1801" s="38"/>
      <c r="BC1801" s="38"/>
      <c r="BD1801" s="38"/>
      <c r="BE1801" s="38"/>
      <c r="BF1801" s="13"/>
      <c r="BG1801" s="13"/>
      <c r="BH1801" s="12"/>
    </row>
    <row r="1802" spans="20:60" x14ac:dyDescent="0.2">
      <c r="T1802" s="39"/>
      <c r="U1802" s="39"/>
      <c r="V1802" s="39"/>
      <c r="W1802" s="39"/>
      <c r="X1802" s="40"/>
      <c r="Y1802" s="41"/>
      <c r="Z1802" s="42"/>
      <c r="AA1802" s="13"/>
      <c r="AV1802" s="10"/>
      <c r="AW1802" s="10"/>
      <c r="BB1802" s="38"/>
      <c r="BC1802" s="38"/>
      <c r="BD1802" s="38"/>
      <c r="BE1802" s="38"/>
      <c r="BF1802" s="13"/>
      <c r="BG1802" s="13"/>
      <c r="BH1802" s="12"/>
    </row>
    <row r="1803" spans="20:60" x14ac:dyDescent="0.2">
      <c r="T1803" s="39"/>
      <c r="U1803" s="39"/>
      <c r="V1803" s="39"/>
      <c r="W1803" s="39"/>
      <c r="X1803" s="40"/>
      <c r="Y1803" s="41"/>
      <c r="Z1803" s="42"/>
      <c r="AA1803" s="13"/>
      <c r="AV1803" s="10"/>
      <c r="AW1803" s="10"/>
      <c r="BB1803" s="38"/>
      <c r="BC1803" s="38"/>
      <c r="BD1803" s="38"/>
      <c r="BE1803" s="38"/>
      <c r="BF1803" s="13"/>
      <c r="BG1803" s="13"/>
      <c r="BH1803" s="12"/>
    </row>
    <row r="1804" spans="20:60" x14ac:dyDescent="0.2">
      <c r="T1804" s="39"/>
      <c r="U1804" s="39"/>
      <c r="V1804" s="39"/>
      <c r="W1804" s="39"/>
      <c r="X1804" s="40"/>
      <c r="Y1804" s="41"/>
      <c r="Z1804" s="42"/>
      <c r="AA1804" s="13"/>
      <c r="AV1804" s="10"/>
      <c r="AW1804" s="10"/>
      <c r="BB1804" s="38"/>
      <c r="BC1804" s="38"/>
      <c r="BD1804" s="38"/>
      <c r="BE1804" s="38"/>
      <c r="BF1804" s="13"/>
      <c r="BG1804" s="13"/>
      <c r="BH1804" s="12"/>
    </row>
    <row r="1805" spans="20:60" x14ac:dyDescent="0.2">
      <c r="T1805" s="39"/>
      <c r="U1805" s="39"/>
      <c r="V1805" s="39"/>
      <c r="W1805" s="39"/>
      <c r="X1805" s="40"/>
      <c r="Y1805" s="41"/>
      <c r="Z1805" s="42"/>
      <c r="AA1805" s="13"/>
      <c r="AV1805" s="10"/>
      <c r="AW1805" s="10"/>
      <c r="BB1805" s="38"/>
      <c r="BC1805" s="38"/>
      <c r="BD1805" s="38"/>
      <c r="BE1805" s="38"/>
      <c r="BF1805" s="13"/>
      <c r="BG1805" s="13"/>
      <c r="BH1805" s="12"/>
    </row>
    <row r="1806" spans="20:60" x14ac:dyDescent="0.2">
      <c r="T1806" s="39"/>
      <c r="U1806" s="39"/>
      <c r="V1806" s="39"/>
      <c r="W1806" s="39"/>
      <c r="X1806" s="40"/>
      <c r="Y1806" s="41"/>
      <c r="Z1806" s="42"/>
      <c r="AA1806" s="13"/>
      <c r="AV1806" s="10"/>
      <c r="AW1806" s="10"/>
      <c r="BB1806" s="38"/>
      <c r="BC1806" s="38"/>
      <c r="BD1806" s="38"/>
      <c r="BE1806" s="38"/>
      <c r="BF1806" s="13"/>
      <c r="BG1806" s="13"/>
      <c r="BH1806" s="12"/>
    </row>
    <row r="1807" spans="20:60" x14ac:dyDescent="0.2">
      <c r="T1807" s="39"/>
      <c r="U1807" s="39"/>
      <c r="V1807" s="39"/>
      <c r="W1807" s="39"/>
      <c r="X1807" s="40"/>
      <c r="Y1807" s="41"/>
      <c r="Z1807" s="42"/>
      <c r="AA1807" s="13"/>
      <c r="AV1807" s="10"/>
      <c r="AW1807" s="10"/>
      <c r="BB1807" s="38"/>
      <c r="BC1807" s="38"/>
      <c r="BD1807" s="38"/>
      <c r="BE1807" s="38"/>
      <c r="BF1807" s="13"/>
      <c r="BG1807" s="13"/>
      <c r="BH1807" s="12"/>
    </row>
    <row r="1808" spans="20:60" x14ac:dyDescent="0.2">
      <c r="T1808" s="39"/>
      <c r="U1808" s="39"/>
      <c r="V1808" s="39"/>
      <c r="W1808" s="39"/>
      <c r="X1808" s="40"/>
      <c r="Y1808" s="41"/>
      <c r="Z1808" s="42"/>
      <c r="AA1808" s="13"/>
      <c r="AV1808" s="10"/>
      <c r="AW1808" s="10"/>
      <c r="BB1808" s="38"/>
      <c r="BC1808" s="38"/>
      <c r="BD1808" s="38"/>
      <c r="BE1808" s="38"/>
      <c r="BF1808" s="13"/>
      <c r="BG1808" s="13"/>
      <c r="BH1808" s="12"/>
    </row>
    <row r="1809" spans="20:60" x14ac:dyDescent="0.2">
      <c r="T1809" s="39"/>
      <c r="U1809" s="39"/>
      <c r="V1809" s="39"/>
      <c r="W1809" s="39"/>
      <c r="X1809" s="40"/>
      <c r="Y1809" s="41"/>
      <c r="Z1809" s="42"/>
      <c r="AA1809" s="13"/>
      <c r="AV1809" s="10"/>
      <c r="AW1809" s="10"/>
      <c r="BB1809" s="38"/>
      <c r="BC1809" s="38"/>
      <c r="BD1809" s="38"/>
      <c r="BE1809" s="38"/>
      <c r="BF1809" s="13"/>
      <c r="BG1809" s="13"/>
      <c r="BH1809" s="12"/>
    </row>
    <row r="1810" spans="20:60" x14ac:dyDescent="0.2">
      <c r="T1810" s="39"/>
      <c r="U1810" s="39"/>
      <c r="V1810" s="39"/>
      <c r="W1810" s="39"/>
      <c r="X1810" s="40"/>
      <c r="Y1810" s="41"/>
      <c r="Z1810" s="42"/>
      <c r="AA1810" s="13"/>
      <c r="AV1810" s="10"/>
      <c r="AW1810" s="10"/>
      <c r="BB1810" s="38"/>
      <c r="BC1810" s="38"/>
      <c r="BD1810" s="38"/>
      <c r="BE1810" s="38"/>
      <c r="BF1810" s="13"/>
      <c r="BG1810" s="13"/>
      <c r="BH1810" s="12"/>
    </row>
    <row r="1811" spans="20:60" x14ac:dyDescent="0.2">
      <c r="T1811" s="39"/>
      <c r="U1811" s="39"/>
      <c r="V1811" s="39"/>
      <c r="W1811" s="39"/>
      <c r="X1811" s="40"/>
      <c r="Y1811" s="41"/>
      <c r="Z1811" s="42"/>
      <c r="AA1811" s="13"/>
      <c r="AV1811" s="10"/>
      <c r="AW1811" s="10"/>
      <c r="BB1811" s="38"/>
      <c r="BC1811" s="38"/>
      <c r="BD1811" s="38"/>
      <c r="BE1811" s="38"/>
      <c r="BF1811" s="13"/>
      <c r="BG1811" s="13"/>
      <c r="BH1811" s="12"/>
    </row>
    <row r="1812" spans="20:60" x14ac:dyDescent="0.2">
      <c r="T1812" s="39"/>
      <c r="U1812" s="39"/>
      <c r="V1812" s="39"/>
      <c r="W1812" s="39"/>
      <c r="X1812" s="40"/>
      <c r="Y1812" s="41"/>
      <c r="Z1812" s="42"/>
      <c r="AA1812" s="13"/>
      <c r="AV1812" s="10"/>
      <c r="AW1812" s="10"/>
      <c r="BB1812" s="38"/>
      <c r="BC1812" s="38"/>
      <c r="BD1812" s="38"/>
      <c r="BE1812" s="38"/>
      <c r="BF1812" s="13"/>
      <c r="BG1812" s="13"/>
      <c r="BH1812" s="12"/>
    </row>
    <row r="1813" spans="20:60" x14ac:dyDescent="0.2">
      <c r="T1813" s="39"/>
      <c r="U1813" s="39"/>
      <c r="V1813" s="39"/>
      <c r="W1813" s="39"/>
      <c r="X1813" s="40"/>
      <c r="Y1813" s="41"/>
      <c r="Z1813" s="42"/>
      <c r="AA1813" s="13"/>
      <c r="AV1813" s="10"/>
      <c r="AW1813" s="10"/>
      <c r="BB1813" s="38"/>
      <c r="BC1813" s="38"/>
      <c r="BD1813" s="38"/>
      <c r="BE1813" s="38"/>
      <c r="BF1813" s="13"/>
      <c r="BG1813" s="13"/>
      <c r="BH1813" s="12"/>
    </row>
    <row r="1814" spans="20:60" x14ac:dyDescent="0.2">
      <c r="T1814" s="39"/>
      <c r="U1814" s="39"/>
      <c r="V1814" s="39"/>
      <c r="W1814" s="39"/>
      <c r="X1814" s="40"/>
      <c r="Y1814" s="41"/>
      <c r="Z1814" s="42"/>
      <c r="AA1814" s="13"/>
      <c r="AV1814" s="10"/>
      <c r="AW1814" s="10"/>
      <c r="BB1814" s="38"/>
      <c r="BC1814" s="38"/>
      <c r="BD1814" s="38"/>
      <c r="BE1814" s="38"/>
      <c r="BF1814" s="13"/>
      <c r="BG1814" s="13"/>
      <c r="BH1814" s="12"/>
    </row>
    <row r="1815" spans="20:60" x14ac:dyDescent="0.2">
      <c r="T1815" s="39"/>
      <c r="U1815" s="39"/>
      <c r="V1815" s="39"/>
      <c r="W1815" s="39"/>
      <c r="X1815" s="40"/>
      <c r="Y1815" s="41"/>
      <c r="Z1815" s="42"/>
      <c r="AA1815" s="13"/>
      <c r="AV1815" s="10"/>
      <c r="AW1815" s="10"/>
      <c r="BB1815" s="38"/>
      <c r="BC1815" s="38"/>
      <c r="BD1815" s="38"/>
      <c r="BE1815" s="38"/>
      <c r="BF1815" s="13"/>
      <c r="BG1815" s="13"/>
      <c r="BH1815" s="12"/>
    </row>
    <row r="1816" spans="20:60" x14ac:dyDescent="0.2">
      <c r="T1816" s="39"/>
      <c r="U1816" s="39"/>
      <c r="V1816" s="39"/>
      <c r="W1816" s="39"/>
      <c r="X1816" s="40"/>
      <c r="Y1816" s="41"/>
      <c r="Z1816" s="42"/>
      <c r="AA1816" s="13"/>
      <c r="AV1816" s="10"/>
      <c r="AW1816" s="10"/>
      <c r="BB1816" s="38"/>
      <c r="BC1816" s="38"/>
      <c r="BD1816" s="38"/>
      <c r="BE1816" s="38"/>
      <c r="BF1816" s="13"/>
      <c r="BG1816" s="13"/>
      <c r="BH1816" s="12"/>
    </row>
    <row r="1817" spans="20:60" x14ac:dyDescent="0.2">
      <c r="T1817" s="39"/>
      <c r="U1817" s="39"/>
      <c r="V1817" s="39"/>
      <c r="W1817" s="39"/>
      <c r="X1817" s="40"/>
      <c r="Y1817" s="41"/>
      <c r="Z1817" s="42"/>
      <c r="AA1817" s="13"/>
      <c r="AV1817" s="10"/>
      <c r="AW1817" s="10"/>
      <c r="BB1817" s="38"/>
      <c r="BC1817" s="38"/>
      <c r="BD1817" s="38"/>
      <c r="BE1817" s="38"/>
      <c r="BF1817" s="13"/>
      <c r="BG1817" s="13"/>
      <c r="BH1817" s="12"/>
    </row>
    <row r="1818" spans="20:60" x14ac:dyDescent="0.2">
      <c r="T1818" s="39"/>
      <c r="U1818" s="39"/>
      <c r="V1818" s="39"/>
      <c r="W1818" s="39"/>
      <c r="X1818" s="40"/>
      <c r="Y1818" s="41"/>
      <c r="Z1818" s="42"/>
      <c r="AA1818" s="13"/>
      <c r="AV1818" s="10"/>
      <c r="AW1818" s="10"/>
      <c r="BB1818" s="38"/>
      <c r="BC1818" s="38"/>
      <c r="BD1818" s="38"/>
      <c r="BE1818" s="38"/>
      <c r="BF1818" s="13"/>
      <c r="BG1818" s="13"/>
      <c r="BH1818" s="12"/>
    </row>
    <row r="1819" spans="20:60" x14ac:dyDescent="0.2">
      <c r="T1819" s="39"/>
      <c r="U1819" s="39"/>
      <c r="V1819" s="39"/>
      <c r="W1819" s="39"/>
      <c r="X1819" s="40"/>
      <c r="Y1819" s="41"/>
      <c r="Z1819" s="42"/>
      <c r="AA1819" s="13"/>
      <c r="AV1819" s="10"/>
      <c r="AW1819" s="10"/>
      <c r="BB1819" s="38"/>
      <c r="BC1819" s="38"/>
      <c r="BD1819" s="38"/>
      <c r="BE1819" s="38"/>
      <c r="BF1819" s="13"/>
      <c r="BG1819" s="13"/>
      <c r="BH1819" s="12"/>
    </row>
    <row r="1820" spans="20:60" x14ac:dyDescent="0.2">
      <c r="T1820" s="39"/>
      <c r="U1820" s="39"/>
      <c r="V1820" s="39"/>
      <c r="W1820" s="39"/>
      <c r="X1820" s="40"/>
      <c r="Y1820" s="41"/>
      <c r="Z1820" s="42"/>
      <c r="AA1820" s="13"/>
      <c r="AV1820" s="10"/>
      <c r="AW1820" s="10"/>
      <c r="BB1820" s="38"/>
      <c r="BC1820" s="38"/>
      <c r="BD1820" s="38"/>
      <c r="BE1820" s="38"/>
      <c r="BF1820" s="13"/>
      <c r="BG1820" s="13"/>
      <c r="BH1820" s="12"/>
    </row>
    <row r="1821" spans="20:60" x14ac:dyDescent="0.2">
      <c r="T1821" s="39"/>
      <c r="U1821" s="39"/>
      <c r="V1821" s="39"/>
      <c r="W1821" s="39"/>
      <c r="X1821" s="40"/>
      <c r="Y1821" s="41"/>
      <c r="Z1821" s="42"/>
      <c r="AA1821" s="13"/>
      <c r="AV1821" s="10"/>
      <c r="AW1821" s="10"/>
      <c r="BB1821" s="38"/>
      <c r="BC1821" s="38"/>
      <c r="BD1821" s="38"/>
      <c r="BE1821" s="38"/>
      <c r="BF1821" s="13"/>
      <c r="BG1821" s="13"/>
      <c r="BH1821" s="12"/>
    </row>
    <row r="1822" spans="20:60" x14ac:dyDescent="0.2">
      <c r="T1822" s="39"/>
      <c r="U1822" s="39"/>
      <c r="V1822" s="39"/>
      <c r="W1822" s="39"/>
      <c r="X1822" s="40"/>
      <c r="Y1822" s="41"/>
      <c r="Z1822" s="42"/>
      <c r="AA1822" s="13"/>
      <c r="AV1822" s="10"/>
      <c r="AW1822" s="10"/>
      <c r="BB1822" s="38"/>
      <c r="BC1822" s="38"/>
      <c r="BD1822" s="38"/>
      <c r="BE1822" s="38"/>
      <c r="BF1822" s="13"/>
      <c r="BG1822" s="13"/>
      <c r="BH1822" s="12"/>
    </row>
    <row r="1823" spans="20:60" x14ac:dyDescent="0.2">
      <c r="T1823" s="39"/>
      <c r="U1823" s="39"/>
      <c r="V1823" s="39"/>
      <c r="W1823" s="39"/>
      <c r="X1823" s="40"/>
      <c r="Y1823" s="41"/>
      <c r="Z1823" s="42"/>
      <c r="AA1823" s="13"/>
      <c r="AV1823" s="10"/>
      <c r="AW1823" s="10"/>
      <c r="BB1823" s="38"/>
      <c r="BC1823" s="38"/>
      <c r="BD1823" s="38"/>
      <c r="BE1823" s="38"/>
      <c r="BF1823" s="13"/>
      <c r="BG1823" s="13"/>
      <c r="BH1823" s="12"/>
    </row>
    <row r="1824" spans="20:60" x14ac:dyDescent="0.2">
      <c r="T1824" s="39"/>
      <c r="U1824" s="39"/>
      <c r="V1824" s="39"/>
      <c r="W1824" s="39"/>
      <c r="X1824" s="40"/>
      <c r="Y1824" s="41"/>
      <c r="Z1824" s="42"/>
      <c r="AA1824" s="13"/>
      <c r="AV1824" s="10"/>
      <c r="AW1824" s="10"/>
      <c r="BB1824" s="38"/>
      <c r="BC1824" s="38"/>
      <c r="BD1824" s="38"/>
      <c r="BE1824" s="38"/>
      <c r="BF1824" s="13"/>
      <c r="BG1824" s="13"/>
      <c r="BH1824" s="12"/>
    </row>
    <row r="1825" spans="20:60" x14ac:dyDescent="0.2">
      <c r="T1825" s="39"/>
      <c r="U1825" s="39"/>
      <c r="V1825" s="39"/>
      <c r="W1825" s="39"/>
      <c r="X1825" s="40"/>
      <c r="Y1825" s="41"/>
      <c r="Z1825" s="42"/>
      <c r="AA1825" s="13"/>
      <c r="AV1825" s="10"/>
      <c r="AW1825" s="10"/>
      <c r="BB1825" s="38"/>
      <c r="BC1825" s="38"/>
      <c r="BD1825" s="38"/>
      <c r="BE1825" s="38"/>
      <c r="BF1825" s="13"/>
      <c r="BG1825" s="13"/>
      <c r="BH1825" s="12"/>
    </row>
    <row r="1826" spans="20:60" x14ac:dyDescent="0.2">
      <c r="T1826" s="39"/>
      <c r="U1826" s="39"/>
      <c r="V1826" s="39"/>
      <c r="W1826" s="39"/>
      <c r="X1826" s="40"/>
      <c r="Y1826" s="41"/>
      <c r="Z1826" s="42"/>
      <c r="AA1826" s="13"/>
      <c r="AV1826" s="10"/>
      <c r="AW1826" s="10"/>
      <c r="BB1826" s="38"/>
      <c r="BC1826" s="38"/>
      <c r="BD1826" s="38"/>
      <c r="BE1826" s="38"/>
      <c r="BF1826" s="13"/>
      <c r="BG1826" s="13"/>
      <c r="BH1826" s="12"/>
    </row>
    <row r="1827" spans="20:60" x14ac:dyDescent="0.2">
      <c r="T1827" s="39"/>
      <c r="U1827" s="39"/>
      <c r="V1827" s="39"/>
      <c r="W1827" s="39"/>
      <c r="X1827" s="40"/>
      <c r="Y1827" s="41"/>
      <c r="Z1827" s="42"/>
      <c r="AA1827" s="13"/>
      <c r="AV1827" s="10"/>
      <c r="AW1827" s="10"/>
      <c r="BB1827" s="38"/>
      <c r="BC1827" s="38"/>
      <c r="BD1827" s="38"/>
      <c r="BE1827" s="38"/>
      <c r="BF1827" s="13"/>
      <c r="BG1827" s="13"/>
      <c r="BH1827" s="12"/>
    </row>
    <row r="1828" spans="20:60" x14ac:dyDescent="0.2">
      <c r="T1828" s="39"/>
      <c r="U1828" s="39"/>
      <c r="V1828" s="39"/>
      <c r="W1828" s="39"/>
      <c r="X1828" s="40"/>
      <c r="Y1828" s="41"/>
      <c r="Z1828" s="42"/>
      <c r="AA1828" s="13"/>
      <c r="AV1828" s="10"/>
      <c r="AW1828" s="10"/>
      <c r="BB1828" s="38"/>
      <c r="BC1828" s="38"/>
      <c r="BD1828" s="38"/>
      <c r="BE1828" s="38"/>
      <c r="BF1828" s="13"/>
      <c r="BG1828" s="13"/>
      <c r="BH1828" s="12"/>
    </row>
    <row r="1829" spans="20:60" x14ac:dyDescent="0.2">
      <c r="T1829" s="39"/>
      <c r="U1829" s="39"/>
      <c r="V1829" s="39"/>
      <c r="W1829" s="39"/>
      <c r="X1829" s="40"/>
      <c r="Y1829" s="41"/>
      <c r="Z1829" s="42"/>
      <c r="AA1829" s="13"/>
      <c r="AV1829" s="10"/>
      <c r="AW1829" s="10"/>
      <c r="BB1829" s="38"/>
      <c r="BC1829" s="38"/>
      <c r="BD1829" s="38"/>
      <c r="BE1829" s="38"/>
      <c r="BF1829" s="13"/>
      <c r="BG1829" s="13"/>
      <c r="BH1829" s="12"/>
    </row>
    <row r="1830" spans="20:60" x14ac:dyDescent="0.2">
      <c r="T1830" s="39"/>
      <c r="U1830" s="39"/>
      <c r="V1830" s="39"/>
      <c r="W1830" s="39"/>
      <c r="X1830" s="40"/>
      <c r="Y1830" s="41"/>
      <c r="Z1830" s="42"/>
      <c r="AA1830" s="13"/>
      <c r="AV1830" s="10"/>
      <c r="AW1830" s="10"/>
      <c r="BB1830" s="38"/>
      <c r="BC1830" s="38"/>
      <c r="BD1830" s="38"/>
      <c r="BE1830" s="38"/>
      <c r="BF1830" s="13"/>
      <c r="BG1830" s="13"/>
      <c r="BH1830" s="12"/>
    </row>
    <row r="1831" spans="20:60" x14ac:dyDescent="0.2">
      <c r="T1831" s="39"/>
      <c r="U1831" s="39"/>
      <c r="V1831" s="39"/>
      <c r="W1831" s="39"/>
      <c r="X1831" s="40"/>
      <c r="Y1831" s="41"/>
      <c r="Z1831" s="42"/>
      <c r="AA1831" s="13"/>
      <c r="AV1831" s="10"/>
      <c r="AW1831" s="10"/>
      <c r="BB1831" s="38"/>
      <c r="BC1831" s="38"/>
      <c r="BD1831" s="38"/>
      <c r="BE1831" s="38"/>
      <c r="BF1831" s="13"/>
      <c r="BG1831" s="13"/>
      <c r="BH1831" s="12"/>
    </row>
    <row r="1832" spans="20:60" x14ac:dyDescent="0.2">
      <c r="T1832" s="39"/>
      <c r="U1832" s="39"/>
      <c r="V1832" s="39"/>
      <c r="W1832" s="39"/>
      <c r="X1832" s="40"/>
      <c r="Y1832" s="41"/>
      <c r="Z1832" s="42"/>
      <c r="AA1832" s="13"/>
      <c r="AV1832" s="10"/>
      <c r="AW1832" s="10"/>
      <c r="BB1832" s="38"/>
      <c r="BC1832" s="38"/>
      <c r="BD1832" s="38"/>
      <c r="BE1832" s="38"/>
      <c r="BF1832" s="13"/>
      <c r="BG1832" s="13"/>
      <c r="BH1832" s="12"/>
    </row>
    <row r="1833" spans="20:60" x14ac:dyDescent="0.2">
      <c r="T1833" s="39"/>
      <c r="U1833" s="39"/>
      <c r="V1833" s="39"/>
      <c r="W1833" s="39"/>
      <c r="X1833" s="40"/>
      <c r="Y1833" s="41"/>
      <c r="Z1833" s="42"/>
      <c r="AA1833" s="13"/>
      <c r="AV1833" s="10"/>
      <c r="AW1833" s="10"/>
      <c r="BB1833" s="38"/>
      <c r="BC1833" s="38"/>
      <c r="BD1833" s="38"/>
      <c r="BE1833" s="38"/>
      <c r="BF1833" s="13"/>
      <c r="BG1833" s="13"/>
      <c r="BH1833" s="12"/>
    </row>
    <row r="1834" spans="20:60" x14ac:dyDescent="0.2">
      <c r="T1834" s="39"/>
      <c r="U1834" s="39"/>
      <c r="V1834" s="39"/>
      <c r="W1834" s="39"/>
      <c r="X1834" s="40"/>
      <c r="Y1834" s="41"/>
      <c r="Z1834" s="42"/>
      <c r="AA1834" s="13"/>
      <c r="AV1834" s="10"/>
      <c r="AW1834" s="10"/>
      <c r="BB1834" s="38"/>
      <c r="BC1834" s="38"/>
      <c r="BD1834" s="38"/>
      <c r="BE1834" s="38"/>
      <c r="BF1834" s="13"/>
      <c r="BG1834" s="13"/>
      <c r="BH1834" s="12"/>
    </row>
    <row r="1835" spans="20:60" x14ac:dyDescent="0.2">
      <c r="T1835" s="39"/>
      <c r="U1835" s="39"/>
      <c r="V1835" s="39"/>
      <c r="W1835" s="39"/>
      <c r="X1835" s="40"/>
      <c r="Y1835" s="41"/>
      <c r="Z1835" s="42"/>
      <c r="AA1835" s="13"/>
      <c r="AV1835" s="10"/>
      <c r="AW1835" s="10"/>
      <c r="BB1835" s="38"/>
      <c r="BC1835" s="38"/>
      <c r="BD1835" s="38"/>
      <c r="BE1835" s="38"/>
      <c r="BF1835" s="13"/>
      <c r="BG1835" s="13"/>
      <c r="BH1835" s="12"/>
    </row>
    <row r="1836" spans="20:60" x14ac:dyDescent="0.2">
      <c r="T1836" s="39"/>
      <c r="U1836" s="39"/>
      <c r="V1836" s="39"/>
      <c r="W1836" s="39"/>
      <c r="X1836" s="40"/>
      <c r="Y1836" s="41"/>
      <c r="Z1836" s="42"/>
      <c r="AA1836" s="13"/>
      <c r="AV1836" s="10"/>
      <c r="AW1836" s="10"/>
      <c r="BB1836" s="38"/>
      <c r="BC1836" s="38"/>
      <c r="BD1836" s="38"/>
      <c r="BE1836" s="38"/>
      <c r="BF1836" s="13"/>
      <c r="BG1836" s="13"/>
      <c r="BH1836" s="12"/>
    </row>
    <row r="1837" spans="20:60" x14ac:dyDescent="0.2">
      <c r="T1837" s="39"/>
      <c r="U1837" s="39"/>
      <c r="V1837" s="39"/>
      <c r="W1837" s="39"/>
      <c r="X1837" s="40"/>
      <c r="Y1837" s="41"/>
      <c r="Z1837" s="42"/>
      <c r="AA1837" s="13"/>
      <c r="AV1837" s="10"/>
      <c r="AW1837" s="10"/>
      <c r="BB1837" s="38"/>
      <c r="BC1837" s="38"/>
      <c r="BD1837" s="38"/>
      <c r="BE1837" s="38"/>
      <c r="BF1837" s="13"/>
      <c r="BG1837" s="13"/>
      <c r="BH1837" s="12"/>
    </row>
    <row r="1838" spans="20:60" x14ac:dyDescent="0.2">
      <c r="T1838" s="39"/>
      <c r="U1838" s="39"/>
      <c r="V1838" s="39"/>
      <c r="W1838" s="39"/>
      <c r="X1838" s="40"/>
      <c r="Y1838" s="41"/>
      <c r="Z1838" s="42"/>
      <c r="AA1838" s="13"/>
      <c r="AV1838" s="10"/>
      <c r="AW1838" s="10"/>
      <c r="BB1838" s="38"/>
      <c r="BC1838" s="38"/>
      <c r="BD1838" s="38"/>
      <c r="BE1838" s="38"/>
      <c r="BF1838" s="13"/>
      <c r="BG1838" s="13"/>
      <c r="BH1838" s="12"/>
    </row>
    <row r="1839" spans="20:60" x14ac:dyDescent="0.2">
      <c r="T1839" s="39"/>
      <c r="U1839" s="39"/>
      <c r="V1839" s="39"/>
      <c r="W1839" s="39"/>
      <c r="X1839" s="40"/>
      <c r="Y1839" s="41"/>
      <c r="Z1839" s="42"/>
      <c r="AA1839" s="13"/>
      <c r="AV1839" s="10"/>
      <c r="AW1839" s="10"/>
      <c r="BB1839" s="38"/>
      <c r="BC1839" s="38"/>
      <c r="BD1839" s="38"/>
      <c r="BE1839" s="38"/>
      <c r="BF1839" s="13"/>
      <c r="BG1839" s="13"/>
      <c r="BH1839" s="12"/>
    </row>
    <row r="1840" spans="20:60" x14ac:dyDescent="0.2">
      <c r="T1840" s="39"/>
      <c r="U1840" s="39"/>
      <c r="V1840" s="39"/>
      <c r="W1840" s="39"/>
      <c r="X1840" s="40"/>
      <c r="Y1840" s="41"/>
      <c r="Z1840" s="42"/>
      <c r="AA1840" s="13"/>
      <c r="AV1840" s="10"/>
      <c r="AW1840" s="10"/>
      <c r="BB1840" s="38"/>
      <c r="BC1840" s="38"/>
      <c r="BD1840" s="38"/>
      <c r="BE1840" s="38"/>
      <c r="BF1840" s="13"/>
      <c r="BG1840" s="13"/>
      <c r="BH1840" s="12"/>
    </row>
    <row r="1841" spans="20:60" x14ac:dyDescent="0.2">
      <c r="T1841" s="39"/>
      <c r="U1841" s="39"/>
      <c r="V1841" s="39"/>
      <c r="W1841" s="39"/>
      <c r="X1841" s="40"/>
      <c r="Y1841" s="41"/>
      <c r="Z1841" s="42"/>
      <c r="AA1841" s="13"/>
      <c r="AV1841" s="10"/>
      <c r="AW1841" s="10"/>
      <c r="BB1841" s="38"/>
      <c r="BC1841" s="38"/>
      <c r="BD1841" s="38"/>
      <c r="BE1841" s="38"/>
      <c r="BF1841" s="13"/>
      <c r="BG1841" s="13"/>
      <c r="BH1841" s="12"/>
    </row>
    <row r="1842" spans="20:60" x14ac:dyDescent="0.2">
      <c r="T1842" s="39"/>
      <c r="U1842" s="39"/>
      <c r="V1842" s="39"/>
      <c r="W1842" s="39"/>
      <c r="X1842" s="40"/>
      <c r="Y1842" s="41"/>
      <c r="Z1842" s="42"/>
      <c r="AA1842" s="13"/>
      <c r="AV1842" s="10"/>
      <c r="AW1842" s="10"/>
      <c r="BB1842" s="38"/>
      <c r="BC1842" s="38"/>
      <c r="BD1842" s="38"/>
      <c r="BE1842" s="38"/>
      <c r="BF1842" s="13"/>
      <c r="BG1842" s="13"/>
      <c r="BH1842" s="12"/>
    </row>
    <row r="1843" spans="20:60" x14ac:dyDescent="0.2">
      <c r="T1843" s="39"/>
      <c r="U1843" s="39"/>
      <c r="V1843" s="39"/>
      <c r="W1843" s="39"/>
      <c r="X1843" s="40"/>
      <c r="Y1843" s="41"/>
      <c r="Z1843" s="42"/>
      <c r="AA1843" s="13"/>
      <c r="AV1843" s="10"/>
      <c r="AW1843" s="10"/>
      <c r="BB1843" s="38"/>
      <c r="BC1843" s="38"/>
      <c r="BD1843" s="38"/>
      <c r="BE1843" s="38"/>
      <c r="BF1843" s="13"/>
      <c r="BG1843" s="13"/>
      <c r="BH1843" s="12"/>
    </row>
    <row r="1844" spans="20:60" x14ac:dyDescent="0.2">
      <c r="T1844" s="39"/>
      <c r="U1844" s="39"/>
      <c r="V1844" s="39"/>
      <c r="W1844" s="39"/>
      <c r="X1844" s="40"/>
      <c r="Y1844" s="41"/>
      <c r="Z1844" s="42"/>
      <c r="AA1844" s="13"/>
      <c r="AV1844" s="10"/>
      <c r="AW1844" s="10"/>
      <c r="BB1844" s="38"/>
      <c r="BC1844" s="38"/>
      <c r="BD1844" s="38"/>
      <c r="BE1844" s="38"/>
      <c r="BF1844" s="13"/>
      <c r="BG1844" s="13"/>
      <c r="BH1844" s="12"/>
    </row>
    <row r="1845" spans="20:60" x14ac:dyDescent="0.2">
      <c r="T1845" s="39"/>
      <c r="U1845" s="39"/>
      <c r="V1845" s="39"/>
      <c r="W1845" s="39"/>
      <c r="X1845" s="40"/>
      <c r="Y1845" s="41"/>
      <c r="Z1845" s="42"/>
      <c r="AA1845" s="13"/>
      <c r="AV1845" s="10"/>
      <c r="AW1845" s="10"/>
      <c r="BB1845" s="38"/>
      <c r="BC1845" s="38"/>
      <c r="BD1845" s="38"/>
      <c r="BE1845" s="38"/>
      <c r="BF1845" s="13"/>
      <c r="BG1845" s="13"/>
      <c r="BH1845" s="12"/>
    </row>
    <row r="1846" spans="20:60" x14ac:dyDescent="0.2">
      <c r="T1846" s="39"/>
      <c r="U1846" s="39"/>
      <c r="V1846" s="39"/>
      <c r="W1846" s="39"/>
      <c r="X1846" s="40"/>
      <c r="Y1846" s="41"/>
      <c r="Z1846" s="42"/>
      <c r="AA1846" s="13"/>
      <c r="AV1846" s="10"/>
      <c r="AW1846" s="10"/>
      <c r="BB1846" s="38"/>
      <c r="BC1846" s="38"/>
      <c r="BD1846" s="38"/>
      <c r="BE1846" s="38"/>
      <c r="BF1846" s="13"/>
      <c r="BG1846" s="13"/>
      <c r="BH1846" s="12"/>
    </row>
    <row r="1847" spans="20:60" x14ac:dyDescent="0.2">
      <c r="T1847" s="39"/>
      <c r="U1847" s="39"/>
      <c r="V1847" s="39"/>
      <c r="W1847" s="39"/>
      <c r="X1847" s="40"/>
      <c r="Y1847" s="41"/>
      <c r="Z1847" s="42"/>
      <c r="AA1847" s="13"/>
      <c r="AV1847" s="10"/>
      <c r="AW1847" s="10"/>
      <c r="BB1847" s="38"/>
      <c r="BC1847" s="38"/>
      <c r="BD1847" s="38"/>
      <c r="BE1847" s="38"/>
      <c r="BF1847" s="13"/>
      <c r="BG1847" s="13"/>
      <c r="BH1847" s="12"/>
    </row>
    <row r="1848" spans="20:60" x14ac:dyDescent="0.2">
      <c r="T1848" s="39"/>
      <c r="U1848" s="39"/>
      <c r="V1848" s="39"/>
      <c r="W1848" s="39"/>
      <c r="X1848" s="40"/>
      <c r="Y1848" s="41"/>
      <c r="Z1848" s="42"/>
      <c r="AA1848" s="13"/>
      <c r="AV1848" s="10"/>
      <c r="AW1848" s="10"/>
      <c r="BB1848" s="38"/>
      <c r="BC1848" s="38"/>
      <c r="BD1848" s="38"/>
      <c r="BE1848" s="38"/>
      <c r="BF1848" s="13"/>
      <c r="BG1848" s="13"/>
      <c r="BH1848" s="12"/>
    </row>
    <row r="1849" spans="20:60" x14ac:dyDescent="0.2">
      <c r="T1849" s="39"/>
      <c r="U1849" s="39"/>
      <c r="V1849" s="39"/>
      <c r="W1849" s="39"/>
      <c r="X1849" s="40"/>
      <c r="Y1849" s="41"/>
      <c r="Z1849" s="42"/>
      <c r="AA1849" s="13"/>
      <c r="AV1849" s="10"/>
      <c r="AW1849" s="10"/>
      <c r="BB1849" s="38"/>
      <c r="BC1849" s="38"/>
      <c r="BD1849" s="38"/>
      <c r="BE1849" s="38"/>
      <c r="BF1849" s="13"/>
      <c r="BG1849" s="13"/>
      <c r="BH1849" s="12"/>
    </row>
    <row r="1850" spans="20:60" x14ac:dyDescent="0.2">
      <c r="T1850" s="39"/>
      <c r="U1850" s="39"/>
      <c r="V1850" s="39"/>
      <c r="W1850" s="39"/>
      <c r="X1850" s="40"/>
      <c r="Y1850" s="41"/>
      <c r="Z1850" s="42"/>
      <c r="AA1850" s="13"/>
      <c r="AV1850" s="10"/>
      <c r="AW1850" s="10"/>
      <c r="BB1850" s="38"/>
      <c r="BC1850" s="38"/>
      <c r="BD1850" s="38"/>
      <c r="BE1850" s="38"/>
      <c r="BF1850" s="13"/>
      <c r="BG1850" s="13"/>
      <c r="BH1850" s="12"/>
    </row>
    <row r="1851" spans="20:60" x14ac:dyDescent="0.2">
      <c r="T1851" s="39"/>
      <c r="U1851" s="39"/>
      <c r="V1851" s="39"/>
      <c r="W1851" s="39"/>
      <c r="X1851" s="40"/>
      <c r="Y1851" s="41"/>
      <c r="Z1851" s="42"/>
      <c r="AA1851" s="13"/>
      <c r="AV1851" s="10"/>
      <c r="AW1851" s="10"/>
      <c r="BB1851" s="38"/>
      <c r="BC1851" s="38"/>
      <c r="BD1851" s="38"/>
      <c r="BE1851" s="38"/>
      <c r="BF1851" s="13"/>
      <c r="BG1851" s="13"/>
      <c r="BH1851" s="12"/>
    </row>
    <row r="1852" spans="20:60" x14ac:dyDescent="0.2">
      <c r="T1852" s="39"/>
      <c r="U1852" s="39"/>
      <c r="V1852" s="39"/>
      <c r="W1852" s="39"/>
      <c r="X1852" s="40"/>
      <c r="Y1852" s="41"/>
      <c r="Z1852" s="42"/>
      <c r="AA1852" s="13"/>
      <c r="AV1852" s="10"/>
      <c r="AW1852" s="10"/>
      <c r="BB1852" s="38"/>
      <c r="BC1852" s="38"/>
      <c r="BD1852" s="38"/>
      <c r="BE1852" s="38"/>
      <c r="BF1852" s="13"/>
      <c r="BG1852" s="13"/>
      <c r="BH1852" s="12"/>
    </row>
    <row r="1853" spans="20:60" x14ac:dyDescent="0.2">
      <c r="T1853" s="39"/>
      <c r="U1853" s="39"/>
      <c r="V1853" s="39"/>
      <c r="W1853" s="39"/>
      <c r="X1853" s="40"/>
      <c r="Y1853" s="41"/>
      <c r="Z1853" s="42"/>
      <c r="AA1853" s="13"/>
      <c r="AV1853" s="10"/>
      <c r="AW1853" s="10"/>
      <c r="BB1853" s="38"/>
      <c r="BC1853" s="38"/>
      <c r="BD1853" s="38"/>
      <c r="BE1853" s="38"/>
      <c r="BF1853" s="13"/>
      <c r="BG1853" s="13"/>
      <c r="BH1853" s="12"/>
    </row>
    <row r="1854" spans="20:60" x14ac:dyDescent="0.2">
      <c r="T1854" s="39"/>
      <c r="U1854" s="39"/>
      <c r="V1854" s="39"/>
      <c r="W1854" s="39"/>
      <c r="X1854" s="40"/>
      <c r="Y1854" s="41"/>
      <c r="Z1854" s="42"/>
      <c r="AA1854" s="13"/>
      <c r="AV1854" s="10"/>
      <c r="AW1854" s="10"/>
      <c r="BB1854" s="38"/>
      <c r="BC1854" s="38"/>
      <c r="BD1854" s="38"/>
      <c r="BE1854" s="38"/>
      <c r="BF1854" s="13"/>
      <c r="BG1854" s="13"/>
      <c r="BH1854" s="12"/>
    </row>
    <row r="1855" spans="20:60" x14ac:dyDescent="0.2">
      <c r="T1855" s="39"/>
      <c r="U1855" s="39"/>
      <c r="V1855" s="39"/>
      <c r="W1855" s="39"/>
      <c r="X1855" s="40"/>
      <c r="Y1855" s="41"/>
      <c r="Z1855" s="42"/>
      <c r="AA1855" s="13"/>
      <c r="AV1855" s="10"/>
      <c r="AW1855" s="10"/>
      <c r="BB1855" s="38"/>
      <c r="BC1855" s="38"/>
      <c r="BD1855" s="38"/>
      <c r="BE1855" s="38"/>
      <c r="BF1855" s="13"/>
      <c r="BG1855" s="13"/>
      <c r="BH1855" s="12"/>
    </row>
    <row r="1856" spans="20:60" x14ac:dyDescent="0.2">
      <c r="T1856" s="39"/>
      <c r="U1856" s="39"/>
      <c r="V1856" s="39"/>
      <c r="W1856" s="39"/>
      <c r="X1856" s="40"/>
      <c r="Y1856" s="41"/>
      <c r="Z1856" s="42"/>
      <c r="AA1856" s="13"/>
      <c r="AV1856" s="10"/>
      <c r="AW1856" s="10"/>
      <c r="BB1856" s="38"/>
      <c r="BC1856" s="38"/>
      <c r="BD1856" s="38"/>
      <c r="BE1856" s="38"/>
      <c r="BF1856" s="13"/>
      <c r="BG1856" s="13"/>
      <c r="BH1856" s="12"/>
    </row>
    <row r="1857" spans="20:60" x14ac:dyDescent="0.2">
      <c r="T1857" s="39"/>
      <c r="U1857" s="39"/>
      <c r="V1857" s="39"/>
      <c r="W1857" s="39"/>
      <c r="X1857" s="40"/>
      <c r="Y1857" s="41"/>
      <c r="Z1857" s="42"/>
      <c r="AA1857" s="13"/>
      <c r="AV1857" s="10"/>
      <c r="AW1857" s="10"/>
      <c r="BB1857" s="38"/>
      <c r="BC1857" s="38"/>
      <c r="BD1857" s="38"/>
      <c r="BE1857" s="38"/>
      <c r="BF1857" s="13"/>
      <c r="BG1857" s="13"/>
      <c r="BH1857" s="12"/>
    </row>
    <row r="1858" spans="20:60" x14ac:dyDescent="0.2">
      <c r="T1858" s="39"/>
      <c r="U1858" s="39"/>
      <c r="V1858" s="39"/>
      <c r="W1858" s="39"/>
      <c r="X1858" s="40"/>
      <c r="Y1858" s="41"/>
      <c r="Z1858" s="42"/>
      <c r="AA1858" s="13"/>
      <c r="AV1858" s="10"/>
      <c r="AW1858" s="10"/>
      <c r="BB1858" s="38"/>
      <c r="BC1858" s="38"/>
      <c r="BD1858" s="38"/>
      <c r="BE1858" s="38"/>
      <c r="BF1858" s="13"/>
      <c r="BG1858" s="13"/>
      <c r="BH1858" s="12"/>
    </row>
    <row r="1859" spans="20:60" x14ac:dyDescent="0.2">
      <c r="T1859" s="39"/>
      <c r="U1859" s="39"/>
      <c r="V1859" s="39"/>
      <c r="W1859" s="39"/>
      <c r="X1859" s="40"/>
      <c r="Y1859" s="41"/>
      <c r="Z1859" s="42"/>
      <c r="AA1859" s="13"/>
      <c r="AV1859" s="10"/>
      <c r="AW1859" s="10"/>
      <c r="BB1859" s="38"/>
      <c r="BC1859" s="38"/>
      <c r="BD1859" s="38"/>
      <c r="BE1859" s="38"/>
      <c r="BF1859" s="13"/>
      <c r="BG1859" s="13"/>
      <c r="BH1859" s="12"/>
    </row>
    <row r="1860" spans="20:60" x14ac:dyDescent="0.2">
      <c r="T1860" s="39"/>
      <c r="U1860" s="39"/>
      <c r="V1860" s="39"/>
      <c r="W1860" s="39"/>
      <c r="X1860" s="40"/>
      <c r="Y1860" s="41"/>
      <c r="Z1860" s="42"/>
      <c r="AA1860" s="13"/>
      <c r="AV1860" s="10"/>
      <c r="AW1860" s="10"/>
      <c r="BB1860" s="38"/>
      <c r="BC1860" s="38"/>
      <c r="BD1860" s="38"/>
      <c r="BE1860" s="38"/>
      <c r="BF1860" s="13"/>
      <c r="BG1860" s="13"/>
      <c r="BH1860" s="12"/>
    </row>
    <row r="1861" spans="20:60" x14ac:dyDescent="0.2">
      <c r="T1861" s="39"/>
      <c r="U1861" s="39"/>
      <c r="V1861" s="39"/>
      <c r="W1861" s="39"/>
      <c r="X1861" s="40"/>
      <c r="Y1861" s="41"/>
      <c r="Z1861" s="42"/>
      <c r="AA1861" s="13"/>
      <c r="AV1861" s="10"/>
      <c r="AW1861" s="10"/>
      <c r="BB1861" s="38"/>
      <c r="BC1861" s="38"/>
      <c r="BD1861" s="38"/>
      <c r="BE1861" s="38"/>
      <c r="BF1861" s="13"/>
      <c r="BG1861" s="13"/>
      <c r="BH1861" s="12"/>
    </row>
    <row r="1862" spans="20:60" x14ac:dyDescent="0.2">
      <c r="T1862" s="39"/>
      <c r="U1862" s="39"/>
      <c r="V1862" s="39"/>
      <c r="W1862" s="39"/>
      <c r="X1862" s="40"/>
      <c r="Y1862" s="41"/>
      <c r="Z1862" s="42"/>
      <c r="AA1862" s="13"/>
      <c r="AV1862" s="10"/>
      <c r="AW1862" s="10"/>
      <c r="BB1862" s="38"/>
      <c r="BC1862" s="38"/>
      <c r="BD1862" s="38"/>
      <c r="BE1862" s="38"/>
      <c r="BF1862" s="13"/>
      <c r="BG1862" s="13"/>
      <c r="BH1862" s="12"/>
    </row>
    <row r="1863" spans="20:60" x14ac:dyDescent="0.2">
      <c r="T1863" s="39"/>
      <c r="U1863" s="39"/>
      <c r="V1863" s="39"/>
      <c r="W1863" s="39"/>
      <c r="X1863" s="40"/>
      <c r="Y1863" s="41"/>
      <c r="Z1863" s="42"/>
      <c r="AA1863" s="13"/>
      <c r="AV1863" s="10"/>
      <c r="AW1863" s="10"/>
      <c r="BB1863" s="38"/>
      <c r="BC1863" s="38"/>
      <c r="BD1863" s="38"/>
      <c r="BE1863" s="38"/>
      <c r="BF1863" s="13"/>
      <c r="BG1863" s="13"/>
      <c r="BH1863" s="12"/>
    </row>
    <row r="1864" spans="20:60" x14ac:dyDescent="0.2">
      <c r="T1864" s="39"/>
      <c r="U1864" s="39"/>
      <c r="V1864" s="39"/>
      <c r="W1864" s="39"/>
      <c r="X1864" s="40"/>
      <c r="Y1864" s="41"/>
      <c r="Z1864" s="42"/>
      <c r="AA1864" s="13"/>
      <c r="AV1864" s="10"/>
      <c r="AW1864" s="10"/>
      <c r="BB1864" s="38"/>
      <c r="BC1864" s="38"/>
      <c r="BD1864" s="38"/>
      <c r="BE1864" s="38"/>
      <c r="BF1864" s="13"/>
      <c r="BG1864" s="13"/>
      <c r="BH1864" s="12"/>
    </row>
    <row r="1865" spans="20:60" x14ac:dyDescent="0.2">
      <c r="T1865" s="39"/>
      <c r="U1865" s="39"/>
      <c r="V1865" s="39"/>
      <c r="W1865" s="39"/>
      <c r="X1865" s="40"/>
      <c r="Y1865" s="41"/>
      <c r="Z1865" s="42"/>
      <c r="AA1865" s="13"/>
      <c r="AV1865" s="10"/>
      <c r="AW1865" s="10"/>
      <c r="BB1865" s="38"/>
      <c r="BC1865" s="38"/>
      <c r="BD1865" s="38"/>
      <c r="BE1865" s="38"/>
      <c r="BF1865" s="13"/>
      <c r="BG1865" s="13"/>
      <c r="BH1865" s="12"/>
    </row>
    <row r="1866" spans="20:60" x14ac:dyDescent="0.2">
      <c r="T1866" s="39"/>
      <c r="U1866" s="39"/>
      <c r="V1866" s="39"/>
      <c r="W1866" s="39"/>
      <c r="X1866" s="40"/>
      <c r="Y1866" s="41"/>
      <c r="Z1866" s="42"/>
      <c r="AA1866" s="13"/>
      <c r="AV1866" s="10"/>
      <c r="AW1866" s="10"/>
      <c r="BB1866" s="38"/>
      <c r="BC1866" s="38"/>
      <c r="BD1866" s="38"/>
      <c r="BE1866" s="38"/>
      <c r="BF1866" s="13"/>
      <c r="BG1866" s="13"/>
      <c r="BH1866" s="12"/>
    </row>
    <row r="1867" spans="20:60" x14ac:dyDescent="0.2">
      <c r="T1867" s="39"/>
      <c r="U1867" s="39"/>
      <c r="V1867" s="39"/>
      <c r="W1867" s="39"/>
      <c r="X1867" s="40"/>
      <c r="Y1867" s="41"/>
      <c r="Z1867" s="42"/>
      <c r="AA1867" s="13"/>
      <c r="AV1867" s="10"/>
      <c r="AW1867" s="10"/>
      <c r="BB1867" s="38"/>
      <c r="BC1867" s="38"/>
      <c r="BD1867" s="38"/>
      <c r="BE1867" s="38"/>
      <c r="BF1867" s="13"/>
      <c r="BG1867" s="13"/>
      <c r="BH1867" s="12"/>
    </row>
    <row r="1868" spans="20:60" x14ac:dyDescent="0.2">
      <c r="T1868" s="39"/>
      <c r="U1868" s="39"/>
      <c r="V1868" s="39"/>
      <c r="W1868" s="39"/>
      <c r="X1868" s="40"/>
      <c r="Y1868" s="41"/>
      <c r="Z1868" s="42"/>
      <c r="AA1868" s="13"/>
      <c r="AV1868" s="10"/>
      <c r="AW1868" s="10"/>
      <c r="BB1868" s="38"/>
      <c r="BC1868" s="38"/>
      <c r="BD1868" s="38"/>
      <c r="BE1868" s="38"/>
      <c r="BF1868" s="13"/>
      <c r="BG1868" s="13"/>
      <c r="BH1868" s="12"/>
    </row>
    <row r="1869" spans="20:60" x14ac:dyDescent="0.2">
      <c r="T1869" s="39"/>
      <c r="U1869" s="39"/>
      <c r="V1869" s="39"/>
      <c r="W1869" s="39"/>
      <c r="X1869" s="40"/>
      <c r="Y1869" s="41"/>
      <c r="Z1869" s="42"/>
      <c r="AA1869" s="13"/>
      <c r="AV1869" s="10"/>
      <c r="AW1869" s="10"/>
      <c r="BB1869" s="38"/>
      <c r="BC1869" s="38"/>
      <c r="BD1869" s="38"/>
      <c r="BE1869" s="38"/>
      <c r="BF1869" s="13"/>
      <c r="BG1869" s="13"/>
      <c r="BH1869" s="12"/>
    </row>
    <row r="1870" spans="20:60" x14ac:dyDescent="0.2">
      <c r="T1870" s="39"/>
      <c r="U1870" s="39"/>
      <c r="V1870" s="39"/>
      <c r="W1870" s="39"/>
      <c r="X1870" s="40"/>
      <c r="Y1870" s="41"/>
      <c r="Z1870" s="42"/>
      <c r="AA1870" s="13"/>
      <c r="AV1870" s="10"/>
      <c r="AW1870" s="10"/>
      <c r="BB1870" s="38"/>
      <c r="BC1870" s="38"/>
      <c r="BD1870" s="38"/>
      <c r="BE1870" s="38"/>
      <c r="BF1870" s="13"/>
      <c r="BG1870" s="13"/>
      <c r="BH1870" s="12"/>
    </row>
    <row r="1871" spans="20:60" x14ac:dyDescent="0.2">
      <c r="T1871" s="39"/>
      <c r="U1871" s="39"/>
      <c r="V1871" s="39"/>
      <c r="W1871" s="39"/>
      <c r="X1871" s="40"/>
      <c r="Y1871" s="41"/>
      <c r="Z1871" s="42"/>
      <c r="AA1871" s="13"/>
      <c r="AV1871" s="10"/>
      <c r="AW1871" s="10"/>
      <c r="BB1871" s="38"/>
      <c r="BC1871" s="38"/>
      <c r="BD1871" s="38"/>
      <c r="BE1871" s="38"/>
      <c r="BF1871" s="13"/>
      <c r="BG1871" s="13"/>
      <c r="BH1871" s="12"/>
    </row>
    <row r="1872" spans="20:60" x14ac:dyDescent="0.2">
      <c r="T1872" s="39"/>
      <c r="U1872" s="39"/>
      <c r="V1872" s="39"/>
      <c r="W1872" s="39"/>
      <c r="X1872" s="40"/>
      <c r="Y1872" s="41"/>
      <c r="Z1872" s="42"/>
      <c r="AA1872" s="13"/>
      <c r="AV1872" s="10"/>
      <c r="AW1872" s="10"/>
      <c r="BB1872" s="38"/>
      <c r="BC1872" s="38"/>
      <c r="BD1872" s="38"/>
      <c r="BE1872" s="38"/>
      <c r="BF1872" s="13"/>
      <c r="BG1872" s="13"/>
      <c r="BH1872" s="12"/>
    </row>
    <row r="1873" spans="20:60" x14ac:dyDescent="0.2">
      <c r="T1873" s="39"/>
      <c r="U1873" s="39"/>
      <c r="V1873" s="39"/>
      <c r="W1873" s="39"/>
      <c r="X1873" s="40"/>
      <c r="Y1873" s="41"/>
      <c r="Z1873" s="42"/>
      <c r="AA1873" s="13"/>
      <c r="AV1873" s="10"/>
      <c r="AW1873" s="10"/>
      <c r="BB1873" s="38"/>
      <c r="BC1873" s="38"/>
      <c r="BD1873" s="38"/>
      <c r="BE1873" s="38"/>
      <c r="BF1873" s="13"/>
      <c r="BG1873" s="13"/>
      <c r="BH1873" s="12"/>
    </row>
    <row r="1874" spans="20:60" x14ac:dyDescent="0.2">
      <c r="T1874" s="39"/>
      <c r="U1874" s="39"/>
      <c r="V1874" s="39"/>
      <c r="W1874" s="39"/>
      <c r="X1874" s="40"/>
      <c r="Y1874" s="41"/>
      <c r="Z1874" s="42"/>
      <c r="AA1874" s="13"/>
      <c r="AV1874" s="10"/>
      <c r="AW1874" s="10"/>
      <c r="BB1874" s="38"/>
      <c r="BC1874" s="38"/>
      <c r="BD1874" s="38"/>
      <c r="BE1874" s="38"/>
      <c r="BF1874" s="13"/>
      <c r="BG1874" s="13"/>
      <c r="BH1874" s="12"/>
    </row>
    <row r="1875" spans="20:60" x14ac:dyDescent="0.2">
      <c r="T1875" s="39"/>
      <c r="U1875" s="39"/>
      <c r="V1875" s="39"/>
      <c r="W1875" s="39"/>
      <c r="X1875" s="40"/>
      <c r="Y1875" s="41"/>
      <c r="Z1875" s="42"/>
      <c r="AA1875" s="13"/>
      <c r="AV1875" s="10"/>
      <c r="AW1875" s="10"/>
      <c r="BB1875" s="38"/>
      <c r="BC1875" s="38"/>
      <c r="BD1875" s="38"/>
      <c r="BE1875" s="38"/>
      <c r="BF1875" s="13"/>
      <c r="BG1875" s="13"/>
      <c r="BH1875" s="12"/>
    </row>
    <row r="1876" spans="20:60" x14ac:dyDescent="0.2">
      <c r="T1876" s="39"/>
      <c r="U1876" s="39"/>
      <c r="V1876" s="39"/>
      <c r="W1876" s="39"/>
      <c r="X1876" s="40"/>
      <c r="Y1876" s="41"/>
      <c r="Z1876" s="42"/>
      <c r="AA1876" s="13"/>
      <c r="AV1876" s="10"/>
      <c r="AW1876" s="10"/>
      <c r="BB1876" s="38"/>
      <c r="BC1876" s="38"/>
      <c r="BD1876" s="38"/>
      <c r="BE1876" s="38"/>
      <c r="BF1876" s="13"/>
      <c r="BG1876" s="13"/>
      <c r="BH1876" s="12"/>
    </row>
    <row r="1877" spans="20:60" x14ac:dyDescent="0.2">
      <c r="T1877" s="39"/>
      <c r="U1877" s="39"/>
      <c r="V1877" s="39"/>
      <c r="W1877" s="39"/>
      <c r="X1877" s="40"/>
      <c r="Y1877" s="41"/>
      <c r="Z1877" s="42"/>
      <c r="AA1877" s="13"/>
      <c r="AV1877" s="10"/>
      <c r="AW1877" s="10"/>
      <c r="BB1877" s="38"/>
      <c r="BC1877" s="38"/>
      <c r="BD1877" s="38"/>
      <c r="BE1877" s="38"/>
      <c r="BF1877" s="13"/>
      <c r="BG1877" s="13"/>
      <c r="BH1877" s="12"/>
    </row>
    <row r="1878" spans="20:60" x14ac:dyDescent="0.2">
      <c r="T1878" s="39"/>
      <c r="U1878" s="39"/>
      <c r="V1878" s="39"/>
      <c r="W1878" s="39"/>
      <c r="X1878" s="40"/>
      <c r="Y1878" s="41"/>
      <c r="Z1878" s="42"/>
      <c r="AA1878" s="13"/>
      <c r="AV1878" s="10"/>
      <c r="AW1878" s="10"/>
      <c r="BB1878" s="38"/>
      <c r="BC1878" s="38"/>
      <c r="BD1878" s="38"/>
      <c r="BE1878" s="38"/>
      <c r="BF1878" s="13"/>
      <c r="BG1878" s="13"/>
      <c r="BH1878" s="12"/>
    </row>
    <row r="1879" spans="20:60" x14ac:dyDescent="0.2">
      <c r="T1879" s="39"/>
      <c r="U1879" s="39"/>
      <c r="V1879" s="39"/>
      <c r="W1879" s="39"/>
      <c r="X1879" s="40"/>
      <c r="Y1879" s="41"/>
      <c r="Z1879" s="42"/>
      <c r="AA1879" s="13"/>
      <c r="AV1879" s="10"/>
      <c r="AW1879" s="10"/>
      <c r="BB1879" s="38"/>
      <c r="BC1879" s="38"/>
      <c r="BD1879" s="38"/>
      <c r="BE1879" s="38"/>
      <c r="BF1879" s="13"/>
      <c r="BG1879" s="13"/>
      <c r="BH1879" s="12"/>
    </row>
    <row r="1880" spans="20:60" x14ac:dyDescent="0.2">
      <c r="T1880" s="39"/>
      <c r="U1880" s="39"/>
      <c r="V1880" s="39"/>
      <c r="W1880" s="39"/>
      <c r="X1880" s="40"/>
      <c r="Y1880" s="41"/>
      <c r="Z1880" s="42"/>
      <c r="AA1880" s="13"/>
      <c r="AV1880" s="10"/>
      <c r="AW1880" s="10"/>
      <c r="BB1880" s="38"/>
      <c r="BC1880" s="38"/>
      <c r="BD1880" s="38"/>
      <c r="BE1880" s="38"/>
      <c r="BF1880" s="13"/>
      <c r="BG1880" s="13"/>
      <c r="BH1880" s="12"/>
    </row>
    <row r="1881" spans="20:60" x14ac:dyDescent="0.2">
      <c r="T1881" s="39"/>
      <c r="U1881" s="39"/>
      <c r="V1881" s="39"/>
      <c r="W1881" s="39"/>
      <c r="X1881" s="40"/>
      <c r="Y1881" s="41"/>
      <c r="Z1881" s="42"/>
      <c r="AA1881" s="13"/>
      <c r="AV1881" s="10"/>
      <c r="AW1881" s="10"/>
      <c r="BB1881" s="38"/>
      <c r="BC1881" s="38"/>
      <c r="BD1881" s="38"/>
      <c r="BE1881" s="38"/>
      <c r="BF1881" s="13"/>
      <c r="BG1881" s="13"/>
      <c r="BH1881" s="12"/>
    </row>
    <row r="1882" spans="20:60" x14ac:dyDescent="0.2">
      <c r="T1882" s="39"/>
      <c r="U1882" s="39"/>
      <c r="V1882" s="39"/>
      <c r="W1882" s="39"/>
      <c r="X1882" s="40"/>
      <c r="Y1882" s="41"/>
      <c r="Z1882" s="42"/>
      <c r="AA1882" s="13"/>
      <c r="AV1882" s="10"/>
      <c r="AW1882" s="10"/>
      <c r="BB1882" s="38"/>
      <c r="BC1882" s="38"/>
      <c r="BD1882" s="38"/>
      <c r="BE1882" s="38"/>
      <c r="BF1882" s="13"/>
      <c r="BG1882" s="13"/>
      <c r="BH1882" s="12"/>
    </row>
    <row r="1883" spans="20:60" x14ac:dyDescent="0.2">
      <c r="T1883" s="39"/>
      <c r="U1883" s="39"/>
      <c r="V1883" s="39"/>
      <c r="W1883" s="39"/>
      <c r="X1883" s="40"/>
      <c r="Y1883" s="41"/>
      <c r="Z1883" s="42"/>
      <c r="AA1883" s="13"/>
      <c r="AV1883" s="10"/>
      <c r="AW1883" s="10"/>
      <c r="BB1883" s="38"/>
      <c r="BC1883" s="38"/>
      <c r="BD1883" s="38"/>
      <c r="BE1883" s="38"/>
      <c r="BF1883" s="13"/>
      <c r="BG1883" s="13"/>
      <c r="BH1883" s="12"/>
    </row>
    <row r="1884" spans="20:60" x14ac:dyDescent="0.2">
      <c r="T1884" s="39"/>
      <c r="U1884" s="39"/>
      <c r="V1884" s="39"/>
      <c r="W1884" s="39"/>
      <c r="X1884" s="40"/>
      <c r="Y1884" s="41"/>
      <c r="Z1884" s="42"/>
      <c r="AA1884" s="13"/>
      <c r="AV1884" s="10"/>
      <c r="AW1884" s="10"/>
      <c r="BB1884" s="38"/>
      <c r="BC1884" s="38"/>
      <c r="BD1884" s="38"/>
      <c r="BE1884" s="38"/>
      <c r="BF1884" s="13"/>
      <c r="BG1884" s="13"/>
      <c r="BH1884" s="12"/>
    </row>
    <row r="1885" spans="20:60" x14ac:dyDescent="0.2">
      <c r="T1885" s="39"/>
      <c r="U1885" s="39"/>
      <c r="V1885" s="39"/>
      <c r="W1885" s="39"/>
      <c r="X1885" s="40"/>
      <c r="Y1885" s="41"/>
      <c r="Z1885" s="42"/>
      <c r="AA1885" s="13"/>
      <c r="AV1885" s="10"/>
      <c r="AW1885" s="10"/>
      <c r="BB1885" s="38"/>
      <c r="BC1885" s="38"/>
      <c r="BD1885" s="38"/>
      <c r="BE1885" s="38"/>
      <c r="BF1885" s="13"/>
      <c r="BG1885" s="13"/>
      <c r="BH1885" s="12"/>
    </row>
    <row r="1886" spans="20:60" x14ac:dyDescent="0.2">
      <c r="T1886" s="39"/>
      <c r="U1886" s="39"/>
      <c r="V1886" s="39"/>
      <c r="W1886" s="39"/>
      <c r="X1886" s="40"/>
      <c r="Y1886" s="41"/>
      <c r="Z1886" s="42"/>
      <c r="AA1886" s="13"/>
      <c r="AV1886" s="10"/>
      <c r="AW1886" s="10"/>
      <c r="BB1886" s="38"/>
      <c r="BC1886" s="38"/>
      <c r="BD1886" s="38"/>
      <c r="BE1886" s="38"/>
      <c r="BF1886" s="13"/>
      <c r="BG1886" s="13"/>
      <c r="BH1886" s="12"/>
    </row>
    <row r="1887" spans="20:60" x14ac:dyDescent="0.2">
      <c r="T1887" s="39"/>
      <c r="U1887" s="39"/>
      <c r="V1887" s="39"/>
      <c r="W1887" s="39"/>
      <c r="X1887" s="40"/>
      <c r="Y1887" s="41"/>
      <c r="Z1887" s="42"/>
      <c r="AA1887" s="13"/>
      <c r="AV1887" s="10"/>
      <c r="AW1887" s="10"/>
      <c r="BB1887" s="38"/>
      <c r="BC1887" s="38"/>
      <c r="BD1887" s="38"/>
      <c r="BE1887" s="38"/>
      <c r="BF1887" s="13"/>
      <c r="BG1887" s="13"/>
      <c r="BH1887" s="12"/>
    </row>
    <row r="1888" spans="20:60" x14ac:dyDescent="0.2">
      <c r="T1888" s="39"/>
      <c r="U1888" s="39"/>
      <c r="V1888" s="39"/>
      <c r="W1888" s="39"/>
      <c r="X1888" s="40"/>
      <c r="Y1888" s="41"/>
      <c r="Z1888" s="42"/>
      <c r="AA1888" s="13"/>
      <c r="AV1888" s="10"/>
      <c r="AW1888" s="10"/>
      <c r="BB1888" s="38"/>
      <c r="BC1888" s="38"/>
      <c r="BD1888" s="38"/>
      <c r="BE1888" s="38"/>
      <c r="BF1888" s="13"/>
      <c r="BG1888" s="13"/>
      <c r="BH1888" s="12"/>
    </row>
    <row r="1889" spans="20:60" x14ac:dyDescent="0.2">
      <c r="T1889" s="39"/>
      <c r="U1889" s="39"/>
      <c r="V1889" s="39"/>
      <c r="W1889" s="39"/>
      <c r="X1889" s="40"/>
      <c r="Y1889" s="41"/>
      <c r="Z1889" s="42"/>
      <c r="AA1889" s="13"/>
      <c r="AV1889" s="10"/>
      <c r="AW1889" s="10"/>
      <c r="BB1889" s="38"/>
      <c r="BC1889" s="38"/>
      <c r="BD1889" s="38"/>
      <c r="BE1889" s="38"/>
      <c r="BF1889" s="13"/>
      <c r="BG1889" s="13"/>
      <c r="BH1889" s="12"/>
    </row>
    <row r="1890" spans="20:60" x14ac:dyDescent="0.2">
      <c r="T1890" s="39"/>
      <c r="U1890" s="39"/>
      <c r="V1890" s="39"/>
      <c r="W1890" s="39"/>
      <c r="X1890" s="40"/>
      <c r="Y1890" s="41"/>
      <c r="Z1890" s="42"/>
      <c r="AA1890" s="13"/>
      <c r="AV1890" s="10"/>
      <c r="AW1890" s="10"/>
      <c r="BB1890" s="38"/>
      <c r="BC1890" s="38"/>
      <c r="BD1890" s="38"/>
      <c r="BE1890" s="38"/>
      <c r="BF1890" s="13"/>
      <c r="BG1890" s="13"/>
      <c r="BH1890" s="12"/>
    </row>
    <row r="1891" spans="20:60" x14ac:dyDescent="0.2">
      <c r="T1891" s="39"/>
      <c r="U1891" s="39"/>
      <c r="V1891" s="39"/>
      <c r="W1891" s="39"/>
      <c r="X1891" s="40"/>
      <c r="Y1891" s="41"/>
      <c r="Z1891" s="42"/>
      <c r="AA1891" s="13"/>
      <c r="AV1891" s="10"/>
      <c r="AW1891" s="10"/>
      <c r="BB1891" s="38"/>
      <c r="BC1891" s="38"/>
      <c r="BD1891" s="38"/>
      <c r="BE1891" s="38"/>
      <c r="BF1891" s="13"/>
      <c r="BG1891" s="13"/>
      <c r="BH1891" s="12"/>
    </row>
    <row r="1892" spans="20:60" x14ac:dyDescent="0.2">
      <c r="T1892" s="39"/>
      <c r="U1892" s="39"/>
      <c r="V1892" s="39"/>
      <c r="W1892" s="39"/>
      <c r="X1892" s="40"/>
      <c r="Y1892" s="41"/>
      <c r="Z1892" s="42"/>
      <c r="AA1892" s="13"/>
      <c r="AV1892" s="10"/>
      <c r="AW1892" s="10"/>
      <c r="BB1892" s="38"/>
      <c r="BC1892" s="38"/>
      <c r="BD1892" s="38"/>
      <c r="BE1892" s="38"/>
      <c r="BF1892" s="13"/>
      <c r="BG1892" s="13"/>
      <c r="BH1892" s="12"/>
    </row>
    <row r="1893" spans="20:60" x14ac:dyDescent="0.2">
      <c r="T1893" s="39"/>
      <c r="U1893" s="39"/>
      <c r="V1893" s="39"/>
      <c r="W1893" s="39"/>
      <c r="X1893" s="40"/>
      <c r="Y1893" s="41"/>
      <c r="Z1893" s="42"/>
      <c r="AA1893" s="13"/>
      <c r="AV1893" s="10"/>
      <c r="AW1893" s="10"/>
      <c r="BB1893" s="38"/>
      <c r="BC1893" s="38"/>
      <c r="BD1893" s="38"/>
      <c r="BE1893" s="38"/>
      <c r="BF1893" s="13"/>
      <c r="BG1893" s="13"/>
      <c r="BH1893" s="12"/>
    </row>
    <row r="1894" spans="20:60" x14ac:dyDescent="0.2">
      <c r="T1894" s="39"/>
      <c r="U1894" s="39"/>
      <c r="V1894" s="39"/>
      <c r="W1894" s="39"/>
      <c r="X1894" s="40"/>
      <c r="Y1894" s="41"/>
      <c r="Z1894" s="42"/>
      <c r="AA1894" s="13"/>
      <c r="AV1894" s="10"/>
      <c r="AW1894" s="10"/>
      <c r="BB1894" s="38"/>
      <c r="BC1894" s="38"/>
      <c r="BD1894" s="38"/>
      <c r="BE1894" s="38"/>
      <c r="BF1894" s="13"/>
      <c r="BG1894" s="13"/>
      <c r="BH1894" s="12"/>
    </row>
    <row r="1895" spans="20:60" x14ac:dyDescent="0.2">
      <c r="T1895" s="39"/>
      <c r="U1895" s="39"/>
      <c r="V1895" s="39"/>
      <c r="W1895" s="39"/>
      <c r="X1895" s="40"/>
      <c r="Y1895" s="41"/>
      <c r="Z1895" s="42"/>
      <c r="AA1895" s="13"/>
      <c r="AV1895" s="10"/>
      <c r="AW1895" s="10"/>
      <c r="BB1895" s="38"/>
      <c r="BC1895" s="38"/>
      <c r="BD1895" s="38"/>
      <c r="BE1895" s="38"/>
      <c r="BF1895" s="13"/>
      <c r="BG1895" s="13"/>
      <c r="BH1895" s="12"/>
    </row>
    <row r="1896" spans="20:60" x14ac:dyDescent="0.2">
      <c r="T1896" s="39"/>
      <c r="U1896" s="39"/>
      <c r="V1896" s="39"/>
      <c r="W1896" s="39"/>
      <c r="X1896" s="40"/>
      <c r="Y1896" s="41"/>
      <c r="Z1896" s="42"/>
      <c r="AA1896" s="13"/>
      <c r="AV1896" s="10"/>
      <c r="AW1896" s="10"/>
      <c r="BB1896" s="38"/>
      <c r="BC1896" s="38"/>
      <c r="BD1896" s="38"/>
      <c r="BE1896" s="38"/>
      <c r="BF1896" s="13"/>
      <c r="BG1896" s="13"/>
      <c r="BH1896" s="12"/>
    </row>
    <row r="1897" spans="20:60" x14ac:dyDescent="0.2">
      <c r="T1897" s="39"/>
      <c r="U1897" s="39"/>
      <c r="V1897" s="39"/>
      <c r="W1897" s="39"/>
      <c r="X1897" s="40"/>
      <c r="Y1897" s="41"/>
      <c r="Z1897" s="42"/>
      <c r="AA1897" s="13"/>
      <c r="AV1897" s="10"/>
      <c r="AW1897" s="10"/>
      <c r="BB1897" s="38"/>
      <c r="BC1897" s="38"/>
      <c r="BD1897" s="38"/>
      <c r="BE1897" s="38"/>
      <c r="BF1897" s="13"/>
      <c r="BG1897" s="13"/>
      <c r="BH1897" s="12"/>
    </row>
    <row r="1898" spans="20:60" x14ac:dyDescent="0.2">
      <c r="T1898" s="39"/>
      <c r="U1898" s="39"/>
      <c r="V1898" s="39"/>
      <c r="W1898" s="39"/>
      <c r="X1898" s="40"/>
      <c r="Y1898" s="41"/>
      <c r="Z1898" s="42"/>
      <c r="AA1898" s="13"/>
      <c r="AV1898" s="10"/>
      <c r="AW1898" s="10"/>
      <c r="BB1898" s="38"/>
      <c r="BC1898" s="38"/>
      <c r="BD1898" s="38"/>
      <c r="BE1898" s="38"/>
      <c r="BF1898" s="13"/>
      <c r="BG1898" s="13"/>
      <c r="BH1898" s="12"/>
    </row>
    <row r="1899" spans="20:60" x14ac:dyDescent="0.2">
      <c r="T1899" s="39"/>
      <c r="U1899" s="39"/>
      <c r="V1899" s="39"/>
      <c r="W1899" s="39"/>
      <c r="X1899" s="40"/>
      <c r="Y1899" s="41"/>
      <c r="Z1899" s="42"/>
      <c r="AA1899" s="13"/>
      <c r="AV1899" s="10"/>
      <c r="AW1899" s="10"/>
      <c r="BB1899" s="38"/>
      <c r="BC1899" s="38"/>
      <c r="BD1899" s="38"/>
      <c r="BE1899" s="38"/>
      <c r="BF1899" s="13"/>
      <c r="BG1899" s="13"/>
      <c r="BH1899" s="12"/>
    </row>
    <row r="1900" spans="20:60" x14ac:dyDescent="0.2">
      <c r="T1900" s="39"/>
      <c r="U1900" s="39"/>
      <c r="V1900" s="39"/>
      <c r="W1900" s="39"/>
      <c r="X1900" s="40"/>
      <c r="Y1900" s="41"/>
      <c r="Z1900" s="42"/>
      <c r="AA1900" s="13"/>
      <c r="AV1900" s="10"/>
      <c r="AW1900" s="10"/>
      <c r="BB1900" s="38"/>
      <c r="BC1900" s="38"/>
      <c r="BD1900" s="38"/>
      <c r="BE1900" s="38"/>
      <c r="BF1900" s="13"/>
      <c r="BG1900" s="13"/>
      <c r="BH1900" s="12"/>
    </row>
    <row r="1901" spans="20:60" x14ac:dyDescent="0.2">
      <c r="T1901" s="39"/>
      <c r="U1901" s="39"/>
      <c r="V1901" s="39"/>
      <c r="W1901" s="39"/>
      <c r="X1901" s="40"/>
      <c r="Y1901" s="41"/>
      <c r="Z1901" s="42"/>
      <c r="AA1901" s="13"/>
      <c r="AV1901" s="10"/>
      <c r="AW1901" s="10"/>
      <c r="BB1901" s="38"/>
      <c r="BC1901" s="38"/>
      <c r="BD1901" s="38"/>
      <c r="BE1901" s="38"/>
      <c r="BF1901" s="13"/>
      <c r="BG1901" s="13"/>
      <c r="BH1901" s="12"/>
    </row>
    <row r="1902" spans="20:60" x14ac:dyDescent="0.2">
      <c r="T1902" s="39"/>
      <c r="U1902" s="39"/>
      <c r="V1902" s="39"/>
      <c r="W1902" s="39"/>
      <c r="X1902" s="40"/>
      <c r="Y1902" s="41"/>
      <c r="Z1902" s="42"/>
      <c r="AA1902" s="13"/>
      <c r="AV1902" s="10"/>
      <c r="AW1902" s="10"/>
      <c r="BB1902" s="38"/>
      <c r="BC1902" s="38"/>
      <c r="BD1902" s="38"/>
      <c r="BE1902" s="38"/>
      <c r="BF1902" s="13"/>
      <c r="BG1902" s="13"/>
      <c r="BH1902" s="12"/>
    </row>
    <row r="1903" spans="20:60" x14ac:dyDescent="0.2">
      <c r="T1903" s="39"/>
      <c r="U1903" s="39"/>
      <c r="V1903" s="39"/>
      <c r="W1903" s="39"/>
      <c r="X1903" s="40"/>
      <c r="Y1903" s="41"/>
      <c r="Z1903" s="42"/>
      <c r="AA1903" s="13"/>
      <c r="AV1903" s="10"/>
      <c r="AW1903" s="10"/>
      <c r="BB1903" s="38"/>
      <c r="BC1903" s="38"/>
      <c r="BD1903" s="38"/>
      <c r="BE1903" s="38"/>
      <c r="BF1903" s="13"/>
      <c r="BG1903" s="13"/>
      <c r="BH1903" s="12"/>
    </row>
    <row r="1904" spans="20:60" x14ac:dyDescent="0.2">
      <c r="T1904" s="39"/>
      <c r="U1904" s="39"/>
      <c r="V1904" s="39"/>
      <c r="W1904" s="39"/>
      <c r="X1904" s="40"/>
      <c r="Y1904" s="41"/>
      <c r="Z1904" s="42"/>
      <c r="AA1904" s="13"/>
      <c r="AV1904" s="10"/>
      <c r="AW1904" s="10"/>
      <c r="BB1904" s="38"/>
      <c r="BC1904" s="38"/>
      <c r="BD1904" s="38"/>
      <c r="BE1904" s="38"/>
      <c r="BF1904" s="13"/>
      <c r="BG1904" s="13"/>
      <c r="BH1904" s="12"/>
    </row>
    <row r="1905" spans="20:60" x14ac:dyDescent="0.2">
      <c r="T1905" s="39"/>
      <c r="U1905" s="39"/>
      <c r="V1905" s="39"/>
      <c r="W1905" s="39"/>
      <c r="X1905" s="40"/>
      <c r="Y1905" s="41"/>
      <c r="Z1905" s="42"/>
      <c r="AA1905" s="13"/>
      <c r="AV1905" s="10"/>
      <c r="AW1905" s="10"/>
      <c r="BB1905" s="38"/>
      <c r="BC1905" s="38"/>
      <c r="BD1905" s="38"/>
      <c r="BE1905" s="38"/>
      <c r="BF1905" s="13"/>
      <c r="BG1905" s="13"/>
      <c r="BH1905" s="12"/>
    </row>
    <row r="1906" spans="20:60" x14ac:dyDescent="0.2">
      <c r="T1906" s="39"/>
      <c r="U1906" s="39"/>
      <c r="V1906" s="39"/>
      <c r="W1906" s="39"/>
      <c r="X1906" s="40"/>
      <c r="Y1906" s="41"/>
      <c r="Z1906" s="42"/>
      <c r="AA1906" s="13"/>
      <c r="AV1906" s="10"/>
      <c r="AW1906" s="10"/>
      <c r="BB1906" s="38"/>
      <c r="BC1906" s="38"/>
      <c r="BD1906" s="38"/>
      <c r="BE1906" s="38"/>
      <c r="BF1906" s="13"/>
      <c r="BG1906" s="13"/>
      <c r="BH1906" s="12"/>
    </row>
    <row r="1907" spans="20:60" x14ac:dyDescent="0.2">
      <c r="T1907" s="39"/>
      <c r="U1907" s="39"/>
      <c r="V1907" s="39"/>
      <c r="W1907" s="39"/>
      <c r="X1907" s="40"/>
      <c r="Y1907" s="41"/>
      <c r="Z1907" s="42"/>
      <c r="AA1907" s="13"/>
      <c r="AV1907" s="10"/>
      <c r="AW1907" s="10"/>
      <c r="BB1907" s="38"/>
      <c r="BC1907" s="38"/>
      <c r="BD1907" s="38"/>
      <c r="BE1907" s="38"/>
      <c r="BF1907" s="13"/>
      <c r="BG1907" s="13"/>
      <c r="BH1907" s="12"/>
    </row>
    <row r="1908" spans="20:60" x14ac:dyDescent="0.2">
      <c r="T1908" s="39"/>
      <c r="U1908" s="39"/>
      <c r="V1908" s="39"/>
      <c r="W1908" s="39"/>
      <c r="X1908" s="40"/>
      <c r="Y1908" s="41"/>
      <c r="Z1908" s="42"/>
      <c r="AA1908" s="13"/>
      <c r="AV1908" s="10"/>
      <c r="AW1908" s="10"/>
      <c r="BB1908" s="38"/>
      <c r="BC1908" s="38"/>
      <c r="BD1908" s="38"/>
      <c r="BE1908" s="38"/>
      <c r="BF1908" s="13"/>
      <c r="BG1908" s="13"/>
      <c r="BH1908" s="12"/>
    </row>
    <row r="1909" spans="20:60" x14ac:dyDescent="0.2">
      <c r="T1909" s="39"/>
      <c r="U1909" s="39"/>
      <c r="V1909" s="39"/>
      <c r="W1909" s="39"/>
      <c r="X1909" s="40"/>
      <c r="Y1909" s="41"/>
      <c r="Z1909" s="42"/>
      <c r="AA1909" s="13"/>
      <c r="AV1909" s="10"/>
      <c r="AW1909" s="10"/>
      <c r="BB1909" s="38"/>
      <c r="BC1909" s="38"/>
      <c r="BD1909" s="38"/>
      <c r="BE1909" s="38"/>
      <c r="BF1909" s="13"/>
      <c r="BG1909" s="13"/>
      <c r="BH1909" s="12"/>
    </row>
    <row r="1910" spans="20:60" x14ac:dyDescent="0.2">
      <c r="T1910" s="39"/>
      <c r="U1910" s="39"/>
      <c r="V1910" s="39"/>
      <c r="W1910" s="39"/>
      <c r="X1910" s="40"/>
      <c r="Y1910" s="41"/>
      <c r="Z1910" s="42"/>
      <c r="AA1910" s="13"/>
      <c r="AV1910" s="10"/>
      <c r="AW1910" s="10"/>
      <c r="BB1910" s="38"/>
      <c r="BC1910" s="38"/>
      <c r="BD1910" s="38"/>
      <c r="BE1910" s="38"/>
      <c r="BF1910" s="13"/>
      <c r="BG1910" s="13"/>
      <c r="BH1910" s="12"/>
    </row>
    <row r="1911" spans="20:60" x14ac:dyDescent="0.2">
      <c r="T1911" s="39"/>
      <c r="U1911" s="39"/>
      <c r="V1911" s="39"/>
      <c r="W1911" s="39"/>
      <c r="X1911" s="40"/>
      <c r="Y1911" s="41"/>
      <c r="Z1911" s="42"/>
      <c r="AA1911" s="13"/>
      <c r="AV1911" s="10"/>
      <c r="AW1911" s="10"/>
      <c r="BB1911" s="38"/>
      <c r="BC1911" s="38"/>
      <c r="BD1911" s="38"/>
      <c r="BE1911" s="38"/>
      <c r="BF1911" s="13"/>
      <c r="BG1911" s="13"/>
      <c r="BH1911" s="12"/>
    </row>
    <row r="1912" spans="20:60" x14ac:dyDescent="0.2">
      <c r="T1912" s="39"/>
      <c r="U1912" s="39"/>
      <c r="V1912" s="39"/>
      <c r="W1912" s="39"/>
      <c r="X1912" s="40"/>
      <c r="Y1912" s="41"/>
      <c r="Z1912" s="42"/>
      <c r="AA1912" s="13"/>
      <c r="AV1912" s="10"/>
      <c r="AW1912" s="10"/>
      <c r="BB1912" s="38"/>
      <c r="BC1912" s="38"/>
      <c r="BD1912" s="38"/>
      <c r="BE1912" s="38"/>
      <c r="BF1912" s="13"/>
      <c r="BG1912" s="13"/>
      <c r="BH1912" s="12"/>
    </row>
    <row r="1913" spans="20:60" x14ac:dyDescent="0.2">
      <c r="T1913" s="39"/>
      <c r="U1913" s="39"/>
      <c r="V1913" s="39"/>
      <c r="W1913" s="39"/>
      <c r="X1913" s="40"/>
      <c r="Y1913" s="41"/>
      <c r="Z1913" s="42"/>
      <c r="AA1913" s="13"/>
      <c r="AV1913" s="10"/>
      <c r="AW1913" s="10"/>
      <c r="BB1913" s="38"/>
      <c r="BC1913" s="38"/>
      <c r="BD1913" s="38"/>
      <c r="BE1913" s="38"/>
      <c r="BF1913" s="13"/>
      <c r="BG1913" s="13"/>
      <c r="BH1913" s="12"/>
    </row>
    <row r="1914" spans="20:60" x14ac:dyDescent="0.2">
      <c r="T1914" s="39"/>
      <c r="U1914" s="39"/>
      <c r="V1914" s="39"/>
      <c r="W1914" s="39"/>
      <c r="X1914" s="40"/>
      <c r="Y1914" s="41"/>
      <c r="Z1914" s="42"/>
      <c r="AA1914" s="13"/>
      <c r="AV1914" s="10"/>
      <c r="AW1914" s="10"/>
      <c r="BB1914" s="38"/>
      <c r="BC1914" s="38"/>
      <c r="BD1914" s="38"/>
      <c r="BE1914" s="38"/>
      <c r="BF1914" s="13"/>
      <c r="BG1914" s="13"/>
      <c r="BH1914" s="12"/>
    </row>
    <row r="1915" spans="20:60" x14ac:dyDescent="0.2">
      <c r="T1915" s="39"/>
      <c r="U1915" s="39"/>
      <c r="V1915" s="39"/>
      <c r="W1915" s="39"/>
      <c r="X1915" s="40"/>
      <c r="Y1915" s="41"/>
      <c r="Z1915" s="42"/>
      <c r="AA1915" s="13"/>
      <c r="AV1915" s="10"/>
      <c r="AW1915" s="10"/>
      <c r="BB1915" s="38"/>
      <c r="BC1915" s="38"/>
      <c r="BD1915" s="38"/>
      <c r="BE1915" s="38"/>
      <c r="BF1915" s="13"/>
      <c r="BG1915" s="13"/>
      <c r="BH1915" s="12"/>
    </row>
    <row r="1916" spans="20:60" x14ac:dyDescent="0.2">
      <c r="T1916" s="39"/>
      <c r="U1916" s="39"/>
      <c r="V1916" s="39"/>
      <c r="W1916" s="39"/>
      <c r="X1916" s="40"/>
      <c r="Y1916" s="41"/>
      <c r="Z1916" s="42"/>
      <c r="AA1916" s="13"/>
      <c r="AV1916" s="10"/>
      <c r="AW1916" s="10"/>
      <c r="BB1916" s="38"/>
      <c r="BC1916" s="38"/>
      <c r="BD1916" s="38"/>
      <c r="BE1916" s="38"/>
      <c r="BF1916" s="13"/>
      <c r="BG1916" s="13"/>
      <c r="BH1916" s="12"/>
    </row>
    <row r="1917" spans="20:60" x14ac:dyDescent="0.2">
      <c r="T1917" s="39"/>
      <c r="U1917" s="39"/>
      <c r="V1917" s="39"/>
      <c r="W1917" s="39"/>
      <c r="X1917" s="40"/>
      <c r="Y1917" s="41"/>
      <c r="Z1917" s="42"/>
      <c r="AA1917" s="13"/>
      <c r="AV1917" s="10"/>
      <c r="AW1917" s="10"/>
      <c r="BB1917" s="38"/>
      <c r="BC1917" s="38"/>
      <c r="BD1917" s="38"/>
      <c r="BE1917" s="38"/>
      <c r="BF1917" s="13"/>
      <c r="BG1917" s="13"/>
      <c r="BH1917" s="12"/>
    </row>
    <row r="1918" spans="20:60" x14ac:dyDescent="0.2">
      <c r="T1918" s="39"/>
      <c r="U1918" s="39"/>
      <c r="V1918" s="39"/>
      <c r="W1918" s="39"/>
      <c r="X1918" s="40"/>
      <c r="Y1918" s="41"/>
      <c r="Z1918" s="42"/>
      <c r="AA1918" s="13"/>
      <c r="AV1918" s="10"/>
      <c r="AW1918" s="10"/>
      <c r="BB1918" s="38"/>
      <c r="BC1918" s="38"/>
      <c r="BD1918" s="38"/>
      <c r="BE1918" s="38"/>
      <c r="BF1918" s="13"/>
      <c r="BG1918" s="13"/>
      <c r="BH1918" s="12"/>
    </row>
    <row r="1919" spans="20:60" x14ac:dyDescent="0.2">
      <c r="T1919" s="39"/>
      <c r="U1919" s="39"/>
      <c r="V1919" s="39"/>
      <c r="W1919" s="39"/>
      <c r="X1919" s="40"/>
      <c r="Y1919" s="41"/>
      <c r="Z1919" s="42"/>
      <c r="AA1919" s="13"/>
      <c r="AV1919" s="10"/>
      <c r="AW1919" s="10"/>
      <c r="BB1919" s="38"/>
      <c r="BC1919" s="38"/>
      <c r="BD1919" s="38"/>
      <c r="BE1919" s="38"/>
      <c r="BF1919" s="13"/>
      <c r="BG1919" s="13"/>
      <c r="BH1919" s="12"/>
    </row>
    <row r="1920" spans="20:60" x14ac:dyDescent="0.2">
      <c r="T1920" s="39"/>
      <c r="U1920" s="39"/>
      <c r="V1920" s="39"/>
      <c r="W1920" s="39"/>
      <c r="X1920" s="40"/>
      <c r="Y1920" s="41"/>
      <c r="Z1920" s="42"/>
      <c r="AA1920" s="13"/>
      <c r="AV1920" s="10"/>
      <c r="AW1920" s="10"/>
      <c r="BB1920" s="38"/>
      <c r="BC1920" s="38"/>
      <c r="BD1920" s="38"/>
      <c r="BE1920" s="38"/>
      <c r="BF1920" s="13"/>
      <c r="BG1920" s="13"/>
      <c r="BH1920" s="12"/>
    </row>
    <row r="1921" spans="20:60" x14ac:dyDescent="0.2">
      <c r="T1921" s="39"/>
      <c r="U1921" s="39"/>
      <c r="V1921" s="39"/>
      <c r="W1921" s="39"/>
      <c r="X1921" s="40"/>
      <c r="Y1921" s="41"/>
      <c r="Z1921" s="42"/>
      <c r="AA1921" s="13"/>
      <c r="AV1921" s="10"/>
      <c r="AW1921" s="10"/>
      <c r="BB1921" s="38"/>
      <c r="BC1921" s="38"/>
      <c r="BD1921" s="38"/>
      <c r="BE1921" s="38"/>
      <c r="BF1921" s="13"/>
      <c r="BG1921" s="13"/>
      <c r="BH1921" s="12"/>
    </row>
    <row r="1922" spans="20:60" x14ac:dyDescent="0.2">
      <c r="T1922" s="39"/>
      <c r="U1922" s="39"/>
      <c r="V1922" s="39"/>
      <c r="W1922" s="39"/>
      <c r="X1922" s="40"/>
      <c r="Y1922" s="41"/>
      <c r="Z1922" s="42"/>
      <c r="AA1922" s="13"/>
      <c r="AV1922" s="10"/>
      <c r="AW1922" s="10"/>
      <c r="BB1922" s="38"/>
      <c r="BC1922" s="38"/>
      <c r="BD1922" s="38"/>
      <c r="BE1922" s="38"/>
      <c r="BF1922" s="13"/>
      <c r="BG1922" s="13"/>
      <c r="BH1922" s="12"/>
    </row>
    <row r="1923" spans="20:60" x14ac:dyDescent="0.2">
      <c r="T1923" s="39"/>
      <c r="U1923" s="39"/>
      <c r="V1923" s="39"/>
      <c r="W1923" s="39"/>
      <c r="X1923" s="40"/>
      <c r="Y1923" s="41"/>
      <c r="Z1923" s="42"/>
      <c r="AA1923" s="13"/>
      <c r="AV1923" s="10"/>
      <c r="AW1923" s="10"/>
      <c r="BB1923" s="38"/>
      <c r="BC1923" s="38"/>
      <c r="BD1923" s="38"/>
      <c r="BE1923" s="38"/>
      <c r="BF1923" s="13"/>
      <c r="BG1923" s="13"/>
      <c r="BH1923" s="12"/>
    </row>
    <row r="1924" spans="20:60" x14ac:dyDescent="0.2">
      <c r="T1924" s="39"/>
      <c r="U1924" s="39"/>
      <c r="V1924" s="39"/>
      <c r="W1924" s="39"/>
      <c r="X1924" s="40"/>
      <c r="Y1924" s="41"/>
      <c r="Z1924" s="42"/>
      <c r="AA1924" s="13"/>
      <c r="AV1924" s="10"/>
      <c r="AW1924" s="10"/>
      <c r="BB1924" s="38"/>
      <c r="BC1924" s="38"/>
      <c r="BD1924" s="38"/>
      <c r="BE1924" s="38"/>
      <c r="BF1924" s="13"/>
      <c r="BG1924" s="13"/>
      <c r="BH1924" s="12"/>
    </row>
    <row r="1925" spans="20:60" x14ac:dyDescent="0.2">
      <c r="T1925" s="39"/>
      <c r="U1925" s="39"/>
      <c r="V1925" s="39"/>
      <c r="W1925" s="39"/>
      <c r="X1925" s="40"/>
      <c r="Y1925" s="41"/>
      <c r="Z1925" s="42"/>
      <c r="AA1925" s="13"/>
      <c r="AV1925" s="10"/>
      <c r="AW1925" s="10"/>
      <c r="BB1925" s="38"/>
      <c r="BC1925" s="38"/>
      <c r="BD1925" s="38"/>
      <c r="BE1925" s="38"/>
      <c r="BF1925" s="13"/>
      <c r="BG1925" s="13"/>
      <c r="BH1925" s="12"/>
    </row>
    <row r="1926" spans="20:60" x14ac:dyDescent="0.2">
      <c r="T1926" s="39"/>
      <c r="U1926" s="39"/>
      <c r="V1926" s="39"/>
      <c r="W1926" s="39"/>
      <c r="X1926" s="40"/>
      <c r="Y1926" s="41"/>
      <c r="Z1926" s="42"/>
      <c r="AA1926" s="13"/>
      <c r="AV1926" s="10"/>
      <c r="AW1926" s="10"/>
      <c r="BB1926" s="38"/>
      <c r="BC1926" s="38"/>
      <c r="BD1926" s="38"/>
      <c r="BE1926" s="38"/>
      <c r="BF1926" s="13"/>
      <c r="BG1926" s="13"/>
      <c r="BH1926" s="12"/>
    </row>
    <row r="1927" spans="20:60" x14ac:dyDescent="0.2">
      <c r="T1927" s="39"/>
      <c r="U1927" s="39"/>
      <c r="V1927" s="39"/>
      <c r="W1927" s="39"/>
      <c r="X1927" s="40"/>
      <c r="Y1927" s="41"/>
      <c r="Z1927" s="42"/>
      <c r="AA1927" s="13"/>
      <c r="AV1927" s="10"/>
      <c r="AW1927" s="10"/>
      <c r="BB1927" s="38"/>
      <c r="BC1927" s="38"/>
      <c r="BD1927" s="38"/>
      <c r="BE1927" s="38"/>
      <c r="BF1927" s="13"/>
      <c r="BG1927" s="13"/>
      <c r="BH1927" s="12"/>
    </row>
    <row r="1928" spans="20:60" x14ac:dyDescent="0.2">
      <c r="T1928" s="39"/>
      <c r="U1928" s="39"/>
      <c r="V1928" s="39"/>
      <c r="W1928" s="39"/>
      <c r="X1928" s="40"/>
      <c r="Y1928" s="41"/>
      <c r="Z1928" s="42"/>
      <c r="AA1928" s="13"/>
      <c r="AV1928" s="10"/>
      <c r="AW1928" s="10"/>
      <c r="BB1928" s="38"/>
      <c r="BC1928" s="38"/>
      <c r="BD1928" s="38"/>
      <c r="BE1928" s="38"/>
      <c r="BF1928" s="13"/>
      <c r="BG1928" s="13"/>
      <c r="BH1928" s="12"/>
    </row>
    <row r="1929" spans="20:60" x14ac:dyDescent="0.2">
      <c r="T1929" s="39"/>
      <c r="U1929" s="39"/>
      <c r="V1929" s="39"/>
      <c r="W1929" s="39"/>
      <c r="X1929" s="40"/>
      <c r="Y1929" s="41"/>
      <c r="Z1929" s="42"/>
      <c r="AA1929" s="13"/>
      <c r="AV1929" s="10"/>
      <c r="AW1929" s="10"/>
      <c r="BB1929" s="38"/>
      <c r="BC1929" s="38"/>
      <c r="BD1929" s="38"/>
      <c r="BE1929" s="38"/>
      <c r="BF1929" s="13"/>
      <c r="BG1929" s="13"/>
      <c r="BH1929" s="12"/>
    </row>
    <row r="1930" spans="20:60" x14ac:dyDescent="0.2">
      <c r="T1930" s="39"/>
      <c r="U1930" s="39"/>
      <c r="V1930" s="39"/>
      <c r="W1930" s="39"/>
      <c r="X1930" s="40"/>
      <c r="Y1930" s="41"/>
      <c r="Z1930" s="42"/>
      <c r="AA1930" s="13"/>
      <c r="AV1930" s="10"/>
      <c r="AW1930" s="10"/>
      <c r="BB1930" s="38"/>
      <c r="BC1930" s="38"/>
      <c r="BD1930" s="38"/>
      <c r="BE1930" s="38"/>
      <c r="BF1930" s="13"/>
      <c r="BG1930" s="13"/>
      <c r="BH1930" s="12"/>
    </row>
    <row r="1931" spans="20:60" x14ac:dyDescent="0.2">
      <c r="T1931" s="39"/>
      <c r="U1931" s="39"/>
      <c r="V1931" s="39"/>
      <c r="W1931" s="39"/>
      <c r="X1931" s="40"/>
      <c r="Y1931" s="41"/>
      <c r="Z1931" s="42"/>
      <c r="AA1931" s="13"/>
      <c r="AV1931" s="10"/>
      <c r="AW1931" s="10"/>
      <c r="BB1931" s="38"/>
      <c r="BC1931" s="38"/>
      <c r="BD1931" s="38"/>
      <c r="BE1931" s="38"/>
      <c r="BF1931" s="13"/>
      <c r="BG1931" s="13"/>
      <c r="BH1931" s="12"/>
    </row>
    <row r="1932" spans="20:60" x14ac:dyDescent="0.2">
      <c r="T1932" s="39"/>
      <c r="U1932" s="39"/>
      <c r="V1932" s="39"/>
      <c r="W1932" s="39"/>
      <c r="X1932" s="40"/>
      <c r="Y1932" s="41"/>
      <c r="Z1932" s="42"/>
      <c r="AA1932" s="13"/>
      <c r="AV1932" s="10"/>
      <c r="AW1932" s="10"/>
      <c r="BB1932" s="38"/>
      <c r="BC1932" s="38"/>
      <c r="BD1932" s="38"/>
      <c r="BE1932" s="38"/>
      <c r="BF1932" s="13"/>
      <c r="BG1932" s="13"/>
      <c r="BH1932" s="12"/>
    </row>
    <row r="1933" spans="20:60" x14ac:dyDescent="0.2">
      <c r="T1933" s="39"/>
      <c r="U1933" s="39"/>
      <c r="V1933" s="39"/>
      <c r="W1933" s="39"/>
      <c r="X1933" s="40"/>
      <c r="Y1933" s="41"/>
      <c r="Z1933" s="42"/>
      <c r="AA1933" s="13"/>
      <c r="AV1933" s="10"/>
      <c r="AW1933" s="10"/>
      <c r="BB1933" s="38"/>
      <c r="BC1933" s="38"/>
      <c r="BD1933" s="38"/>
      <c r="BE1933" s="38"/>
      <c r="BF1933" s="13"/>
      <c r="BG1933" s="13"/>
      <c r="BH1933" s="12"/>
    </row>
    <row r="1934" spans="20:60" x14ac:dyDescent="0.2">
      <c r="T1934" s="39"/>
      <c r="U1934" s="39"/>
      <c r="V1934" s="39"/>
      <c r="W1934" s="39"/>
      <c r="X1934" s="40"/>
      <c r="Y1934" s="41"/>
      <c r="Z1934" s="42"/>
      <c r="AA1934" s="13"/>
      <c r="AV1934" s="10"/>
      <c r="AW1934" s="10"/>
      <c r="BB1934" s="38"/>
      <c r="BC1934" s="38"/>
      <c r="BD1934" s="38"/>
      <c r="BE1934" s="38"/>
      <c r="BF1934" s="13"/>
      <c r="BG1934" s="13"/>
      <c r="BH1934" s="12"/>
    </row>
    <row r="1935" spans="20:60" x14ac:dyDescent="0.2">
      <c r="T1935" s="39"/>
      <c r="U1935" s="39"/>
      <c r="V1935" s="39"/>
      <c r="W1935" s="39"/>
      <c r="X1935" s="40"/>
      <c r="Y1935" s="41"/>
      <c r="Z1935" s="42"/>
      <c r="AA1935" s="13"/>
      <c r="AV1935" s="10"/>
      <c r="AW1935" s="10"/>
      <c r="BB1935" s="38"/>
      <c r="BC1935" s="38"/>
      <c r="BD1935" s="38"/>
      <c r="BE1935" s="38"/>
      <c r="BF1935" s="13"/>
      <c r="BG1935" s="13"/>
      <c r="BH1935" s="12"/>
    </row>
    <row r="1936" spans="20:60" x14ac:dyDescent="0.2">
      <c r="T1936" s="39"/>
      <c r="U1936" s="39"/>
      <c r="V1936" s="39"/>
      <c r="W1936" s="39"/>
      <c r="X1936" s="40"/>
      <c r="Y1936" s="41"/>
      <c r="Z1936" s="42"/>
      <c r="AA1936" s="13"/>
      <c r="AV1936" s="10"/>
      <c r="AW1936" s="10"/>
      <c r="BB1936" s="38"/>
      <c r="BC1936" s="38"/>
      <c r="BD1936" s="38"/>
      <c r="BE1936" s="38"/>
      <c r="BF1936" s="13"/>
      <c r="BG1936" s="13"/>
      <c r="BH1936" s="12"/>
    </row>
    <row r="1937" spans="20:60" x14ac:dyDescent="0.2">
      <c r="T1937" s="39"/>
      <c r="U1937" s="39"/>
      <c r="V1937" s="39"/>
      <c r="W1937" s="39"/>
      <c r="X1937" s="40"/>
      <c r="Y1937" s="41"/>
      <c r="Z1937" s="42"/>
      <c r="AA1937" s="13"/>
      <c r="AV1937" s="10"/>
      <c r="AW1937" s="10"/>
      <c r="BB1937" s="38"/>
      <c r="BC1937" s="38"/>
      <c r="BD1937" s="38"/>
      <c r="BE1937" s="38"/>
      <c r="BF1937" s="13"/>
      <c r="BG1937" s="13"/>
      <c r="BH1937" s="12"/>
    </row>
    <row r="1938" spans="20:60" x14ac:dyDescent="0.2">
      <c r="T1938" s="39"/>
      <c r="U1938" s="39"/>
      <c r="V1938" s="39"/>
      <c r="W1938" s="39"/>
      <c r="X1938" s="40"/>
      <c r="Y1938" s="41"/>
      <c r="Z1938" s="42"/>
      <c r="AA1938" s="13"/>
      <c r="AV1938" s="10"/>
      <c r="AW1938" s="10"/>
      <c r="BB1938" s="38"/>
      <c r="BC1938" s="38"/>
      <c r="BD1938" s="38"/>
      <c r="BE1938" s="38"/>
      <c r="BF1938" s="13"/>
      <c r="BG1938" s="13"/>
      <c r="BH1938" s="12"/>
    </row>
    <row r="1939" spans="20:60" x14ac:dyDescent="0.2">
      <c r="T1939" s="39"/>
      <c r="U1939" s="39"/>
      <c r="V1939" s="39"/>
      <c r="W1939" s="39"/>
      <c r="X1939" s="40"/>
      <c r="Y1939" s="41"/>
      <c r="Z1939" s="42"/>
      <c r="AA1939" s="13"/>
      <c r="AV1939" s="10"/>
      <c r="AW1939" s="10"/>
      <c r="BB1939" s="38"/>
      <c r="BC1939" s="38"/>
      <c r="BD1939" s="38"/>
      <c r="BE1939" s="38"/>
      <c r="BF1939" s="13"/>
      <c r="BG1939" s="13"/>
      <c r="BH1939" s="12"/>
    </row>
    <row r="1940" spans="20:60" x14ac:dyDescent="0.2">
      <c r="T1940" s="39"/>
      <c r="U1940" s="39"/>
      <c r="V1940" s="39"/>
      <c r="W1940" s="39"/>
      <c r="X1940" s="40"/>
      <c r="Y1940" s="41"/>
      <c r="Z1940" s="42"/>
      <c r="AA1940" s="13"/>
      <c r="AV1940" s="10"/>
      <c r="AW1940" s="10"/>
      <c r="BB1940" s="38"/>
      <c r="BC1940" s="38"/>
      <c r="BD1940" s="38"/>
      <c r="BE1940" s="38"/>
      <c r="BF1940" s="13"/>
      <c r="BG1940" s="13"/>
      <c r="BH1940" s="12"/>
    </row>
    <row r="1941" spans="20:60" x14ac:dyDescent="0.2">
      <c r="T1941" s="39"/>
      <c r="U1941" s="39"/>
      <c r="V1941" s="39"/>
      <c r="W1941" s="39"/>
      <c r="X1941" s="40"/>
      <c r="Y1941" s="41"/>
      <c r="Z1941" s="42"/>
      <c r="AA1941" s="13"/>
      <c r="AV1941" s="10"/>
      <c r="AW1941" s="10"/>
      <c r="BB1941" s="38"/>
      <c r="BC1941" s="38"/>
      <c r="BD1941" s="38"/>
      <c r="BE1941" s="38"/>
      <c r="BF1941" s="13"/>
      <c r="BG1941" s="13"/>
      <c r="BH1941" s="12"/>
    </row>
    <row r="1942" spans="20:60" x14ac:dyDescent="0.2">
      <c r="T1942" s="39"/>
      <c r="U1942" s="39"/>
      <c r="V1942" s="39"/>
      <c r="W1942" s="39"/>
      <c r="X1942" s="40"/>
      <c r="Y1942" s="41"/>
      <c r="Z1942" s="42"/>
      <c r="AA1942" s="13"/>
      <c r="AV1942" s="10"/>
      <c r="AW1942" s="10"/>
      <c r="BB1942" s="38"/>
      <c r="BC1942" s="38"/>
      <c r="BD1942" s="38"/>
      <c r="BE1942" s="38"/>
      <c r="BF1942" s="13"/>
      <c r="BG1942" s="13"/>
      <c r="BH1942" s="12"/>
    </row>
    <row r="1943" spans="20:60" x14ac:dyDescent="0.2">
      <c r="T1943" s="39"/>
      <c r="U1943" s="39"/>
      <c r="V1943" s="39"/>
      <c r="W1943" s="39"/>
      <c r="X1943" s="40"/>
      <c r="Y1943" s="41"/>
      <c r="Z1943" s="42"/>
      <c r="AA1943" s="13"/>
      <c r="AV1943" s="10"/>
      <c r="AW1943" s="10"/>
      <c r="BB1943" s="38"/>
      <c r="BC1943" s="38"/>
      <c r="BD1943" s="38"/>
      <c r="BE1943" s="38"/>
      <c r="BF1943" s="13"/>
      <c r="BG1943" s="13"/>
      <c r="BH1943" s="12"/>
    </row>
    <row r="1944" spans="20:60" x14ac:dyDescent="0.2">
      <c r="T1944" s="39"/>
      <c r="U1944" s="39"/>
      <c r="V1944" s="39"/>
      <c r="W1944" s="39"/>
      <c r="X1944" s="40"/>
      <c r="Y1944" s="41"/>
      <c r="Z1944" s="42"/>
      <c r="AA1944" s="13"/>
      <c r="AV1944" s="10"/>
      <c r="AW1944" s="10"/>
      <c r="BB1944" s="38"/>
      <c r="BC1944" s="38"/>
      <c r="BD1944" s="38"/>
      <c r="BE1944" s="38"/>
      <c r="BF1944" s="13"/>
      <c r="BG1944" s="13"/>
      <c r="BH1944" s="12"/>
    </row>
    <row r="1945" spans="20:60" x14ac:dyDescent="0.2">
      <c r="T1945" s="39"/>
      <c r="U1945" s="39"/>
      <c r="V1945" s="39"/>
      <c r="W1945" s="39"/>
      <c r="X1945" s="40"/>
      <c r="Y1945" s="41"/>
      <c r="Z1945" s="42"/>
      <c r="AA1945" s="13"/>
      <c r="AV1945" s="10"/>
      <c r="AW1945" s="10"/>
      <c r="BB1945" s="38"/>
      <c r="BC1945" s="38"/>
      <c r="BD1945" s="38"/>
      <c r="BE1945" s="38"/>
      <c r="BF1945" s="13"/>
      <c r="BG1945" s="13"/>
      <c r="BH1945" s="12"/>
    </row>
    <row r="1946" spans="20:60" x14ac:dyDescent="0.2">
      <c r="T1946" s="39"/>
      <c r="U1946" s="39"/>
      <c r="V1946" s="39"/>
      <c r="W1946" s="39"/>
      <c r="X1946" s="40"/>
      <c r="Y1946" s="41"/>
      <c r="Z1946" s="42"/>
      <c r="AA1946" s="13"/>
      <c r="AV1946" s="10"/>
      <c r="AW1946" s="10"/>
      <c r="BB1946" s="38"/>
      <c r="BC1946" s="38"/>
      <c r="BD1946" s="38"/>
      <c r="BE1946" s="38"/>
      <c r="BF1946" s="13"/>
      <c r="BG1946" s="13"/>
      <c r="BH1946" s="12"/>
    </row>
    <row r="1947" spans="20:60" x14ac:dyDescent="0.2">
      <c r="T1947" s="39"/>
      <c r="U1947" s="39"/>
      <c r="V1947" s="39"/>
      <c r="W1947" s="39"/>
      <c r="X1947" s="40"/>
      <c r="Y1947" s="41"/>
      <c r="Z1947" s="42"/>
      <c r="AA1947" s="13"/>
      <c r="AV1947" s="10"/>
      <c r="AW1947" s="10"/>
      <c r="BB1947" s="38"/>
      <c r="BC1947" s="38"/>
      <c r="BD1947" s="38"/>
      <c r="BE1947" s="38"/>
      <c r="BF1947" s="13"/>
      <c r="BG1947" s="13"/>
      <c r="BH1947" s="12"/>
    </row>
    <row r="1948" spans="20:60" x14ac:dyDescent="0.2">
      <c r="T1948" s="39"/>
      <c r="U1948" s="39"/>
      <c r="V1948" s="39"/>
      <c r="W1948" s="39"/>
      <c r="X1948" s="40"/>
      <c r="Y1948" s="41"/>
      <c r="Z1948" s="42"/>
      <c r="AA1948" s="13"/>
      <c r="AV1948" s="10"/>
      <c r="AW1948" s="10"/>
      <c r="BB1948" s="38"/>
      <c r="BC1948" s="38"/>
      <c r="BD1948" s="38"/>
      <c r="BE1948" s="38"/>
      <c r="BF1948" s="13"/>
      <c r="BG1948" s="13"/>
      <c r="BH1948" s="12"/>
    </row>
    <row r="1949" spans="20:60" x14ac:dyDescent="0.2">
      <c r="T1949" s="39"/>
      <c r="U1949" s="39"/>
      <c r="V1949" s="39"/>
      <c r="W1949" s="39"/>
      <c r="X1949" s="40"/>
      <c r="Y1949" s="41"/>
      <c r="Z1949" s="42"/>
      <c r="AA1949" s="13"/>
      <c r="AV1949" s="10"/>
      <c r="AW1949" s="10"/>
      <c r="BB1949" s="38"/>
      <c r="BC1949" s="38"/>
      <c r="BD1949" s="38"/>
      <c r="BE1949" s="38"/>
      <c r="BF1949" s="13"/>
      <c r="BG1949" s="13"/>
      <c r="BH1949" s="12"/>
    </row>
    <row r="1950" spans="20:60" x14ac:dyDescent="0.2">
      <c r="T1950" s="39"/>
      <c r="U1950" s="39"/>
      <c r="V1950" s="39"/>
      <c r="W1950" s="39"/>
      <c r="X1950" s="40"/>
      <c r="Y1950" s="41"/>
      <c r="Z1950" s="42"/>
      <c r="AA1950" s="13"/>
      <c r="AV1950" s="10"/>
      <c r="AW1950" s="10"/>
      <c r="BB1950" s="38"/>
      <c r="BC1950" s="38"/>
      <c r="BD1950" s="38"/>
      <c r="BE1950" s="38"/>
      <c r="BF1950" s="13"/>
      <c r="BG1950" s="13"/>
      <c r="BH1950" s="12"/>
    </row>
    <row r="1951" spans="20:60" x14ac:dyDescent="0.2">
      <c r="T1951" s="39"/>
      <c r="U1951" s="39"/>
      <c r="V1951" s="39"/>
      <c r="W1951" s="39"/>
      <c r="X1951" s="40"/>
      <c r="Y1951" s="41"/>
      <c r="Z1951" s="42"/>
      <c r="AA1951" s="13"/>
      <c r="AV1951" s="10"/>
      <c r="AW1951" s="10"/>
      <c r="BB1951" s="38"/>
      <c r="BC1951" s="38"/>
      <c r="BD1951" s="38"/>
      <c r="BE1951" s="38"/>
      <c r="BF1951" s="13"/>
      <c r="BG1951" s="13"/>
      <c r="BH1951" s="12"/>
    </row>
    <row r="1952" spans="20:60" x14ac:dyDescent="0.2">
      <c r="T1952" s="39"/>
      <c r="U1952" s="39"/>
      <c r="V1952" s="39"/>
      <c r="W1952" s="39"/>
      <c r="X1952" s="40"/>
      <c r="Y1952" s="41"/>
      <c r="Z1952" s="42"/>
      <c r="AA1952" s="13"/>
      <c r="AV1952" s="10"/>
      <c r="AW1952" s="10"/>
      <c r="BB1952" s="38"/>
      <c r="BC1952" s="38"/>
      <c r="BD1952" s="38"/>
      <c r="BE1952" s="38"/>
      <c r="BF1952" s="13"/>
      <c r="BG1952" s="13"/>
      <c r="BH1952" s="12"/>
    </row>
    <row r="1953" spans="20:60" x14ac:dyDescent="0.2">
      <c r="T1953" s="39"/>
      <c r="U1953" s="39"/>
      <c r="V1953" s="39"/>
      <c r="W1953" s="39"/>
      <c r="X1953" s="40"/>
      <c r="Y1953" s="41"/>
      <c r="Z1953" s="42"/>
      <c r="AA1953" s="13"/>
      <c r="AV1953" s="10"/>
      <c r="AW1953" s="10"/>
      <c r="BB1953" s="38"/>
      <c r="BC1953" s="38"/>
      <c r="BD1953" s="38"/>
      <c r="BE1953" s="38"/>
      <c r="BF1953" s="13"/>
      <c r="BG1953" s="13"/>
      <c r="BH1953" s="12"/>
    </row>
    <row r="1954" spans="20:60" x14ac:dyDescent="0.2">
      <c r="T1954" s="39"/>
      <c r="U1954" s="39"/>
      <c r="V1954" s="39"/>
      <c r="W1954" s="39"/>
      <c r="X1954" s="40"/>
      <c r="Y1954" s="41"/>
      <c r="Z1954" s="42"/>
      <c r="AA1954" s="13"/>
      <c r="AV1954" s="10"/>
      <c r="AW1954" s="10"/>
      <c r="BB1954" s="38"/>
      <c r="BC1954" s="38"/>
      <c r="BD1954" s="38"/>
      <c r="BE1954" s="38"/>
      <c r="BF1954" s="13"/>
      <c r="BG1954" s="13"/>
      <c r="BH1954" s="12"/>
    </row>
    <row r="1955" spans="20:60" x14ac:dyDescent="0.2">
      <c r="T1955" s="39"/>
      <c r="U1955" s="39"/>
      <c r="V1955" s="39"/>
      <c r="W1955" s="39"/>
      <c r="X1955" s="40"/>
      <c r="Y1955" s="41"/>
      <c r="Z1955" s="42"/>
      <c r="AA1955" s="13"/>
      <c r="AV1955" s="10"/>
      <c r="AW1955" s="10"/>
      <c r="BB1955" s="38"/>
      <c r="BC1955" s="38"/>
      <c r="BD1955" s="38"/>
      <c r="BE1955" s="38"/>
      <c r="BF1955" s="13"/>
      <c r="BG1955" s="13"/>
      <c r="BH1955" s="12"/>
    </row>
    <row r="1956" spans="20:60" x14ac:dyDescent="0.2">
      <c r="T1956" s="39"/>
      <c r="U1956" s="39"/>
      <c r="V1956" s="39"/>
      <c r="W1956" s="39"/>
      <c r="X1956" s="40"/>
      <c r="Y1956" s="41"/>
      <c r="Z1956" s="42"/>
      <c r="AA1956" s="13"/>
      <c r="AV1956" s="10"/>
      <c r="AW1956" s="10"/>
      <c r="BB1956" s="38"/>
      <c r="BC1956" s="38"/>
      <c r="BD1956" s="38"/>
      <c r="BE1956" s="38"/>
      <c r="BF1956" s="13"/>
      <c r="BG1956" s="13"/>
      <c r="BH1956" s="12"/>
    </row>
    <row r="1957" spans="20:60" x14ac:dyDescent="0.2">
      <c r="T1957" s="39"/>
      <c r="U1957" s="39"/>
      <c r="V1957" s="39"/>
      <c r="W1957" s="39"/>
      <c r="X1957" s="40"/>
      <c r="Y1957" s="41"/>
      <c r="Z1957" s="42"/>
      <c r="AA1957" s="13"/>
      <c r="AV1957" s="10"/>
      <c r="AW1957" s="10"/>
      <c r="BB1957" s="38"/>
      <c r="BC1957" s="38"/>
      <c r="BD1957" s="38"/>
      <c r="BE1957" s="38"/>
      <c r="BF1957" s="13"/>
      <c r="BG1957" s="13"/>
      <c r="BH1957" s="12"/>
    </row>
    <row r="1958" spans="20:60" x14ac:dyDescent="0.2">
      <c r="T1958" s="39"/>
      <c r="U1958" s="39"/>
      <c r="V1958" s="39"/>
      <c r="W1958" s="39"/>
      <c r="X1958" s="40"/>
      <c r="Y1958" s="41"/>
      <c r="Z1958" s="42"/>
      <c r="AA1958" s="13"/>
      <c r="AV1958" s="10"/>
      <c r="AW1958" s="10"/>
      <c r="BB1958" s="38"/>
      <c r="BC1958" s="38"/>
      <c r="BD1958" s="38"/>
      <c r="BE1958" s="38"/>
      <c r="BF1958" s="13"/>
      <c r="BG1958" s="13"/>
      <c r="BH1958" s="12"/>
    </row>
    <row r="1959" spans="20:60" x14ac:dyDescent="0.2">
      <c r="T1959" s="39"/>
      <c r="U1959" s="39"/>
      <c r="V1959" s="39"/>
      <c r="W1959" s="39"/>
      <c r="X1959" s="40"/>
      <c r="Y1959" s="41"/>
      <c r="Z1959" s="42"/>
      <c r="AA1959" s="13"/>
      <c r="AV1959" s="10"/>
      <c r="AW1959" s="10"/>
      <c r="BB1959" s="38"/>
      <c r="BC1959" s="38"/>
      <c r="BD1959" s="38"/>
      <c r="BE1959" s="38"/>
      <c r="BF1959" s="13"/>
      <c r="BG1959" s="13"/>
      <c r="BH1959" s="12"/>
    </row>
    <row r="1960" spans="20:60" x14ac:dyDescent="0.2">
      <c r="T1960" s="39"/>
      <c r="U1960" s="39"/>
      <c r="V1960" s="39"/>
      <c r="W1960" s="39"/>
      <c r="X1960" s="40"/>
      <c r="Y1960" s="41"/>
      <c r="Z1960" s="42"/>
      <c r="AA1960" s="13"/>
      <c r="AV1960" s="10"/>
      <c r="AW1960" s="10"/>
      <c r="BB1960" s="38"/>
      <c r="BC1960" s="38"/>
      <c r="BD1960" s="38"/>
      <c r="BE1960" s="38"/>
      <c r="BF1960" s="13"/>
      <c r="BG1960" s="13"/>
      <c r="BH1960" s="12"/>
    </row>
    <row r="1961" spans="20:60" x14ac:dyDescent="0.2">
      <c r="T1961" s="39"/>
      <c r="U1961" s="39"/>
      <c r="V1961" s="39"/>
      <c r="W1961" s="39"/>
      <c r="X1961" s="40"/>
      <c r="Y1961" s="41"/>
      <c r="Z1961" s="42"/>
      <c r="AA1961" s="13"/>
      <c r="AV1961" s="10"/>
      <c r="AW1961" s="10"/>
      <c r="BB1961" s="38"/>
      <c r="BC1961" s="38"/>
      <c r="BD1961" s="38"/>
      <c r="BE1961" s="38"/>
      <c r="BF1961" s="13"/>
      <c r="BG1961" s="13"/>
      <c r="BH1961" s="12"/>
    </row>
    <row r="1962" spans="20:60" x14ac:dyDescent="0.2">
      <c r="T1962" s="39"/>
      <c r="U1962" s="39"/>
      <c r="V1962" s="39"/>
      <c r="W1962" s="39"/>
      <c r="X1962" s="40"/>
      <c r="Y1962" s="41"/>
      <c r="Z1962" s="42"/>
      <c r="AA1962" s="13"/>
      <c r="AV1962" s="10"/>
      <c r="AW1962" s="10"/>
      <c r="BB1962" s="38"/>
      <c r="BC1962" s="38"/>
      <c r="BD1962" s="38"/>
      <c r="BE1962" s="38"/>
      <c r="BF1962" s="13"/>
      <c r="BG1962" s="13"/>
      <c r="BH1962" s="12"/>
    </row>
    <row r="1963" spans="20:60" x14ac:dyDescent="0.2">
      <c r="T1963" s="39"/>
      <c r="U1963" s="39"/>
      <c r="V1963" s="39"/>
      <c r="W1963" s="39"/>
      <c r="X1963" s="40"/>
      <c r="Y1963" s="41"/>
      <c r="Z1963" s="42"/>
      <c r="AA1963" s="13"/>
      <c r="AV1963" s="10"/>
      <c r="AW1963" s="10"/>
      <c r="BB1963" s="38"/>
      <c r="BC1963" s="38"/>
      <c r="BD1963" s="38"/>
      <c r="BE1963" s="38"/>
      <c r="BF1963" s="13"/>
      <c r="BG1963" s="13"/>
      <c r="BH1963" s="12"/>
    </row>
    <row r="1964" spans="20:60" x14ac:dyDescent="0.2">
      <c r="T1964" s="39"/>
      <c r="U1964" s="39"/>
      <c r="V1964" s="39"/>
      <c r="W1964" s="39"/>
      <c r="X1964" s="40"/>
      <c r="Y1964" s="41"/>
      <c r="Z1964" s="42"/>
      <c r="AA1964" s="13"/>
      <c r="AV1964" s="10"/>
      <c r="AW1964" s="10"/>
      <c r="BB1964" s="38"/>
      <c r="BC1964" s="38"/>
      <c r="BD1964" s="38"/>
      <c r="BE1964" s="38"/>
      <c r="BF1964" s="13"/>
      <c r="BG1964" s="13"/>
      <c r="BH1964" s="12"/>
    </row>
    <row r="1965" spans="20:60" x14ac:dyDescent="0.2">
      <c r="T1965" s="39"/>
      <c r="U1965" s="39"/>
      <c r="V1965" s="39"/>
      <c r="W1965" s="39"/>
      <c r="X1965" s="40"/>
      <c r="Y1965" s="41"/>
      <c r="Z1965" s="42"/>
      <c r="AA1965" s="13"/>
      <c r="AV1965" s="10"/>
      <c r="AW1965" s="10"/>
      <c r="BB1965" s="38"/>
      <c r="BC1965" s="38"/>
      <c r="BD1965" s="38"/>
      <c r="BE1965" s="38"/>
      <c r="BF1965" s="13"/>
      <c r="BG1965" s="13"/>
      <c r="BH1965" s="12"/>
    </row>
    <row r="1966" spans="20:60" x14ac:dyDescent="0.2">
      <c r="T1966" s="39"/>
      <c r="U1966" s="39"/>
      <c r="V1966" s="39"/>
      <c r="W1966" s="39"/>
      <c r="X1966" s="40"/>
      <c r="Y1966" s="41"/>
      <c r="Z1966" s="42"/>
      <c r="AA1966" s="13"/>
      <c r="AV1966" s="10"/>
      <c r="AW1966" s="10"/>
      <c r="BB1966" s="38"/>
      <c r="BC1966" s="38"/>
      <c r="BD1966" s="38"/>
      <c r="BE1966" s="38"/>
      <c r="BF1966" s="13"/>
      <c r="BG1966" s="13"/>
      <c r="BH1966" s="12"/>
    </row>
    <row r="1967" spans="20:60" x14ac:dyDescent="0.2">
      <c r="T1967" s="39"/>
      <c r="U1967" s="39"/>
      <c r="V1967" s="39"/>
      <c r="W1967" s="39"/>
      <c r="X1967" s="40"/>
      <c r="Y1967" s="41"/>
      <c r="Z1967" s="42"/>
      <c r="AA1967" s="13"/>
      <c r="AV1967" s="10"/>
      <c r="AW1967" s="10"/>
      <c r="BB1967" s="38"/>
      <c r="BC1967" s="38"/>
      <c r="BD1967" s="38"/>
      <c r="BE1967" s="38"/>
      <c r="BF1967" s="13"/>
      <c r="BG1967" s="13"/>
      <c r="BH1967" s="12"/>
    </row>
    <row r="1968" spans="20:60" x14ac:dyDescent="0.2">
      <c r="T1968" s="39"/>
      <c r="U1968" s="39"/>
      <c r="V1968" s="39"/>
      <c r="W1968" s="39"/>
      <c r="X1968" s="40"/>
      <c r="Y1968" s="41"/>
      <c r="Z1968" s="42"/>
      <c r="AA1968" s="13"/>
      <c r="AV1968" s="10"/>
      <c r="AW1968" s="10"/>
      <c r="BB1968" s="38"/>
      <c r="BC1968" s="38"/>
      <c r="BD1968" s="38"/>
      <c r="BE1968" s="38"/>
      <c r="BF1968" s="13"/>
      <c r="BG1968" s="13"/>
      <c r="BH1968" s="12"/>
    </row>
    <row r="1969" spans="20:60" x14ac:dyDescent="0.2">
      <c r="T1969" s="39"/>
      <c r="U1969" s="39"/>
      <c r="V1969" s="39"/>
      <c r="W1969" s="39"/>
      <c r="X1969" s="40"/>
      <c r="Y1969" s="41"/>
      <c r="Z1969" s="42"/>
      <c r="AA1969" s="13"/>
      <c r="AV1969" s="10"/>
      <c r="AW1969" s="10"/>
      <c r="BB1969" s="38"/>
      <c r="BC1969" s="38"/>
      <c r="BD1969" s="38"/>
      <c r="BE1969" s="38"/>
      <c r="BF1969" s="13"/>
      <c r="BG1969" s="13"/>
      <c r="BH1969" s="12"/>
    </row>
    <row r="1970" spans="20:60" x14ac:dyDescent="0.2">
      <c r="T1970" s="39"/>
      <c r="U1970" s="39"/>
      <c r="V1970" s="39"/>
      <c r="W1970" s="39"/>
      <c r="X1970" s="40"/>
      <c r="Y1970" s="41"/>
      <c r="Z1970" s="42"/>
      <c r="AA1970" s="13"/>
      <c r="AV1970" s="10"/>
      <c r="AW1970" s="10"/>
      <c r="BB1970" s="38"/>
      <c r="BC1970" s="38"/>
      <c r="BD1970" s="38"/>
      <c r="BE1970" s="38"/>
      <c r="BF1970" s="13"/>
      <c r="BG1970" s="13"/>
      <c r="BH1970" s="12"/>
    </row>
    <row r="1971" spans="20:60" x14ac:dyDescent="0.2">
      <c r="T1971" s="39"/>
      <c r="U1971" s="39"/>
      <c r="V1971" s="39"/>
      <c r="W1971" s="39"/>
      <c r="X1971" s="40"/>
      <c r="Y1971" s="41"/>
      <c r="Z1971" s="42"/>
      <c r="AA1971" s="13"/>
      <c r="AV1971" s="10"/>
      <c r="AW1971" s="10"/>
      <c r="BB1971" s="38"/>
      <c r="BC1971" s="38"/>
      <c r="BD1971" s="38"/>
      <c r="BE1971" s="38"/>
      <c r="BF1971" s="13"/>
      <c r="BG1971" s="13"/>
      <c r="BH1971" s="12"/>
    </row>
    <row r="1972" spans="20:60" x14ac:dyDescent="0.2">
      <c r="T1972" s="39"/>
      <c r="U1972" s="39"/>
      <c r="V1972" s="39"/>
      <c r="W1972" s="39"/>
      <c r="X1972" s="40"/>
      <c r="Y1972" s="41"/>
      <c r="Z1972" s="42"/>
      <c r="AA1972" s="13"/>
      <c r="AV1972" s="10"/>
      <c r="AW1972" s="10"/>
      <c r="BB1972" s="38"/>
      <c r="BC1972" s="38"/>
      <c r="BD1972" s="38"/>
      <c r="BE1972" s="38"/>
      <c r="BF1972" s="13"/>
      <c r="BG1972" s="13"/>
      <c r="BH1972" s="12"/>
    </row>
    <row r="1973" spans="20:60" x14ac:dyDescent="0.2">
      <c r="T1973" s="39"/>
      <c r="U1973" s="39"/>
      <c r="V1973" s="39"/>
      <c r="W1973" s="39"/>
      <c r="X1973" s="40"/>
      <c r="Y1973" s="41"/>
      <c r="Z1973" s="42"/>
      <c r="AA1973" s="13"/>
      <c r="AV1973" s="10"/>
      <c r="AW1973" s="10"/>
      <c r="BB1973" s="38"/>
      <c r="BC1973" s="38"/>
      <c r="BD1973" s="38"/>
      <c r="BE1973" s="38"/>
      <c r="BF1973" s="13"/>
      <c r="BG1973" s="13"/>
      <c r="BH1973" s="12"/>
    </row>
    <row r="1974" spans="20:60" x14ac:dyDescent="0.2">
      <c r="T1974" s="39"/>
      <c r="U1974" s="39"/>
      <c r="V1974" s="39"/>
      <c r="W1974" s="39"/>
      <c r="X1974" s="40"/>
      <c r="Y1974" s="41"/>
      <c r="Z1974" s="42"/>
      <c r="AA1974" s="13"/>
      <c r="AV1974" s="10"/>
      <c r="AW1974" s="10"/>
      <c r="BB1974" s="38"/>
      <c r="BC1974" s="38"/>
      <c r="BD1974" s="38"/>
      <c r="BE1974" s="38"/>
      <c r="BF1974" s="13"/>
      <c r="BG1974" s="13"/>
      <c r="BH1974" s="12"/>
    </row>
    <row r="1975" spans="20:60" x14ac:dyDescent="0.2">
      <c r="T1975" s="39"/>
      <c r="U1975" s="39"/>
      <c r="V1975" s="39"/>
      <c r="W1975" s="39"/>
      <c r="X1975" s="40"/>
      <c r="Y1975" s="41"/>
      <c r="Z1975" s="42"/>
      <c r="AA1975" s="13"/>
      <c r="AV1975" s="10"/>
      <c r="AW1975" s="10"/>
      <c r="BB1975" s="38"/>
      <c r="BC1975" s="38"/>
      <c r="BD1975" s="38"/>
      <c r="BE1975" s="38"/>
      <c r="BF1975" s="13"/>
      <c r="BG1975" s="13"/>
      <c r="BH1975" s="12"/>
    </row>
    <row r="1976" spans="20:60" x14ac:dyDescent="0.2">
      <c r="T1976" s="39"/>
      <c r="U1976" s="39"/>
      <c r="V1976" s="39"/>
      <c r="W1976" s="39"/>
      <c r="X1976" s="40"/>
      <c r="Y1976" s="41"/>
      <c r="Z1976" s="42"/>
      <c r="AA1976" s="13"/>
      <c r="AV1976" s="10"/>
      <c r="AW1976" s="10"/>
      <c r="BB1976" s="38"/>
      <c r="BC1976" s="38"/>
      <c r="BD1976" s="38"/>
      <c r="BE1976" s="38"/>
      <c r="BF1976" s="13"/>
      <c r="BG1976" s="13"/>
      <c r="BH1976" s="12"/>
    </row>
    <row r="1977" spans="20:60" x14ac:dyDescent="0.2">
      <c r="T1977" s="39"/>
      <c r="U1977" s="39"/>
      <c r="V1977" s="39"/>
      <c r="W1977" s="39"/>
      <c r="X1977" s="40"/>
      <c r="Y1977" s="41"/>
      <c r="Z1977" s="42"/>
      <c r="AA1977" s="13"/>
      <c r="AV1977" s="10"/>
      <c r="AW1977" s="10"/>
      <c r="BB1977" s="38"/>
      <c r="BC1977" s="38"/>
      <c r="BD1977" s="38"/>
      <c r="BE1977" s="38"/>
      <c r="BF1977" s="13"/>
      <c r="BG1977" s="13"/>
      <c r="BH1977" s="12"/>
    </row>
    <row r="1978" spans="20:60" x14ac:dyDescent="0.2">
      <c r="T1978" s="39"/>
      <c r="U1978" s="39"/>
      <c r="V1978" s="39"/>
      <c r="W1978" s="39"/>
      <c r="X1978" s="40"/>
      <c r="Y1978" s="41"/>
      <c r="Z1978" s="42"/>
      <c r="AA1978" s="13"/>
      <c r="AV1978" s="10"/>
      <c r="AW1978" s="10"/>
      <c r="BB1978" s="38"/>
      <c r="BC1978" s="38"/>
      <c r="BD1978" s="38"/>
      <c r="BE1978" s="38"/>
      <c r="BF1978" s="13"/>
      <c r="BG1978" s="13"/>
      <c r="BH1978" s="12"/>
    </row>
    <row r="1979" spans="20:60" x14ac:dyDescent="0.2">
      <c r="T1979" s="39"/>
      <c r="U1979" s="39"/>
      <c r="V1979" s="39"/>
      <c r="W1979" s="39"/>
      <c r="X1979" s="40"/>
      <c r="Y1979" s="41"/>
      <c r="Z1979" s="42"/>
      <c r="AA1979" s="13"/>
      <c r="AV1979" s="10"/>
      <c r="AW1979" s="10"/>
      <c r="BB1979" s="38"/>
      <c r="BC1979" s="38"/>
      <c r="BD1979" s="38"/>
      <c r="BE1979" s="38"/>
      <c r="BF1979" s="13"/>
      <c r="BG1979" s="13"/>
      <c r="BH1979" s="12"/>
    </row>
    <row r="1980" spans="20:60" x14ac:dyDescent="0.2">
      <c r="T1980" s="39"/>
      <c r="U1980" s="39"/>
      <c r="V1980" s="39"/>
      <c r="W1980" s="39"/>
      <c r="X1980" s="40"/>
      <c r="Y1980" s="41"/>
      <c r="Z1980" s="42"/>
      <c r="AA1980" s="13"/>
      <c r="AV1980" s="10"/>
      <c r="AW1980" s="10"/>
      <c r="BB1980" s="38"/>
      <c r="BC1980" s="38"/>
      <c r="BD1980" s="38"/>
      <c r="BE1980" s="38"/>
      <c r="BF1980" s="13"/>
      <c r="BG1980" s="13"/>
      <c r="BH1980" s="12"/>
    </row>
    <row r="1981" spans="20:60" x14ac:dyDescent="0.2">
      <c r="T1981" s="39"/>
      <c r="U1981" s="39"/>
      <c r="V1981" s="39"/>
      <c r="W1981" s="39"/>
      <c r="X1981" s="40"/>
      <c r="Y1981" s="41"/>
      <c r="Z1981" s="42"/>
      <c r="AA1981" s="13"/>
      <c r="AV1981" s="10"/>
      <c r="AW1981" s="10"/>
      <c r="BB1981" s="38"/>
      <c r="BC1981" s="38"/>
      <c r="BD1981" s="38"/>
      <c r="BE1981" s="38"/>
      <c r="BF1981" s="13"/>
      <c r="BG1981" s="13"/>
      <c r="BH1981" s="12"/>
    </row>
    <row r="1982" spans="20:60" x14ac:dyDescent="0.2">
      <c r="T1982" s="39"/>
      <c r="U1982" s="39"/>
      <c r="V1982" s="39"/>
      <c r="W1982" s="39"/>
      <c r="X1982" s="40"/>
      <c r="Y1982" s="41"/>
      <c r="Z1982" s="42"/>
      <c r="AA1982" s="13"/>
      <c r="AV1982" s="10"/>
      <c r="AW1982" s="10"/>
      <c r="BB1982" s="38"/>
      <c r="BC1982" s="38"/>
      <c r="BD1982" s="38"/>
      <c r="BE1982" s="38"/>
      <c r="BF1982" s="13"/>
      <c r="BG1982" s="13"/>
      <c r="BH1982" s="12"/>
    </row>
    <row r="1983" spans="20:60" x14ac:dyDescent="0.2">
      <c r="T1983" s="39"/>
      <c r="U1983" s="39"/>
      <c r="V1983" s="39"/>
      <c r="W1983" s="39"/>
      <c r="X1983" s="40"/>
      <c r="Y1983" s="41"/>
      <c r="Z1983" s="42"/>
      <c r="AA1983" s="13"/>
      <c r="AV1983" s="10"/>
      <c r="AW1983" s="10"/>
      <c r="BB1983" s="38"/>
      <c r="BC1983" s="38"/>
      <c r="BD1983" s="38"/>
      <c r="BE1983" s="38"/>
      <c r="BF1983" s="13"/>
      <c r="BG1983" s="13"/>
      <c r="BH1983" s="12"/>
    </row>
    <row r="1984" spans="20:60" x14ac:dyDescent="0.2">
      <c r="T1984" s="39"/>
      <c r="U1984" s="39"/>
      <c r="V1984" s="39"/>
      <c r="W1984" s="39"/>
      <c r="X1984" s="40"/>
      <c r="Y1984" s="41"/>
      <c r="Z1984" s="42"/>
      <c r="AA1984" s="13"/>
      <c r="AV1984" s="10"/>
      <c r="AW1984" s="10"/>
      <c r="BB1984" s="38"/>
      <c r="BC1984" s="38"/>
      <c r="BD1984" s="38"/>
      <c r="BE1984" s="38"/>
      <c r="BF1984" s="13"/>
      <c r="BG1984" s="13"/>
      <c r="BH1984" s="12"/>
    </row>
    <row r="1985" spans="20:60" x14ac:dyDescent="0.2">
      <c r="T1985" s="39"/>
      <c r="U1985" s="39"/>
      <c r="V1985" s="39"/>
      <c r="W1985" s="39"/>
      <c r="X1985" s="40"/>
      <c r="Y1985" s="41"/>
      <c r="Z1985" s="42"/>
      <c r="AA1985" s="13"/>
      <c r="AV1985" s="10"/>
      <c r="AW1985" s="10"/>
      <c r="BB1985" s="38"/>
      <c r="BC1985" s="38"/>
      <c r="BD1985" s="38"/>
      <c r="BE1985" s="38"/>
      <c r="BF1985" s="13"/>
      <c r="BG1985" s="13"/>
      <c r="BH1985" s="12"/>
    </row>
    <row r="1986" spans="20:60" x14ac:dyDescent="0.2">
      <c r="T1986" s="39"/>
      <c r="U1986" s="39"/>
      <c r="V1986" s="39"/>
      <c r="W1986" s="39"/>
      <c r="X1986" s="40"/>
      <c r="Y1986" s="41"/>
      <c r="Z1986" s="42"/>
      <c r="AA1986" s="13"/>
      <c r="AV1986" s="10"/>
      <c r="AW1986" s="10"/>
      <c r="BB1986" s="38"/>
      <c r="BC1986" s="38"/>
      <c r="BD1986" s="38"/>
      <c r="BE1986" s="38"/>
      <c r="BF1986" s="13"/>
      <c r="BG1986" s="13"/>
      <c r="BH1986" s="12"/>
    </row>
    <row r="1987" spans="20:60" x14ac:dyDescent="0.2">
      <c r="T1987" s="39"/>
      <c r="U1987" s="39"/>
      <c r="V1987" s="39"/>
      <c r="W1987" s="39"/>
      <c r="X1987" s="40"/>
      <c r="Y1987" s="41"/>
      <c r="Z1987" s="42"/>
      <c r="AA1987" s="13"/>
      <c r="AV1987" s="10"/>
      <c r="AW1987" s="10"/>
      <c r="BB1987" s="38"/>
      <c r="BC1987" s="38"/>
      <c r="BD1987" s="38"/>
      <c r="BE1987" s="38"/>
      <c r="BF1987" s="13"/>
      <c r="BG1987" s="13"/>
      <c r="BH1987" s="12"/>
    </row>
    <row r="1988" spans="20:60" x14ac:dyDescent="0.2">
      <c r="T1988" s="39"/>
      <c r="U1988" s="39"/>
      <c r="V1988" s="39"/>
      <c r="W1988" s="39"/>
      <c r="X1988" s="40"/>
      <c r="Y1988" s="41"/>
      <c r="Z1988" s="42"/>
      <c r="AA1988" s="13"/>
      <c r="AV1988" s="10"/>
      <c r="AW1988" s="10"/>
      <c r="BB1988" s="38"/>
      <c r="BC1988" s="38"/>
      <c r="BD1988" s="38"/>
      <c r="BE1988" s="38"/>
      <c r="BF1988" s="13"/>
      <c r="BG1988" s="13"/>
      <c r="BH1988" s="12"/>
    </row>
    <row r="1989" spans="20:60" x14ac:dyDescent="0.2">
      <c r="T1989" s="39"/>
      <c r="U1989" s="39"/>
      <c r="V1989" s="39"/>
      <c r="W1989" s="39"/>
      <c r="X1989" s="40"/>
      <c r="Y1989" s="41"/>
      <c r="Z1989" s="42"/>
      <c r="AA1989" s="13"/>
      <c r="AV1989" s="10"/>
      <c r="AW1989" s="10"/>
      <c r="BB1989" s="38"/>
      <c r="BC1989" s="38"/>
      <c r="BD1989" s="38"/>
      <c r="BE1989" s="38"/>
      <c r="BF1989" s="13"/>
      <c r="BG1989" s="13"/>
      <c r="BH1989" s="12"/>
    </row>
    <row r="1990" spans="20:60" x14ac:dyDescent="0.2">
      <c r="T1990" s="39"/>
      <c r="U1990" s="39"/>
      <c r="V1990" s="39"/>
      <c r="W1990" s="39"/>
      <c r="X1990" s="40"/>
      <c r="Y1990" s="41"/>
      <c r="Z1990" s="42"/>
      <c r="AA1990" s="13"/>
      <c r="AV1990" s="10"/>
      <c r="AW1990" s="10"/>
      <c r="BB1990" s="38"/>
      <c r="BC1990" s="38"/>
      <c r="BD1990" s="38"/>
      <c r="BE1990" s="38"/>
      <c r="BF1990" s="13"/>
      <c r="BG1990" s="13"/>
      <c r="BH1990" s="12"/>
    </row>
    <row r="1991" spans="20:60" x14ac:dyDescent="0.2">
      <c r="T1991" s="39"/>
      <c r="U1991" s="39"/>
      <c r="V1991" s="39"/>
      <c r="W1991" s="39"/>
      <c r="X1991" s="40"/>
      <c r="Y1991" s="41"/>
      <c r="Z1991" s="42"/>
      <c r="AA1991" s="13"/>
      <c r="AV1991" s="10"/>
      <c r="AW1991" s="10"/>
      <c r="BB1991" s="38"/>
      <c r="BC1991" s="38"/>
      <c r="BD1991" s="38"/>
      <c r="BE1991" s="38"/>
      <c r="BF1991" s="13"/>
      <c r="BG1991" s="13"/>
      <c r="BH1991" s="12"/>
    </row>
    <row r="1992" spans="20:60" x14ac:dyDescent="0.2">
      <c r="T1992" s="39"/>
      <c r="U1992" s="39"/>
      <c r="V1992" s="39"/>
      <c r="W1992" s="39"/>
      <c r="X1992" s="40"/>
      <c r="Y1992" s="41"/>
      <c r="Z1992" s="42"/>
      <c r="AA1992" s="13"/>
      <c r="AV1992" s="10"/>
      <c r="AW1992" s="10"/>
      <c r="BB1992" s="38"/>
      <c r="BC1992" s="38"/>
      <c r="BD1992" s="38"/>
      <c r="BE1992" s="38"/>
      <c r="BF1992" s="13"/>
      <c r="BG1992" s="13"/>
      <c r="BH1992" s="12"/>
    </row>
    <row r="1993" spans="20:60" x14ac:dyDescent="0.2">
      <c r="T1993" s="39"/>
      <c r="U1993" s="39"/>
      <c r="V1993" s="39"/>
      <c r="W1993" s="39"/>
      <c r="X1993" s="40"/>
      <c r="Y1993" s="41"/>
      <c r="Z1993" s="42"/>
      <c r="AA1993" s="13"/>
      <c r="AV1993" s="10"/>
      <c r="AW1993" s="10"/>
      <c r="BB1993" s="38"/>
      <c r="BC1993" s="38"/>
      <c r="BD1993" s="38"/>
      <c r="BE1993" s="38"/>
      <c r="BF1993" s="13"/>
      <c r="BG1993" s="13"/>
      <c r="BH1993" s="12"/>
    </row>
    <row r="1994" spans="20:60" x14ac:dyDescent="0.2">
      <c r="T1994" s="39"/>
      <c r="U1994" s="39"/>
      <c r="V1994" s="39"/>
      <c r="W1994" s="39"/>
      <c r="X1994" s="40"/>
      <c r="Y1994" s="41"/>
      <c r="Z1994" s="42"/>
      <c r="AA1994" s="13"/>
      <c r="AV1994" s="10"/>
      <c r="AW1994" s="10"/>
      <c r="BB1994" s="38"/>
      <c r="BC1994" s="38"/>
      <c r="BD1994" s="38"/>
      <c r="BE1994" s="38"/>
      <c r="BF1994" s="13"/>
      <c r="BG1994" s="13"/>
      <c r="BH1994" s="12"/>
    </row>
    <row r="1995" spans="20:60" x14ac:dyDescent="0.2">
      <c r="T1995" s="39"/>
      <c r="U1995" s="39"/>
      <c r="V1995" s="39"/>
      <c r="W1995" s="39"/>
      <c r="X1995" s="40"/>
      <c r="Y1995" s="41"/>
      <c r="Z1995" s="42"/>
      <c r="AA1995" s="13"/>
      <c r="AV1995" s="10"/>
      <c r="AW1995" s="10"/>
      <c r="BB1995" s="38"/>
      <c r="BC1995" s="38"/>
      <c r="BD1995" s="38"/>
      <c r="BE1995" s="38"/>
      <c r="BF1995" s="13"/>
      <c r="BG1995" s="13"/>
      <c r="BH1995" s="12"/>
    </row>
    <row r="1996" spans="20:60" x14ac:dyDescent="0.2">
      <c r="T1996" s="39"/>
      <c r="U1996" s="39"/>
      <c r="V1996" s="39"/>
      <c r="W1996" s="39"/>
      <c r="X1996" s="40"/>
      <c r="Y1996" s="41"/>
      <c r="Z1996" s="42"/>
      <c r="AA1996" s="13"/>
      <c r="AV1996" s="10"/>
      <c r="AW1996" s="10"/>
      <c r="BB1996" s="38"/>
      <c r="BC1996" s="38"/>
      <c r="BD1996" s="38"/>
      <c r="BE1996" s="38"/>
      <c r="BF1996" s="13"/>
      <c r="BG1996" s="13"/>
      <c r="BH1996" s="12"/>
    </row>
    <row r="1997" spans="20:60" x14ac:dyDescent="0.2">
      <c r="T1997" s="39"/>
      <c r="U1997" s="39"/>
      <c r="V1997" s="39"/>
      <c r="W1997" s="39"/>
      <c r="X1997" s="40"/>
      <c r="Y1997" s="41"/>
      <c r="Z1997" s="42"/>
      <c r="AA1997" s="13"/>
      <c r="AV1997" s="10"/>
      <c r="AW1997" s="10"/>
      <c r="BB1997" s="38"/>
      <c r="BC1997" s="38"/>
      <c r="BD1997" s="38"/>
      <c r="BE1997" s="38"/>
      <c r="BF1997" s="13"/>
      <c r="BG1997" s="13"/>
      <c r="BH1997" s="12"/>
    </row>
    <row r="1998" spans="20:60" x14ac:dyDescent="0.2">
      <c r="T1998" s="39"/>
      <c r="U1998" s="39"/>
      <c r="V1998" s="39"/>
      <c r="W1998" s="39"/>
      <c r="X1998" s="40"/>
      <c r="Y1998" s="41"/>
      <c r="Z1998" s="42"/>
      <c r="AA1998" s="13"/>
      <c r="AV1998" s="10"/>
      <c r="AW1998" s="10"/>
      <c r="BB1998" s="38"/>
      <c r="BC1998" s="38"/>
      <c r="BD1998" s="38"/>
      <c r="BE1998" s="38"/>
      <c r="BF1998" s="13"/>
      <c r="BG1998" s="13"/>
      <c r="BH1998" s="12"/>
    </row>
    <row r="1999" spans="20:60" x14ac:dyDescent="0.2">
      <c r="T1999" s="39"/>
      <c r="U1999" s="39"/>
      <c r="V1999" s="39"/>
      <c r="W1999" s="39"/>
      <c r="X1999" s="40"/>
      <c r="Y1999" s="41"/>
      <c r="Z1999" s="42"/>
      <c r="AA1999" s="13"/>
      <c r="AV1999" s="10"/>
      <c r="AW1999" s="10"/>
      <c r="BB1999" s="38"/>
      <c r="BC1999" s="38"/>
      <c r="BD1999" s="38"/>
      <c r="BE1999" s="38"/>
      <c r="BF1999" s="13"/>
      <c r="BG1999" s="13"/>
      <c r="BH1999" s="12"/>
    </row>
    <row r="2000" spans="20:60" x14ac:dyDescent="0.2">
      <c r="T2000" s="39"/>
      <c r="U2000" s="39"/>
      <c r="V2000" s="39"/>
      <c r="W2000" s="39"/>
      <c r="X2000" s="40"/>
      <c r="Y2000" s="41"/>
      <c r="Z2000" s="42"/>
      <c r="AA2000" s="13"/>
      <c r="AV2000" s="10"/>
      <c r="AW2000" s="10"/>
      <c r="BB2000" s="38"/>
      <c r="BC2000" s="38"/>
      <c r="BD2000" s="38"/>
      <c r="BE2000" s="38"/>
      <c r="BF2000" s="13"/>
      <c r="BG2000" s="13"/>
      <c r="BH2000" s="12"/>
    </row>
    <row r="2001" spans="20:60" x14ac:dyDescent="0.2">
      <c r="T2001" s="39"/>
      <c r="U2001" s="39"/>
      <c r="V2001" s="39"/>
      <c r="W2001" s="39"/>
      <c r="X2001" s="40"/>
      <c r="Y2001" s="41"/>
      <c r="Z2001" s="42"/>
      <c r="AA2001" s="13"/>
      <c r="AV2001" s="10"/>
      <c r="AW2001" s="10"/>
      <c r="BB2001" s="38"/>
      <c r="BC2001" s="38"/>
      <c r="BD2001" s="38"/>
      <c r="BE2001" s="38"/>
      <c r="BF2001" s="13"/>
      <c r="BG2001" s="13"/>
      <c r="BH2001" s="12"/>
    </row>
  </sheetData>
  <autoFilter ref="A2:BE1388" xr:uid="{4F5A5929-2FC2-3F48-A432-ECC600EB3E2C}"/>
  <mergeCells count="4">
    <mergeCell ref="T1:Z1"/>
    <mergeCell ref="AB1:AC1"/>
    <mergeCell ref="AD1:AJ1"/>
    <mergeCell ref="AK1:AN1"/>
  </mergeCells>
  <phoneticPr fontId="7" type="noConversion"/>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06B0E-68D9-594B-979D-A6AF6211ED16}">
  <sheetPr filterMode="1"/>
  <dimension ref="A1:AA2712"/>
  <sheetViews>
    <sheetView zoomScale="90" zoomScaleNormal="90" workbookViewId="0">
      <pane ySplit="1" topLeftCell="A2605" activePane="bottomLeft" state="frozen"/>
      <selection pane="bottomLeft" activeCell="D2711" sqref="D2711"/>
    </sheetView>
  </sheetViews>
  <sheetFormatPr baseColWidth="10" defaultColWidth="10.83203125" defaultRowHeight="16" customHeight="1" x14ac:dyDescent="0.2"/>
  <cols>
    <col min="2" max="3" width="10.83203125" style="13"/>
    <col min="4" max="4" width="10.83203125" customWidth="1"/>
    <col min="6" max="6" width="26.83203125" customWidth="1"/>
    <col min="10" max="10" width="10.83203125" customWidth="1"/>
    <col min="14" max="14" width="17.1640625" customWidth="1"/>
  </cols>
  <sheetData>
    <row r="1" spans="1:10" ht="16" customHeight="1" x14ac:dyDescent="0.2">
      <c r="A1" t="s">
        <v>307</v>
      </c>
      <c r="D1" t="s">
        <v>308</v>
      </c>
      <c r="E1" t="s">
        <v>309</v>
      </c>
      <c r="F1" t="s">
        <v>310</v>
      </c>
      <c r="G1" t="s">
        <v>311</v>
      </c>
      <c r="H1" t="s">
        <v>312</v>
      </c>
      <c r="I1" s="47" t="s">
        <v>15</v>
      </c>
      <c r="J1" t="s">
        <v>313</v>
      </c>
    </row>
    <row r="2" spans="1:10" ht="16" hidden="1" customHeight="1" x14ac:dyDescent="0.2">
      <c r="A2" s="48">
        <v>46032</v>
      </c>
      <c r="B2" s="95"/>
      <c r="C2" s="95"/>
      <c r="D2">
        <v>1</v>
      </c>
      <c r="E2">
        <v>1</v>
      </c>
      <c r="F2" s="49" t="s">
        <v>314</v>
      </c>
      <c r="G2" s="50">
        <v>2.34</v>
      </c>
      <c r="H2" s="47">
        <v>0.5</v>
      </c>
      <c r="I2" s="47">
        <v>2.4</v>
      </c>
      <c r="J2" t="str">
        <f>IF(I2&gt;=G2,"Yes","No")</f>
        <v>Yes</v>
      </c>
    </row>
    <row r="3" spans="1:10" ht="16" hidden="1" customHeight="1" x14ac:dyDescent="0.2">
      <c r="A3" s="48">
        <v>46032</v>
      </c>
      <c r="B3" s="95"/>
      <c r="C3" s="95"/>
      <c r="D3">
        <v>1</v>
      </c>
      <c r="E3">
        <v>6</v>
      </c>
      <c r="F3" s="49" t="s">
        <v>315</v>
      </c>
      <c r="G3" s="50">
        <v>3.7</v>
      </c>
      <c r="H3" s="47">
        <v>0.5</v>
      </c>
      <c r="I3" s="47">
        <v>3.16</v>
      </c>
      <c r="J3" t="str">
        <f t="shared" ref="J3:J65" si="0">IF(I3&gt;=G3,"Yes","No")</f>
        <v>No</v>
      </c>
    </row>
    <row r="4" spans="1:10" ht="16" hidden="1" customHeight="1" x14ac:dyDescent="0.2">
      <c r="A4" s="48">
        <v>46032</v>
      </c>
      <c r="B4" s="95"/>
      <c r="C4" s="95"/>
      <c r="D4">
        <v>1</v>
      </c>
      <c r="E4">
        <v>2</v>
      </c>
      <c r="F4" s="49" t="s">
        <v>316</v>
      </c>
      <c r="G4" s="50">
        <v>10.5</v>
      </c>
      <c r="H4" s="47">
        <v>1</v>
      </c>
      <c r="I4" s="47">
        <v>6.49</v>
      </c>
      <c r="J4" t="str">
        <f t="shared" si="0"/>
        <v>No</v>
      </c>
    </row>
    <row r="5" spans="1:10" ht="16" hidden="1" customHeight="1" x14ac:dyDescent="0.2">
      <c r="A5" s="48">
        <v>46032</v>
      </c>
      <c r="B5" s="95"/>
      <c r="C5" s="95"/>
      <c r="D5">
        <v>1</v>
      </c>
      <c r="E5">
        <v>3</v>
      </c>
      <c r="F5" s="49" t="s">
        <v>317</v>
      </c>
      <c r="G5" s="51">
        <v>36</v>
      </c>
      <c r="H5" s="47">
        <v>1</v>
      </c>
      <c r="I5" s="47">
        <v>14.5</v>
      </c>
      <c r="J5" t="str">
        <f t="shared" si="0"/>
        <v>No</v>
      </c>
    </row>
    <row r="6" spans="1:10" ht="16" hidden="1" customHeight="1" x14ac:dyDescent="0.2">
      <c r="A6" s="48">
        <v>46032</v>
      </c>
      <c r="B6" s="95"/>
      <c r="C6" s="95"/>
      <c r="D6">
        <v>2</v>
      </c>
      <c r="E6">
        <v>8</v>
      </c>
      <c r="F6" s="49" t="s">
        <v>318</v>
      </c>
      <c r="G6" s="50">
        <v>3.15</v>
      </c>
      <c r="H6" s="47">
        <v>0.5</v>
      </c>
      <c r="I6" s="47">
        <v>2.66</v>
      </c>
      <c r="J6" t="str">
        <f t="shared" si="0"/>
        <v>No</v>
      </c>
    </row>
    <row r="7" spans="1:10" ht="16" hidden="1" customHeight="1" x14ac:dyDescent="0.2">
      <c r="A7" s="48">
        <v>46032</v>
      </c>
      <c r="B7" s="95"/>
      <c r="C7" s="95"/>
      <c r="D7">
        <v>2</v>
      </c>
      <c r="E7">
        <v>5</v>
      </c>
      <c r="F7" s="49" t="s">
        <v>319</v>
      </c>
      <c r="G7" s="51">
        <v>6</v>
      </c>
      <c r="H7" s="47">
        <v>0.5</v>
      </c>
      <c r="I7" s="47">
        <v>6.58</v>
      </c>
      <c r="J7" t="str">
        <f t="shared" si="0"/>
        <v>Yes</v>
      </c>
    </row>
    <row r="8" spans="1:10" ht="16" hidden="1" customHeight="1" x14ac:dyDescent="0.2">
      <c r="A8" s="48">
        <v>46032</v>
      </c>
      <c r="B8" s="95"/>
      <c r="C8" s="95"/>
      <c r="D8">
        <v>2</v>
      </c>
      <c r="E8">
        <v>9</v>
      </c>
      <c r="F8" s="49" t="s">
        <v>320</v>
      </c>
      <c r="G8" s="51">
        <v>6</v>
      </c>
      <c r="H8" s="47">
        <v>0.5</v>
      </c>
      <c r="I8" s="47">
        <v>4.91</v>
      </c>
      <c r="J8" t="str">
        <f t="shared" si="0"/>
        <v>No</v>
      </c>
    </row>
    <row r="9" spans="1:10" ht="16" hidden="1" customHeight="1" x14ac:dyDescent="0.2">
      <c r="A9" s="48">
        <v>46032</v>
      </c>
      <c r="B9" s="95"/>
      <c r="C9" s="95"/>
      <c r="D9">
        <v>2</v>
      </c>
      <c r="E9">
        <v>6</v>
      </c>
      <c r="F9" s="49" t="s">
        <v>321</v>
      </c>
      <c r="G9" s="51">
        <v>10</v>
      </c>
      <c r="H9" s="47">
        <v>1</v>
      </c>
      <c r="I9" s="47">
        <v>19.5</v>
      </c>
      <c r="J9" t="str">
        <f t="shared" si="0"/>
        <v>Yes</v>
      </c>
    </row>
    <row r="10" spans="1:10" ht="16" hidden="1" customHeight="1" x14ac:dyDescent="0.2">
      <c r="A10" s="48">
        <v>46032</v>
      </c>
      <c r="B10" s="95"/>
      <c r="C10" s="95"/>
      <c r="D10">
        <v>2</v>
      </c>
      <c r="E10">
        <v>1</v>
      </c>
      <c r="F10" s="49" t="s">
        <v>322</v>
      </c>
      <c r="G10" s="50">
        <v>14.5</v>
      </c>
      <c r="H10" s="47">
        <v>1</v>
      </c>
      <c r="I10" s="47">
        <v>28</v>
      </c>
      <c r="J10" t="str">
        <f t="shared" si="0"/>
        <v>Yes</v>
      </c>
    </row>
    <row r="11" spans="1:10" ht="16" hidden="1" customHeight="1" x14ac:dyDescent="0.2">
      <c r="A11" s="48">
        <v>46032</v>
      </c>
      <c r="B11" s="95"/>
      <c r="C11" s="95"/>
      <c r="D11">
        <v>2</v>
      </c>
      <c r="E11">
        <v>7</v>
      </c>
      <c r="F11" s="49" t="s">
        <v>323</v>
      </c>
      <c r="G11" s="50">
        <v>14.5</v>
      </c>
      <c r="H11" s="47">
        <v>1</v>
      </c>
      <c r="I11" s="47">
        <v>16</v>
      </c>
      <c r="J11" t="str">
        <f t="shared" si="0"/>
        <v>Yes</v>
      </c>
    </row>
    <row r="12" spans="1:10" ht="16" hidden="1" customHeight="1" x14ac:dyDescent="0.2">
      <c r="A12" s="48">
        <v>46032</v>
      </c>
      <c r="B12" s="95"/>
      <c r="C12" s="95"/>
      <c r="D12">
        <v>2</v>
      </c>
      <c r="E12">
        <v>10</v>
      </c>
      <c r="F12" s="49" t="s">
        <v>324</v>
      </c>
      <c r="G12" s="50">
        <v>15.5</v>
      </c>
      <c r="H12" s="47">
        <v>1</v>
      </c>
      <c r="I12" s="47">
        <v>11.5</v>
      </c>
      <c r="J12" t="str">
        <f t="shared" si="0"/>
        <v>No</v>
      </c>
    </row>
    <row r="13" spans="1:10" ht="16" hidden="1" customHeight="1" x14ac:dyDescent="0.2">
      <c r="A13" s="48">
        <v>46032</v>
      </c>
      <c r="B13" s="95"/>
      <c r="C13" s="95"/>
      <c r="D13">
        <v>2</v>
      </c>
      <c r="E13">
        <v>3</v>
      </c>
      <c r="F13" s="49" t="s">
        <v>325</v>
      </c>
      <c r="G13" s="51">
        <v>42</v>
      </c>
      <c r="H13" s="47">
        <v>1</v>
      </c>
      <c r="I13" s="47">
        <v>65</v>
      </c>
      <c r="J13" t="str">
        <f t="shared" si="0"/>
        <v>Yes</v>
      </c>
    </row>
    <row r="14" spans="1:10" ht="16" hidden="1" customHeight="1" x14ac:dyDescent="0.2">
      <c r="A14" s="48">
        <v>46032</v>
      </c>
      <c r="B14" s="95"/>
      <c r="C14" s="95"/>
      <c r="D14">
        <v>3</v>
      </c>
      <c r="E14">
        <v>8</v>
      </c>
      <c r="F14" s="49" t="s">
        <v>326</v>
      </c>
      <c r="G14" s="50">
        <v>8.1999999999999993</v>
      </c>
      <c r="H14" s="47">
        <v>1</v>
      </c>
      <c r="I14" s="47">
        <v>6.03</v>
      </c>
      <c r="J14" t="str">
        <f t="shared" si="0"/>
        <v>No</v>
      </c>
    </row>
    <row r="15" spans="1:10" ht="16" hidden="1" customHeight="1" x14ac:dyDescent="0.2">
      <c r="A15" s="48">
        <v>46032</v>
      </c>
      <c r="B15" s="95"/>
      <c r="C15" s="95"/>
      <c r="D15">
        <v>3</v>
      </c>
      <c r="E15">
        <v>4</v>
      </c>
      <c r="F15" s="49" t="s">
        <v>327</v>
      </c>
      <c r="G15" s="51">
        <v>9</v>
      </c>
      <c r="H15" s="47">
        <v>1</v>
      </c>
      <c r="I15" s="47">
        <v>10.5</v>
      </c>
      <c r="J15" t="str">
        <f t="shared" si="0"/>
        <v>Yes</v>
      </c>
    </row>
    <row r="16" spans="1:10" ht="16" hidden="1" customHeight="1" x14ac:dyDescent="0.2">
      <c r="A16" s="48">
        <v>46032</v>
      </c>
      <c r="B16" s="95"/>
      <c r="C16" s="95"/>
      <c r="D16">
        <v>3</v>
      </c>
      <c r="E16">
        <v>12</v>
      </c>
      <c r="F16" s="49" t="s">
        <v>328</v>
      </c>
      <c r="G16" s="50">
        <v>9.8000000000000007</v>
      </c>
      <c r="H16" s="47">
        <v>1</v>
      </c>
      <c r="I16" s="47">
        <v>12.7</v>
      </c>
      <c r="J16" t="str">
        <f t="shared" si="0"/>
        <v>Yes</v>
      </c>
    </row>
    <row r="17" spans="1:10" ht="16" hidden="1" customHeight="1" x14ac:dyDescent="0.2">
      <c r="A17" s="48">
        <v>46032</v>
      </c>
      <c r="B17" s="95"/>
      <c r="C17" s="95"/>
      <c r="D17">
        <v>3</v>
      </c>
      <c r="E17">
        <v>5</v>
      </c>
      <c r="F17" s="49" t="s">
        <v>329</v>
      </c>
      <c r="G17" s="50">
        <v>12.5</v>
      </c>
      <c r="H17" s="47">
        <v>1</v>
      </c>
      <c r="I17" s="47">
        <v>23.07</v>
      </c>
      <c r="J17" t="str">
        <f t="shared" si="0"/>
        <v>Yes</v>
      </c>
    </row>
    <row r="18" spans="1:10" ht="16" hidden="1" customHeight="1" x14ac:dyDescent="0.2">
      <c r="A18" s="48">
        <v>46032</v>
      </c>
      <c r="B18" s="95"/>
      <c r="C18" s="95"/>
      <c r="D18">
        <v>3</v>
      </c>
      <c r="E18">
        <v>11</v>
      </c>
      <c r="F18" s="49" t="s">
        <v>330</v>
      </c>
      <c r="G18" s="51">
        <v>22</v>
      </c>
      <c r="H18" s="47">
        <v>1</v>
      </c>
      <c r="I18" s="47">
        <v>56.87</v>
      </c>
      <c r="J18" t="str">
        <f t="shared" si="0"/>
        <v>Yes</v>
      </c>
    </row>
    <row r="19" spans="1:10" ht="16" hidden="1" customHeight="1" x14ac:dyDescent="0.2">
      <c r="A19" s="48">
        <v>46032</v>
      </c>
      <c r="B19" s="95"/>
      <c r="C19" s="95"/>
      <c r="D19">
        <v>3</v>
      </c>
      <c r="E19">
        <v>10</v>
      </c>
      <c r="F19" s="49" t="s">
        <v>331</v>
      </c>
      <c r="G19" s="51">
        <v>29</v>
      </c>
      <c r="H19" s="47">
        <v>1</v>
      </c>
      <c r="I19" s="47">
        <v>59.66</v>
      </c>
      <c r="J19" t="str">
        <f t="shared" si="0"/>
        <v>Yes</v>
      </c>
    </row>
    <row r="20" spans="1:10" ht="16" hidden="1" customHeight="1" x14ac:dyDescent="0.2">
      <c r="A20" s="48">
        <v>46032</v>
      </c>
      <c r="B20" s="95"/>
      <c r="C20" s="95"/>
      <c r="D20">
        <v>4</v>
      </c>
      <c r="E20">
        <v>3</v>
      </c>
      <c r="F20" s="49" t="s">
        <v>332</v>
      </c>
      <c r="G20" s="50">
        <v>4.5999999999999996</v>
      </c>
      <c r="H20" s="47">
        <v>0.5</v>
      </c>
      <c r="I20" s="47">
        <v>3.53</v>
      </c>
      <c r="J20" t="str">
        <f t="shared" si="0"/>
        <v>No</v>
      </c>
    </row>
    <row r="21" spans="1:10" ht="16" hidden="1" customHeight="1" x14ac:dyDescent="0.2">
      <c r="A21" s="48">
        <v>46032</v>
      </c>
      <c r="B21" s="95"/>
      <c r="C21" s="95"/>
      <c r="D21">
        <v>4</v>
      </c>
      <c r="E21">
        <v>2</v>
      </c>
      <c r="F21" s="49" t="s">
        <v>333</v>
      </c>
      <c r="G21" s="50">
        <v>5.4</v>
      </c>
      <c r="H21" s="47">
        <v>0.5</v>
      </c>
      <c r="I21" s="47">
        <v>5.14</v>
      </c>
      <c r="J21" t="str">
        <f t="shared" si="0"/>
        <v>No</v>
      </c>
    </row>
    <row r="22" spans="1:10" ht="16" hidden="1" customHeight="1" x14ac:dyDescent="0.2">
      <c r="A22" s="48">
        <v>46032</v>
      </c>
      <c r="B22" s="95"/>
      <c r="C22" s="95"/>
      <c r="D22">
        <v>4</v>
      </c>
      <c r="E22">
        <v>7</v>
      </c>
      <c r="F22" s="49" t="s">
        <v>334</v>
      </c>
      <c r="G22" s="50">
        <v>8</v>
      </c>
      <c r="H22" s="47">
        <v>1</v>
      </c>
      <c r="I22" s="47">
        <v>6.46</v>
      </c>
      <c r="J22" t="str">
        <f t="shared" si="0"/>
        <v>No</v>
      </c>
    </row>
    <row r="23" spans="1:10" ht="16" hidden="1" customHeight="1" x14ac:dyDescent="0.2">
      <c r="A23" s="48">
        <v>46032</v>
      </c>
      <c r="B23" s="95"/>
      <c r="C23" s="95"/>
      <c r="D23">
        <v>4</v>
      </c>
      <c r="E23">
        <v>4</v>
      </c>
      <c r="F23" s="49" t="s">
        <v>335</v>
      </c>
      <c r="G23" s="50">
        <v>8.1999999999999993</v>
      </c>
      <c r="H23" s="47">
        <v>1</v>
      </c>
      <c r="I23" s="47">
        <v>8.4499999999999993</v>
      </c>
      <c r="J23" t="str">
        <f t="shared" si="0"/>
        <v>Yes</v>
      </c>
    </row>
    <row r="24" spans="1:10" ht="16" hidden="1" customHeight="1" x14ac:dyDescent="0.2">
      <c r="A24" s="48">
        <v>46032</v>
      </c>
      <c r="B24" s="95"/>
      <c r="C24" s="95"/>
      <c r="D24">
        <v>4</v>
      </c>
      <c r="E24">
        <v>8</v>
      </c>
      <c r="F24" s="49" t="s">
        <v>336</v>
      </c>
      <c r="G24" s="51">
        <v>11</v>
      </c>
      <c r="H24" s="47">
        <v>1</v>
      </c>
      <c r="I24" s="47">
        <v>14.4</v>
      </c>
      <c r="J24" t="str">
        <f t="shared" si="0"/>
        <v>Yes</v>
      </c>
    </row>
    <row r="25" spans="1:10" ht="16" hidden="1" customHeight="1" x14ac:dyDescent="0.2">
      <c r="A25" s="48">
        <v>46032</v>
      </c>
      <c r="B25" s="95"/>
      <c r="C25" s="95"/>
      <c r="D25">
        <v>4</v>
      </c>
      <c r="E25">
        <v>6</v>
      </c>
      <c r="F25" s="49" t="s">
        <v>337</v>
      </c>
      <c r="G25" s="50">
        <v>12.5</v>
      </c>
      <c r="H25" s="47">
        <v>1</v>
      </c>
      <c r="I25" s="47">
        <v>37.909999999999997</v>
      </c>
      <c r="J25" t="str">
        <f t="shared" si="0"/>
        <v>Yes</v>
      </c>
    </row>
    <row r="26" spans="1:10" ht="16" hidden="1" customHeight="1" x14ac:dyDescent="0.2">
      <c r="A26" s="48">
        <v>46032</v>
      </c>
      <c r="B26" s="95"/>
      <c r="C26" s="95"/>
      <c r="D26">
        <v>4</v>
      </c>
      <c r="E26">
        <v>1</v>
      </c>
      <c r="F26" s="49" t="s">
        <v>338</v>
      </c>
      <c r="G26" s="51">
        <v>16</v>
      </c>
      <c r="H26" s="47">
        <v>1</v>
      </c>
      <c r="I26" s="47">
        <v>15.35</v>
      </c>
      <c r="J26" t="str">
        <f t="shared" si="0"/>
        <v>No</v>
      </c>
    </row>
    <row r="27" spans="1:10" ht="16" hidden="1" customHeight="1" x14ac:dyDescent="0.2">
      <c r="A27" s="48">
        <v>46032</v>
      </c>
      <c r="B27" s="95"/>
      <c r="C27" s="95"/>
      <c r="D27">
        <v>4</v>
      </c>
      <c r="E27">
        <v>5</v>
      </c>
      <c r="F27" s="49" t="s">
        <v>339</v>
      </c>
      <c r="G27" s="50">
        <v>19.5</v>
      </c>
      <c r="H27" s="47">
        <v>1</v>
      </c>
      <c r="I27" s="47">
        <v>20.61</v>
      </c>
      <c r="J27" t="str">
        <f t="shared" si="0"/>
        <v>Yes</v>
      </c>
    </row>
    <row r="28" spans="1:10" ht="16" hidden="1" customHeight="1" x14ac:dyDescent="0.2">
      <c r="A28" s="48">
        <v>46032</v>
      </c>
      <c r="B28" s="95"/>
      <c r="C28" s="95"/>
      <c r="D28">
        <v>4</v>
      </c>
      <c r="E28">
        <v>9</v>
      </c>
      <c r="F28" s="49" t="s">
        <v>340</v>
      </c>
      <c r="G28" s="51">
        <v>22</v>
      </c>
      <c r="H28" s="47">
        <v>1</v>
      </c>
      <c r="I28" s="47">
        <v>25.4</v>
      </c>
      <c r="J28" t="str">
        <f t="shared" si="0"/>
        <v>Yes</v>
      </c>
    </row>
    <row r="29" spans="1:10" ht="16" hidden="1" customHeight="1" x14ac:dyDescent="0.2">
      <c r="A29" s="48">
        <v>46032</v>
      </c>
      <c r="B29" s="95"/>
      <c r="C29" s="95"/>
      <c r="D29">
        <v>5</v>
      </c>
      <c r="E29">
        <v>12</v>
      </c>
      <c r="F29" s="49" t="s">
        <v>341</v>
      </c>
      <c r="G29" s="50">
        <v>3.6</v>
      </c>
      <c r="H29" s="47">
        <v>0.5</v>
      </c>
      <c r="I29" s="47">
        <v>4.4000000000000004</v>
      </c>
      <c r="J29" t="str">
        <f t="shared" si="0"/>
        <v>Yes</v>
      </c>
    </row>
    <row r="30" spans="1:10" ht="16" hidden="1" customHeight="1" x14ac:dyDescent="0.2">
      <c r="A30" s="48">
        <v>46032</v>
      </c>
      <c r="B30" s="95"/>
      <c r="C30" s="95"/>
      <c r="D30">
        <v>5</v>
      </c>
      <c r="E30">
        <v>5</v>
      </c>
      <c r="F30" s="49" t="s">
        <v>342</v>
      </c>
      <c r="G30" s="50">
        <v>5.2</v>
      </c>
      <c r="H30" s="47">
        <v>0.5</v>
      </c>
      <c r="I30" s="47">
        <v>4.0999999999999996</v>
      </c>
      <c r="J30" t="str">
        <f t="shared" si="0"/>
        <v>No</v>
      </c>
    </row>
    <row r="31" spans="1:10" ht="16" hidden="1" customHeight="1" x14ac:dyDescent="0.2">
      <c r="A31" s="48">
        <v>46032</v>
      </c>
      <c r="B31" s="95"/>
      <c r="C31" s="95"/>
      <c r="D31">
        <v>5</v>
      </c>
      <c r="E31">
        <v>4</v>
      </c>
      <c r="F31" s="49" t="s">
        <v>343</v>
      </c>
      <c r="G31" s="50">
        <v>7.2</v>
      </c>
      <c r="H31" s="47">
        <v>1</v>
      </c>
      <c r="I31" s="47">
        <v>7.8</v>
      </c>
      <c r="J31" t="str">
        <f t="shared" si="0"/>
        <v>Yes</v>
      </c>
    </row>
    <row r="32" spans="1:10" ht="16" hidden="1" customHeight="1" x14ac:dyDescent="0.2">
      <c r="A32" s="48">
        <v>46032</v>
      </c>
      <c r="B32" s="95"/>
      <c r="C32" s="95"/>
      <c r="D32">
        <v>5</v>
      </c>
      <c r="E32">
        <v>11</v>
      </c>
      <c r="F32" s="49" t="s">
        <v>78</v>
      </c>
      <c r="G32" s="50">
        <v>8.4</v>
      </c>
      <c r="H32" s="47">
        <v>1</v>
      </c>
      <c r="I32" s="47">
        <v>13.79</v>
      </c>
      <c r="J32" t="str">
        <f t="shared" si="0"/>
        <v>Yes</v>
      </c>
    </row>
    <row r="33" spans="1:10" ht="16" hidden="1" customHeight="1" x14ac:dyDescent="0.2">
      <c r="A33" s="48">
        <v>46032</v>
      </c>
      <c r="B33" s="95"/>
      <c r="C33" s="95"/>
      <c r="D33">
        <v>5</v>
      </c>
      <c r="E33">
        <v>10</v>
      </c>
      <c r="F33" s="49" t="s">
        <v>344</v>
      </c>
      <c r="G33" s="50">
        <v>8.8000000000000007</v>
      </c>
      <c r="H33" s="47">
        <v>1</v>
      </c>
      <c r="I33" s="47">
        <v>16</v>
      </c>
      <c r="J33" t="str">
        <f t="shared" si="0"/>
        <v>Yes</v>
      </c>
    </row>
    <row r="34" spans="1:10" ht="16" hidden="1" customHeight="1" x14ac:dyDescent="0.2">
      <c r="A34" s="48">
        <v>46032</v>
      </c>
      <c r="B34" s="95"/>
      <c r="C34" s="95"/>
      <c r="D34">
        <v>5</v>
      </c>
      <c r="E34">
        <v>7</v>
      </c>
      <c r="F34" s="49" t="s">
        <v>345</v>
      </c>
      <c r="G34" s="51">
        <v>22</v>
      </c>
      <c r="H34" s="47">
        <v>1</v>
      </c>
      <c r="I34" s="47">
        <v>26.56</v>
      </c>
      <c r="J34" t="str">
        <f t="shared" si="0"/>
        <v>Yes</v>
      </c>
    </row>
    <row r="35" spans="1:10" ht="16" hidden="1" customHeight="1" x14ac:dyDescent="0.2">
      <c r="A35" s="48">
        <v>46032</v>
      </c>
      <c r="B35" s="95"/>
      <c r="C35" s="95"/>
      <c r="D35">
        <v>6</v>
      </c>
      <c r="E35">
        <v>13</v>
      </c>
      <c r="F35" s="49" t="s">
        <v>346</v>
      </c>
      <c r="G35" s="50">
        <v>6.8</v>
      </c>
      <c r="H35" s="47">
        <v>0.5</v>
      </c>
      <c r="I35" s="47">
        <v>4.4400000000000004</v>
      </c>
      <c r="J35" t="str">
        <f t="shared" si="0"/>
        <v>No</v>
      </c>
    </row>
    <row r="36" spans="1:10" ht="16" hidden="1" customHeight="1" x14ac:dyDescent="0.2">
      <c r="A36" s="48">
        <v>46032</v>
      </c>
      <c r="B36" s="95"/>
      <c r="C36" s="95"/>
      <c r="D36">
        <v>6</v>
      </c>
      <c r="E36">
        <v>14</v>
      </c>
      <c r="F36" s="49" t="s">
        <v>347</v>
      </c>
      <c r="G36" s="51">
        <v>11</v>
      </c>
      <c r="H36" s="47">
        <v>1</v>
      </c>
      <c r="I36" s="47">
        <v>9.6</v>
      </c>
      <c r="J36" t="str">
        <f t="shared" si="0"/>
        <v>No</v>
      </c>
    </row>
    <row r="37" spans="1:10" ht="16" hidden="1" customHeight="1" x14ac:dyDescent="0.2">
      <c r="A37" s="48">
        <v>46032</v>
      </c>
      <c r="B37" s="95"/>
      <c r="C37" s="95"/>
      <c r="D37">
        <v>6</v>
      </c>
      <c r="E37">
        <v>4</v>
      </c>
      <c r="F37" s="49" t="s">
        <v>348</v>
      </c>
      <c r="G37" s="51">
        <v>14</v>
      </c>
      <c r="H37" s="47">
        <v>1</v>
      </c>
      <c r="I37" s="47">
        <v>11</v>
      </c>
      <c r="J37" t="str">
        <f t="shared" si="0"/>
        <v>No</v>
      </c>
    </row>
    <row r="38" spans="1:10" ht="16" hidden="1" customHeight="1" x14ac:dyDescent="0.2">
      <c r="A38" s="48">
        <v>46032</v>
      </c>
      <c r="B38" s="95"/>
      <c r="C38" s="95"/>
      <c r="D38">
        <v>6</v>
      </c>
      <c r="E38">
        <v>12</v>
      </c>
      <c r="F38" s="49" t="s">
        <v>349</v>
      </c>
      <c r="G38" s="50">
        <v>19.5</v>
      </c>
      <c r="H38" s="47">
        <v>1</v>
      </c>
      <c r="I38" s="47">
        <v>42</v>
      </c>
      <c r="J38" t="str">
        <f t="shared" si="0"/>
        <v>Yes</v>
      </c>
    </row>
    <row r="39" spans="1:10" ht="16" hidden="1" customHeight="1" x14ac:dyDescent="0.2">
      <c r="A39" s="48">
        <v>46032</v>
      </c>
      <c r="B39" s="95"/>
      <c r="C39" s="95"/>
      <c r="D39">
        <v>6</v>
      </c>
      <c r="E39">
        <v>11</v>
      </c>
      <c r="F39" s="49" t="s">
        <v>350</v>
      </c>
      <c r="G39" s="51">
        <v>29</v>
      </c>
      <c r="H39" s="47">
        <v>1</v>
      </c>
      <c r="I39" s="47">
        <v>90</v>
      </c>
      <c r="J39" t="str">
        <f t="shared" si="0"/>
        <v>Yes</v>
      </c>
    </row>
    <row r="40" spans="1:10" ht="16" hidden="1" customHeight="1" x14ac:dyDescent="0.2">
      <c r="A40" s="48">
        <v>46032</v>
      </c>
      <c r="B40" s="95"/>
      <c r="C40" s="95"/>
      <c r="D40">
        <v>6</v>
      </c>
      <c r="E40">
        <v>9</v>
      </c>
      <c r="F40" s="49" t="s">
        <v>351</v>
      </c>
      <c r="G40" s="51">
        <v>30</v>
      </c>
      <c r="H40" s="47">
        <v>1</v>
      </c>
      <c r="I40" s="47">
        <v>90</v>
      </c>
      <c r="J40" t="str">
        <f t="shared" si="0"/>
        <v>Yes</v>
      </c>
    </row>
    <row r="41" spans="1:10" ht="16" hidden="1" customHeight="1" x14ac:dyDescent="0.2">
      <c r="A41" s="48">
        <v>46032</v>
      </c>
      <c r="B41" s="95"/>
      <c r="C41" s="95"/>
      <c r="D41">
        <v>6</v>
      </c>
      <c r="E41">
        <v>10</v>
      </c>
      <c r="F41" s="49" t="s">
        <v>352</v>
      </c>
      <c r="G41" s="51">
        <v>30</v>
      </c>
      <c r="H41" s="47">
        <v>1</v>
      </c>
      <c r="I41" s="47">
        <v>62.9</v>
      </c>
      <c r="J41" t="str">
        <f t="shared" si="0"/>
        <v>Yes</v>
      </c>
    </row>
    <row r="42" spans="1:10" ht="16" hidden="1" customHeight="1" x14ac:dyDescent="0.2">
      <c r="A42" s="48">
        <v>46032</v>
      </c>
      <c r="B42" s="95"/>
      <c r="C42" s="95"/>
      <c r="D42">
        <v>7</v>
      </c>
      <c r="E42">
        <v>12</v>
      </c>
      <c r="F42" s="49" t="s">
        <v>353</v>
      </c>
      <c r="G42" s="50">
        <v>2.54</v>
      </c>
      <c r="H42" s="47">
        <v>0.5</v>
      </c>
      <c r="I42" s="47">
        <v>2.3199999999999998</v>
      </c>
      <c r="J42" t="str">
        <f t="shared" si="0"/>
        <v>No</v>
      </c>
    </row>
    <row r="43" spans="1:10" ht="16" hidden="1" customHeight="1" x14ac:dyDescent="0.2">
      <c r="A43" s="48">
        <v>46032</v>
      </c>
      <c r="B43" s="95"/>
      <c r="C43" s="95"/>
      <c r="D43">
        <v>7</v>
      </c>
      <c r="E43">
        <v>8</v>
      </c>
      <c r="F43" s="49" t="s">
        <v>354</v>
      </c>
      <c r="G43" s="50">
        <v>7.6</v>
      </c>
      <c r="H43" s="47">
        <v>1</v>
      </c>
      <c r="I43" s="47">
        <v>7.4</v>
      </c>
      <c r="J43" t="str">
        <f t="shared" si="0"/>
        <v>No</v>
      </c>
    </row>
    <row r="44" spans="1:10" ht="16" hidden="1" customHeight="1" x14ac:dyDescent="0.2">
      <c r="A44" s="48">
        <v>46032</v>
      </c>
      <c r="B44" s="95"/>
      <c r="C44" s="95"/>
      <c r="D44">
        <v>7</v>
      </c>
      <c r="E44">
        <v>11</v>
      </c>
      <c r="F44" s="49" t="s">
        <v>355</v>
      </c>
      <c r="G44" s="50">
        <v>9.8000000000000007</v>
      </c>
      <c r="H44" s="47">
        <v>1</v>
      </c>
      <c r="I44" s="47">
        <v>21.2</v>
      </c>
      <c r="J44" t="str">
        <f t="shared" si="0"/>
        <v>Yes</v>
      </c>
    </row>
    <row r="45" spans="1:10" ht="16" hidden="1" customHeight="1" x14ac:dyDescent="0.2">
      <c r="A45" s="48">
        <v>46032</v>
      </c>
      <c r="B45" s="95"/>
      <c r="C45" s="95"/>
      <c r="D45">
        <v>7</v>
      </c>
      <c r="E45">
        <v>5</v>
      </c>
      <c r="F45" s="49" t="s">
        <v>356</v>
      </c>
      <c r="G45" s="51">
        <v>10</v>
      </c>
      <c r="H45" s="47">
        <v>1</v>
      </c>
      <c r="I45" s="47">
        <v>13</v>
      </c>
      <c r="J45" t="str">
        <f t="shared" si="0"/>
        <v>Yes</v>
      </c>
    </row>
    <row r="46" spans="1:10" ht="16" hidden="1" customHeight="1" x14ac:dyDescent="0.2">
      <c r="A46" s="48">
        <v>46032</v>
      </c>
      <c r="B46" s="95"/>
      <c r="C46" s="95"/>
      <c r="D46">
        <v>7</v>
      </c>
      <c r="E46">
        <v>3</v>
      </c>
      <c r="F46" s="49" t="s">
        <v>357</v>
      </c>
      <c r="G46" s="51">
        <v>11</v>
      </c>
      <c r="H46" s="47">
        <v>1</v>
      </c>
      <c r="I46" s="47">
        <v>18.45</v>
      </c>
      <c r="J46" t="str">
        <f t="shared" si="0"/>
        <v>Yes</v>
      </c>
    </row>
    <row r="47" spans="1:10" ht="16" hidden="1" customHeight="1" x14ac:dyDescent="0.2">
      <c r="A47" s="48">
        <v>46032</v>
      </c>
      <c r="B47" s="95"/>
      <c r="C47" s="95"/>
      <c r="D47">
        <v>7</v>
      </c>
      <c r="E47">
        <v>7</v>
      </c>
      <c r="F47" s="49" t="s">
        <v>358</v>
      </c>
      <c r="G47" s="50">
        <v>16.5</v>
      </c>
      <c r="H47" s="47">
        <v>1</v>
      </c>
      <c r="I47" s="47">
        <v>6.99</v>
      </c>
      <c r="J47" t="str">
        <f t="shared" si="0"/>
        <v>No</v>
      </c>
    </row>
    <row r="48" spans="1:10" ht="16" hidden="1" customHeight="1" x14ac:dyDescent="0.2">
      <c r="A48" s="48">
        <v>46032</v>
      </c>
      <c r="B48" s="95"/>
      <c r="C48" s="95"/>
      <c r="D48">
        <v>7</v>
      </c>
      <c r="E48">
        <v>10</v>
      </c>
      <c r="F48" s="49" t="s">
        <v>359</v>
      </c>
      <c r="G48" s="50">
        <v>19.5</v>
      </c>
      <c r="H48" s="47">
        <v>1</v>
      </c>
      <c r="I48" s="47">
        <v>12.18</v>
      </c>
      <c r="J48" t="str">
        <f t="shared" si="0"/>
        <v>No</v>
      </c>
    </row>
    <row r="49" spans="1:10" ht="16" hidden="1" customHeight="1" x14ac:dyDescent="0.2">
      <c r="A49" s="48">
        <v>46032</v>
      </c>
      <c r="B49" s="95"/>
      <c r="C49" s="95"/>
      <c r="D49">
        <v>7</v>
      </c>
      <c r="E49">
        <v>9</v>
      </c>
      <c r="F49" s="49" t="s">
        <v>88</v>
      </c>
      <c r="G49" s="51">
        <v>20</v>
      </c>
      <c r="H49" s="47">
        <v>1</v>
      </c>
      <c r="I49" s="47">
        <v>48.75</v>
      </c>
      <c r="J49" t="str">
        <f t="shared" si="0"/>
        <v>Yes</v>
      </c>
    </row>
    <row r="50" spans="1:10" ht="16" hidden="1" customHeight="1" x14ac:dyDescent="0.2">
      <c r="A50" s="48">
        <v>46032</v>
      </c>
      <c r="B50" s="95"/>
      <c r="C50" s="95"/>
      <c r="D50">
        <v>8</v>
      </c>
      <c r="E50">
        <v>5</v>
      </c>
      <c r="F50" s="49" t="s">
        <v>360</v>
      </c>
      <c r="G50" s="50">
        <v>4.3</v>
      </c>
      <c r="H50" s="47">
        <v>0.5</v>
      </c>
      <c r="I50" s="47">
        <v>3.21</v>
      </c>
      <c r="J50" t="str">
        <f t="shared" si="0"/>
        <v>No</v>
      </c>
    </row>
    <row r="51" spans="1:10" ht="16" hidden="1" customHeight="1" x14ac:dyDescent="0.2">
      <c r="A51" s="48">
        <v>46032</v>
      </c>
      <c r="B51" s="95"/>
      <c r="C51" s="95"/>
      <c r="D51">
        <v>8</v>
      </c>
      <c r="E51">
        <v>3</v>
      </c>
      <c r="F51" s="49" t="s">
        <v>361</v>
      </c>
      <c r="G51" s="50">
        <v>7.4</v>
      </c>
      <c r="H51" s="47">
        <v>1</v>
      </c>
      <c r="I51" s="47">
        <v>5</v>
      </c>
      <c r="J51" t="str">
        <f t="shared" si="0"/>
        <v>No</v>
      </c>
    </row>
    <row r="52" spans="1:10" ht="16" hidden="1" customHeight="1" x14ac:dyDescent="0.2">
      <c r="A52" s="48">
        <v>46032</v>
      </c>
      <c r="B52" s="95"/>
      <c r="C52" s="95"/>
      <c r="D52">
        <v>8</v>
      </c>
      <c r="E52">
        <v>4</v>
      </c>
      <c r="F52" s="49" t="s">
        <v>362</v>
      </c>
      <c r="G52" s="50">
        <v>8.6</v>
      </c>
      <c r="H52" s="47">
        <v>1</v>
      </c>
      <c r="I52" s="47">
        <v>26.78</v>
      </c>
      <c r="J52" t="str">
        <f t="shared" si="0"/>
        <v>Yes</v>
      </c>
    </row>
    <row r="53" spans="1:10" ht="16" hidden="1" customHeight="1" x14ac:dyDescent="0.2">
      <c r="A53" s="48">
        <v>46032</v>
      </c>
      <c r="B53" s="95"/>
      <c r="C53" s="95"/>
      <c r="D53">
        <v>8</v>
      </c>
      <c r="E53">
        <v>9</v>
      </c>
      <c r="F53" s="49" t="s">
        <v>363</v>
      </c>
      <c r="G53" s="50">
        <v>9.1999999999999993</v>
      </c>
      <c r="H53" s="47">
        <v>1</v>
      </c>
      <c r="I53" s="47">
        <v>8.75</v>
      </c>
      <c r="J53" t="str">
        <f t="shared" si="0"/>
        <v>No</v>
      </c>
    </row>
    <row r="54" spans="1:10" ht="16" hidden="1" customHeight="1" x14ac:dyDescent="0.2">
      <c r="A54" s="48">
        <v>46032</v>
      </c>
      <c r="B54" s="95"/>
      <c r="C54" s="95"/>
      <c r="D54">
        <v>8</v>
      </c>
      <c r="E54">
        <v>8</v>
      </c>
      <c r="F54" s="49" t="s">
        <v>364</v>
      </c>
      <c r="G54" s="50">
        <v>14.5</v>
      </c>
      <c r="H54" s="47">
        <v>1</v>
      </c>
      <c r="I54" s="47">
        <v>23.99</v>
      </c>
      <c r="J54" t="str">
        <f t="shared" si="0"/>
        <v>Yes</v>
      </c>
    </row>
    <row r="55" spans="1:10" ht="16" hidden="1" customHeight="1" x14ac:dyDescent="0.2">
      <c r="A55" s="48">
        <v>46032</v>
      </c>
      <c r="B55" s="95"/>
      <c r="C55" s="95"/>
      <c r="D55">
        <v>8</v>
      </c>
      <c r="E55">
        <v>2</v>
      </c>
      <c r="F55" s="49" t="s">
        <v>365</v>
      </c>
      <c r="G55" s="51">
        <v>18</v>
      </c>
      <c r="H55" s="47">
        <v>1</v>
      </c>
      <c r="I55" s="47">
        <v>11.5</v>
      </c>
      <c r="J55" t="str">
        <f t="shared" si="0"/>
        <v>No</v>
      </c>
    </row>
    <row r="56" spans="1:10" ht="16" hidden="1" customHeight="1" x14ac:dyDescent="0.2">
      <c r="A56" s="48">
        <v>46032</v>
      </c>
      <c r="B56" s="95"/>
      <c r="C56" s="95"/>
      <c r="D56">
        <v>8</v>
      </c>
      <c r="E56">
        <v>10</v>
      </c>
      <c r="F56" s="49" t="s">
        <v>366</v>
      </c>
      <c r="G56" s="51">
        <v>32</v>
      </c>
      <c r="H56" s="47">
        <v>1</v>
      </c>
      <c r="I56" s="47">
        <v>59.4</v>
      </c>
      <c r="J56" t="str">
        <f t="shared" si="0"/>
        <v>Yes</v>
      </c>
    </row>
    <row r="57" spans="1:10" ht="16" hidden="1" customHeight="1" x14ac:dyDescent="0.2">
      <c r="A57" s="48">
        <v>46032</v>
      </c>
      <c r="B57" s="95"/>
      <c r="C57" s="95"/>
      <c r="D57">
        <v>8</v>
      </c>
      <c r="E57">
        <v>12</v>
      </c>
      <c r="F57" s="49" t="s">
        <v>367</v>
      </c>
      <c r="G57" s="51">
        <v>44</v>
      </c>
      <c r="H57" s="47">
        <v>1</v>
      </c>
      <c r="I57" s="47">
        <v>80</v>
      </c>
      <c r="J57" t="str">
        <f t="shared" si="0"/>
        <v>Yes</v>
      </c>
    </row>
    <row r="58" spans="1:10" ht="16" hidden="1" customHeight="1" x14ac:dyDescent="0.2">
      <c r="A58" s="48">
        <v>46032</v>
      </c>
      <c r="B58" s="95"/>
      <c r="C58" s="95"/>
      <c r="D58">
        <v>9</v>
      </c>
      <c r="E58">
        <v>1</v>
      </c>
      <c r="F58" s="49" t="s">
        <v>368</v>
      </c>
      <c r="G58" s="50">
        <v>5.3</v>
      </c>
      <c r="H58" s="47">
        <v>0.5</v>
      </c>
      <c r="I58" s="47">
        <v>5.26</v>
      </c>
      <c r="J58" t="str">
        <f t="shared" si="0"/>
        <v>No</v>
      </c>
    </row>
    <row r="59" spans="1:10" ht="16" hidden="1" customHeight="1" x14ac:dyDescent="0.2">
      <c r="A59" s="48">
        <v>46032</v>
      </c>
      <c r="B59" s="95"/>
      <c r="C59" s="95"/>
      <c r="D59">
        <v>9</v>
      </c>
      <c r="E59">
        <v>12</v>
      </c>
      <c r="F59" s="49" t="s">
        <v>369</v>
      </c>
      <c r="G59" s="50">
        <v>6.8</v>
      </c>
      <c r="H59" s="47">
        <v>0.5</v>
      </c>
      <c r="I59" s="47">
        <v>5.48</v>
      </c>
      <c r="J59" t="str">
        <f t="shared" si="0"/>
        <v>No</v>
      </c>
    </row>
    <row r="60" spans="1:10" ht="16" hidden="1" customHeight="1" x14ac:dyDescent="0.2">
      <c r="A60" s="48">
        <v>46032</v>
      </c>
      <c r="B60" s="95"/>
      <c r="C60" s="95"/>
      <c r="D60">
        <v>9</v>
      </c>
      <c r="E60">
        <v>10</v>
      </c>
      <c r="F60" s="49" t="s">
        <v>370</v>
      </c>
      <c r="G60" s="50">
        <v>7.2</v>
      </c>
      <c r="H60" s="47">
        <v>1</v>
      </c>
      <c r="I60" s="47">
        <v>4.8</v>
      </c>
      <c r="J60" t="str">
        <f t="shared" si="0"/>
        <v>No</v>
      </c>
    </row>
    <row r="61" spans="1:10" ht="16" hidden="1" customHeight="1" x14ac:dyDescent="0.2">
      <c r="A61" s="48">
        <v>46032</v>
      </c>
      <c r="B61" s="95"/>
      <c r="C61" s="95"/>
      <c r="D61">
        <v>9</v>
      </c>
      <c r="E61">
        <v>2</v>
      </c>
      <c r="F61" s="49" t="s">
        <v>371</v>
      </c>
      <c r="G61" s="51">
        <v>9</v>
      </c>
      <c r="H61" s="47">
        <v>1</v>
      </c>
      <c r="I61" s="47">
        <v>6.8</v>
      </c>
      <c r="J61" t="str">
        <f t="shared" si="0"/>
        <v>No</v>
      </c>
    </row>
    <row r="62" spans="1:10" ht="16" hidden="1" customHeight="1" x14ac:dyDescent="0.2">
      <c r="A62" s="48">
        <v>46032</v>
      </c>
      <c r="B62" s="95"/>
      <c r="C62" s="95"/>
      <c r="D62">
        <v>9</v>
      </c>
      <c r="E62">
        <v>3</v>
      </c>
      <c r="F62" s="49" t="s">
        <v>372</v>
      </c>
      <c r="G62" s="50">
        <v>13.5</v>
      </c>
      <c r="H62" s="47">
        <v>1</v>
      </c>
      <c r="I62" s="47">
        <v>12.54</v>
      </c>
      <c r="J62" t="str">
        <f t="shared" si="0"/>
        <v>No</v>
      </c>
    </row>
    <row r="63" spans="1:10" ht="16" hidden="1" customHeight="1" x14ac:dyDescent="0.2">
      <c r="A63" s="48">
        <v>46032</v>
      </c>
      <c r="B63" s="95"/>
      <c r="C63" s="95"/>
      <c r="D63">
        <v>9</v>
      </c>
      <c r="E63">
        <v>9</v>
      </c>
      <c r="F63" s="49" t="s">
        <v>373</v>
      </c>
      <c r="G63" s="50">
        <v>16.5</v>
      </c>
      <c r="H63" s="47">
        <v>1</v>
      </c>
      <c r="I63" s="47">
        <v>38</v>
      </c>
      <c r="J63" t="str">
        <f t="shared" si="0"/>
        <v>Yes</v>
      </c>
    </row>
    <row r="64" spans="1:10" ht="16" hidden="1" customHeight="1" x14ac:dyDescent="0.2">
      <c r="A64" s="48">
        <v>46032</v>
      </c>
      <c r="B64" s="95"/>
      <c r="C64" s="95"/>
      <c r="D64">
        <v>9</v>
      </c>
      <c r="E64">
        <v>6</v>
      </c>
      <c r="F64" s="49" t="s">
        <v>374</v>
      </c>
      <c r="G64" s="51">
        <v>21</v>
      </c>
      <c r="H64" s="47">
        <v>1</v>
      </c>
      <c r="I64" s="47">
        <v>71.41</v>
      </c>
      <c r="J64" t="str">
        <f t="shared" si="0"/>
        <v>Yes</v>
      </c>
    </row>
    <row r="65" spans="1:12" ht="16" hidden="1" customHeight="1" x14ac:dyDescent="0.2">
      <c r="A65" s="48">
        <v>46032</v>
      </c>
      <c r="B65" s="95"/>
      <c r="C65" s="95"/>
      <c r="D65">
        <v>9</v>
      </c>
      <c r="E65">
        <v>11</v>
      </c>
      <c r="F65" s="49" t="s">
        <v>375</v>
      </c>
      <c r="G65" s="51">
        <v>25</v>
      </c>
      <c r="H65" s="47">
        <v>1</v>
      </c>
      <c r="I65" s="47">
        <v>23</v>
      </c>
      <c r="J65" t="str">
        <f t="shared" si="0"/>
        <v>No</v>
      </c>
    </row>
    <row r="66" spans="1:12" ht="16" hidden="1" customHeight="1" x14ac:dyDescent="0.2">
      <c r="A66" s="48">
        <v>46032</v>
      </c>
      <c r="B66" s="95"/>
      <c r="C66" s="95"/>
      <c r="D66">
        <v>9</v>
      </c>
      <c r="E66">
        <v>5</v>
      </c>
      <c r="F66" s="49" t="s">
        <v>376</v>
      </c>
      <c r="G66" s="51">
        <v>28</v>
      </c>
      <c r="H66" s="47">
        <v>1</v>
      </c>
      <c r="I66" s="47">
        <v>41.75</v>
      </c>
      <c r="J66" t="str">
        <f t="shared" ref="J66:J129" si="1">IF(I66&gt;=G66,"Yes","No")</f>
        <v>Yes</v>
      </c>
    </row>
    <row r="67" spans="1:12" ht="16" hidden="1" customHeight="1" x14ac:dyDescent="0.2">
      <c r="A67" s="48">
        <v>46032</v>
      </c>
      <c r="B67" s="95"/>
      <c r="C67" s="95"/>
      <c r="D67">
        <v>9</v>
      </c>
      <c r="E67">
        <v>7</v>
      </c>
      <c r="F67" s="49" t="s">
        <v>377</v>
      </c>
      <c r="G67" s="51">
        <v>29</v>
      </c>
      <c r="H67" s="47">
        <v>1</v>
      </c>
      <c r="I67" s="47">
        <v>46</v>
      </c>
      <c r="J67" t="str">
        <f t="shared" si="1"/>
        <v>Yes</v>
      </c>
    </row>
    <row r="68" spans="1:12" ht="16" hidden="1" customHeight="1" x14ac:dyDescent="0.2">
      <c r="A68" s="48">
        <v>46032</v>
      </c>
      <c r="B68" s="95"/>
      <c r="C68" s="95"/>
      <c r="D68">
        <v>10</v>
      </c>
      <c r="E68">
        <v>13</v>
      </c>
      <c r="F68" s="49" t="s">
        <v>378</v>
      </c>
      <c r="G68" s="50">
        <v>4.9000000000000004</v>
      </c>
      <c r="H68" s="47">
        <v>0.5</v>
      </c>
      <c r="I68" s="47">
        <v>5.73</v>
      </c>
      <c r="J68" t="str">
        <f t="shared" si="1"/>
        <v>Yes</v>
      </c>
    </row>
    <row r="69" spans="1:12" ht="16" hidden="1" customHeight="1" x14ac:dyDescent="0.2">
      <c r="A69" s="48">
        <v>46032</v>
      </c>
      <c r="B69" s="95"/>
      <c r="C69" s="95"/>
      <c r="D69">
        <v>10</v>
      </c>
      <c r="E69">
        <v>14</v>
      </c>
      <c r="F69" s="49" t="s">
        <v>379</v>
      </c>
      <c r="G69" s="50">
        <v>5.3</v>
      </c>
      <c r="H69" s="47">
        <v>0.5</v>
      </c>
      <c r="I69" s="47">
        <v>3.85</v>
      </c>
      <c r="J69" t="str">
        <f t="shared" si="1"/>
        <v>No</v>
      </c>
    </row>
    <row r="70" spans="1:12" ht="16" hidden="1" customHeight="1" x14ac:dyDescent="0.2">
      <c r="A70" s="48">
        <v>46032</v>
      </c>
      <c r="B70" s="95"/>
      <c r="C70" s="95"/>
      <c r="D70">
        <v>10</v>
      </c>
      <c r="E70">
        <v>4</v>
      </c>
      <c r="F70" s="49" t="s">
        <v>98</v>
      </c>
      <c r="G70" s="50">
        <v>6.6</v>
      </c>
      <c r="H70" s="47">
        <v>0.5</v>
      </c>
      <c r="I70" s="47">
        <v>8</v>
      </c>
      <c r="J70" t="str">
        <f t="shared" si="1"/>
        <v>Yes</v>
      </c>
    </row>
    <row r="71" spans="1:12" ht="16" hidden="1" customHeight="1" x14ac:dyDescent="0.2">
      <c r="A71" s="48">
        <v>46032</v>
      </c>
      <c r="B71" s="95"/>
      <c r="C71" s="95"/>
      <c r="D71">
        <v>10</v>
      </c>
      <c r="E71">
        <v>1</v>
      </c>
      <c r="F71" s="49" t="s">
        <v>380</v>
      </c>
      <c r="G71" s="50">
        <v>7.6</v>
      </c>
      <c r="H71" s="47">
        <v>1</v>
      </c>
      <c r="I71" s="47">
        <v>10</v>
      </c>
      <c r="J71" t="str">
        <f t="shared" si="1"/>
        <v>Yes</v>
      </c>
    </row>
    <row r="72" spans="1:12" ht="16" hidden="1" customHeight="1" x14ac:dyDescent="0.2">
      <c r="A72" s="48">
        <v>46032</v>
      </c>
      <c r="B72" s="95"/>
      <c r="C72" s="95"/>
      <c r="D72">
        <v>10</v>
      </c>
      <c r="E72">
        <v>11</v>
      </c>
      <c r="F72" s="49" t="s">
        <v>381</v>
      </c>
      <c r="G72" s="50">
        <v>14.5</v>
      </c>
      <c r="H72" s="47">
        <v>1</v>
      </c>
      <c r="I72" s="47">
        <v>11.5</v>
      </c>
      <c r="J72" t="str">
        <f t="shared" si="1"/>
        <v>No</v>
      </c>
    </row>
    <row r="73" spans="1:12" ht="16" hidden="1" customHeight="1" x14ac:dyDescent="0.2">
      <c r="A73" s="48">
        <v>46032</v>
      </c>
      <c r="B73" s="95"/>
      <c r="C73" s="95"/>
      <c r="D73">
        <v>10</v>
      </c>
      <c r="E73">
        <v>3</v>
      </c>
      <c r="F73" s="49" t="s">
        <v>382</v>
      </c>
      <c r="G73" s="51">
        <v>22</v>
      </c>
      <c r="H73" s="47">
        <v>1</v>
      </c>
      <c r="I73" s="47">
        <v>15.3</v>
      </c>
      <c r="J73" t="str">
        <f t="shared" si="1"/>
        <v>No</v>
      </c>
    </row>
    <row r="74" spans="1:12" ht="16" hidden="1" customHeight="1" x14ac:dyDescent="0.2">
      <c r="A74" s="48">
        <v>46032</v>
      </c>
      <c r="B74" s="95"/>
      <c r="C74" s="95"/>
      <c r="D74">
        <v>10</v>
      </c>
      <c r="E74">
        <v>10</v>
      </c>
      <c r="F74" s="49" t="s">
        <v>383</v>
      </c>
      <c r="G74" s="51">
        <v>23</v>
      </c>
      <c r="H74" s="47">
        <v>1</v>
      </c>
      <c r="I74" s="47">
        <v>32</v>
      </c>
      <c r="J74" t="str">
        <f t="shared" si="1"/>
        <v>Yes</v>
      </c>
    </row>
    <row r="75" spans="1:12" ht="16" hidden="1" customHeight="1" x14ac:dyDescent="0.2">
      <c r="A75" s="48">
        <v>46032</v>
      </c>
      <c r="B75" s="95"/>
      <c r="C75" s="95"/>
      <c r="D75">
        <v>10</v>
      </c>
      <c r="E75">
        <v>6</v>
      </c>
      <c r="F75" s="49" t="s">
        <v>384</v>
      </c>
      <c r="G75" s="51">
        <v>29</v>
      </c>
      <c r="H75" s="47">
        <v>1</v>
      </c>
      <c r="I75" s="47">
        <v>105.72</v>
      </c>
      <c r="J75" t="str">
        <f t="shared" si="1"/>
        <v>Yes</v>
      </c>
    </row>
    <row r="76" spans="1:12" ht="16" hidden="1" customHeight="1" x14ac:dyDescent="0.2">
      <c r="A76" s="48">
        <v>46032</v>
      </c>
      <c r="B76" s="95"/>
      <c r="C76" s="95"/>
      <c r="D76">
        <v>10</v>
      </c>
      <c r="E76">
        <v>7</v>
      </c>
      <c r="F76" s="49" t="s">
        <v>385</v>
      </c>
      <c r="G76" s="51">
        <v>40</v>
      </c>
      <c r="H76" s="47">
        <v>1</v>
      </c>
      <c r="I76" s="47">
        <v>20</v>
      </c>
      <c r="J76" t="str">
        <f t="shared" si="1"/>
        <v>No</v>
      </c>
    </row>
    <row r="77" spans="1:12" ht="16" hidden="1" customHeight="1" x14ac:dyDescent="0.2">
      <c r="A77" s="48">
        <v>46039</v>
      </c>
      <c r="B77" s="95"/>
      <c r="C77" s="95"/>
      <c r="D77">
        <v>2</v>
      </c>
      <c r="E77">
        <v>8</v>
      </c>
      <c r="F77" s="49" t="s">
        <v>102</v>
      </c>
      <c r="G77" s="50">
        <v>4.3</v>
      </c>
      <c r="H77" s="47">
        <v>0.5</v>
      </c>
      <c r="I77" s="47">
        <v>5.65</v>
      </c>
      <c r="J77" t="str">
        <f t="shared" si="1"/>
        <v>Yes</v>
      </c>
    </row>
    <row r="78" spans="1:12" ht="16" hidden="1" customHeight="1" x14ac:dyDescent="0.2">
      <c r="A78" s="48">
        <v>46039</v>
      </c>
      <c r="B78" s="95"/>
      <c r="C78" s="95"/>
      <c r="D78">
        <v>2</v>
      </c>
      <c r="E78">
        <v>7</v>
      </c>
      <c r="F78" s="49" t="s">
        <v>386</v>
      </c>
      <c r="G78" s="50">
        <v>5.9</v>
      </c>
      <c r="H78" s="47">
        <v>0.5</v>
      </c>
      <c r="I78" s="47">
        <v>5.74</v>
      </c>
      <c r="J78" t="str">
        <f t="shared" si="1"/>
        <v>No</v>
      </c>
      <c r="L78" s="50"/>
    </row>
    <row r="79" spans="1:12" ht="16" hidden="1" customHeight="1" x14ac:dyDescent="0.2">
      <c r="A79" s="48">
        <v>46039</v>
      </c>
      <c r="B79" s="95"/>
      <c r="C79" s="95"/>
      <c r="D79">
        <v>2</v>
      </c>
      <c r="E79">
        <v>3</v>
      </c>
      <c r="F79" s="49" t="s">
        <v>63</v>
      </c>
      <c r="G79" s="50">
        <v>6.2</v>
      </c>
      <c r="H79" s="47">
        <v>0.5</v>
      </c>
      <c r="I79" s="47">
        <v>6</v>
      </c>
      <c r="J79" t="str">
        <f t="shared" si="1"/>
        <v>No</v>
      </c>
    </row>
    <row r="80" spans="1:12" ht="16" hidden="1" customHeight="1" x14ac:dyDescent="0.2">
      <c r="A80" s="48">
        <v>46039</v>
      </c>
      <c r="B80" s="95"/>
      <c r="C80" s="95"/>
      <c r="D80">
        <v>2</v>
      </c>
      <c r="E80">
        <v>6</v>
      </c>
      <c r="F80" s="49" t="s">
        <v>71</v>
      </c>
      <c r="G80" s="50">
        <v>8.6</v>
      </c>
      <c r="H80" s="47">
        <v>1</v>
      </c>
      <c r="I80" s="47">
        <v>4.58</v>
      </c>
      <c r="J80" t="str">
        <f t="shared" si="1"/>
        <v>No</v>
      </c>
      <c r="L80" s="50"/>
    </row>
    <row r="81" spans="1:12" ht="16" hidden="1" customHeight="1" x14ac:dyDescent="0.2">
      <c r="A81" s="48">
        <v>46039</v>
      </c>
      <c r="B81" s="95"/>
      <c r="C81" s="95"/>
      <c r="D81">
        <v>2</v>
      </c>
      <c r="E81">
        <v>9</v>
      </c>
      <c r="F81" s="49" t="s">
        <v>103</v>
      </c>
      <c r="G81" s="50">
        <v>9.8000000000000007</v>
      </c>
      <c r="H81" s="47">
        <v>1</v>
      </c>
      <c r="I81" s="47">
        <v>12</v>
      </c>
      <c r="J81" t="str">
        <f t="shared" si="1"/>
        <v>Yes</v>
      </c>
    </row>
    <row r="82" spans="1:12" ht="16" hidden="1" customHeight="1" x14ac:dyDescent="0.2">
      <c r="A82" s="48">
        <v>46039</v>
      </c>
      <c r="B82" s="95"/>
      <c r="C82" s="95"/>
      <c r="D82">
        <v>2</v>
      </c>
      <c r="E82">
        <v>4</v>
      </c>
      <c r="F82" s="49" t="s">
        <v>104</v>
      </c>
      <c r="G82" s="50">
        <v>10.5</v>
      </c>
      <c r="H82" s="47">
        <v>1</v>
      </c>
      <c r="I82" s="47">
        <v>20.49</v>
      </c>
      <c r="J82" t="str">
        <f t="shared" si="1"/>
        <v>Yes</v>
      </c>
      <c r="L82" s="50"/>
    </row>
    <row r="83" spans="1:12" ht="16" hidden="1" customHeight="1" x14ac:dyDescent="0.2">
      <c r="A83" s="48">
        <v>46039</v>
      </c>
      <c r="B83" s="95"/>
      <c r="C83" s="95"/>
      <c r="D83">
        <v>2</v>
      </c>
      <c r="E83">
        <v>2</v>
      </c>
      <c r="F83" s="49" t="s">
        <v>105</v>
      </c>
      <c r="G83" s="51">
        <v>12</v>
      </c>
      <c r="H83" s="47">
        <v>1</v>
      </c>
      <c r="I83" s="47">
        <v>15.29</v>
      </c>
      <c r="J83" t="str">
        <f t="shared" si="1"/>
        <v>Yes</v>
      </c>
    </row>
    <row r="84" spans="1:12" ht="16" hidden="1" customHeight="1" x14ac:dyDescent="0.2">
      <c r="A84" s="48">
        <v>46039</v>
      </c>
      <c r="B84" s="95"/>
      <c r="C84" s="95"/>
      <c r="D84">
        <v>2</v>
      </c>
      <c r="E84">
        <v>5</v>
      </c>
      <c r="F84" s="49" t="s">
        <v>387</v>
      </c>
      <c r="G84" s="51">
        <v>34</v>
      </c>
      <c r="H84" s="47">
        <v>1</v>
      </c>
      <c r="I84" s="47">
        <v>12.5</v>
      </c>
      <c r="J84" t="str">
        <f t="shared" si="1"/>
        <v>No</v>
      </c>
      <c r="L84" s="51"/>
    </row>
    <row r="85" spans="1:12" ht="16" hidden="1" customHeight="1" x14ac:dyDescent="0.2">
      <c r="A85" s="48">
        <v>46039</v>
      </c>
      <c r="B85" s="95"/>
      <c r="C85" s="95"/>
      <c r="D85">
        <v>3</v>
      </c>
      <c r="E85">
        <v>3</v>
      </c>
      <c r="F85" s="49" t="s">
        <v>388</v>
      </c>
      <c r="G85" s="50">
        <v>3.6</v>
      </c>
      <c r="H85" s="47">
        <v>0.5</v>
      </c>
      <c r="I85" s="47">
        <v>2.5099999999999998</v>
      </c>
      <c r="J85" t="str">
        <f t="shared" si="1"/>
        <v>No</v>
      </c>
    </row>
    <row r="86" spans="1:12" ht="16" hidden="1" customHeight="1" x14ac:dyDescent="0.2">
      <c r="A86" s="48">
        <v>46039</v>
      </c>
      <c r="B86" s="95"/>
      <c r="C86" s="95"/>
      <c r="D86">
        <v>3</v>
      </c>
      <c r="E86">
        <v>4</v>
      </c>
      <c r="F86" s="49" t="s">
        <v>106</v>
      </c>
      <c r="G86" s="50">
        <v>4.3</v>
      </c>
      <c r="H86" s="47">
        <v>0.5</v>
      </c>
      <c r="I86" s="47">
        <v>4.5999999999999996</v>
      </c>
      <c r="J86" t="str">
        <f t="shared" si="1"/>
        <v>Yes</v>
      </c>
    </row>
    <row r="87" spans="1:12" ht="16" hidden="1" customHeight="1" x14ac:dyDescent="0.2">
      <c r="A87" s="48">
        <v>46039</v>
      </c>
      <c r="B87" s="95"/>
      <c r="C87" s="95"/>
      <c r="D87">
        <v>3</v>
      </c>
      <c r="E87">
        <v>1</v>
      </c>
      <c r="F87" s="49" t="s">
        <v>107</v>
      </c>
      <c r="G87" s="50">
        <v>4.4000000000000004</v>
      </c>
      <c r="H87" s="47">
        <v>0.5</v>
      </c>
      <c r="I87" s="47">
        <v>6.2</v>
      </c>
      <c r="J87" t="str">
        <f t="shared" si="1"/>
        <v>Yes</v>
      </c>
    </row>
    <row r="88" spans="1:12" ht="16" hidden="1" customHeight="1" x14ac:dyDescent="0.2">
      <c r="A88" s="48">
        <v>46039</v>
      </c>
      <c r="B88" s="95"/>
      <c r="C88" s="95"/>
      <c r="D88">
        <v>3</v>
      </c>
      <c r="E88">
        <v>8</v>
      </c>
      <c r="F88" s="49" t="s">
        <v>108</v>
      </c>
      <c r="G88" s="50">
        <v>12.5</v>
      </c>
      <c r="H88" s="47">
        <v>1</v>
      </c>
      <c r="I88" s="47">
        <v>14.5</v>
      </c>
      <c r="J88" t="str">
        <f t="shared" si="1"/>
        <v>Yes</v>
      </c>
      <c r="L88" s="50"/>
    </row>
    <row r="89" spans="1:12" ht="16" hidden="1" customHeight="1" x14ac:dyDescent="0.2">
      <c r="A89" s="48">
        <v>46039</v>
      </c>
      <c r="B89" s="95"/>
      <c r="C89" s="95"/>
      <c r="D89">
        <v>3</v>
      </c>
      <c r="E89">
        <v>5</v>
      </c>
      <c r="F89" s="49" t="s">
        <v>109</v>
      </c>
      <c r="G89" s="51">
        <v>16</v>
      </c>
      <c r="H89" s="47">
        <v>1</v>
      </c>
      <c r="I89" s="47">
        <v>26.63</v>
      </c>
      <c r="J89" t="str">
        <f t="shared" si="1"/>
        <v>Yes</v>
      </c>
      <c r="L89" s="51"/>
    </row>
    <row r="90" spans="1:12" ht="16" hidden="1" customHeight="1" x14ac:dyDescent="0.2">
      <c r="A90" s="48">
        <v>46039</v>
      </c>
      <c r="B90" s="95"/>
      <c r="C90" s="95"/>
      <c r="D90">
        <v>3</v>
      </c>
      <c r="E90">
        <v>7</v>
      </c>
      <c r="F90" s="49" t="s">
        <v>110</v>
      </c>
      <c r="G90" s="51">
        <v>36</v>
      </c>
      <c r="H90" s="47">
        <v>1</v>
      </c>
      <c r="I90" s="47">
        <v>113.24</v>
      </c>
      <c r="J90" t="str">
        <f t="shared" si="1"/>
        <v>Yes</v>
      </c>
      <c r="L90" s="51"/>
    </row>
    <row r="91" spans="1:12" ht="16" hidden="1" customHeight="1" x14ac:dyDescent="0.2">
      <c r="A91" s="48">
        <v>46039</v>
      </c>
      <c r="B91" s="95"/>
      <c r="C91" s="95"/>
      <c r="D91">
        <v>4</v>
      </c>
      <c r="E91">
        <v>14</v>
      </c>
      <c r="F91" s="49" t="s">
        <v>389</v>
      </c>
      <c r="G91" s="50">
        <v>3.9</v>
      </c>
      <c r="H91" s="47">
        <v>0.5</v>
      </c>
      <c r="I91" s="47">
        <v>2.73</v>
      </c>
      <c r="J91" t="str">
        <f t="shared" si="1"/>
        <v>No</v>
      </c>
    </row>
    <row r="92" spans="1:12" ht="16" hidden="1" customHeight="1" x14ac:dyDescent="0.2">
      <c r="A92" s="48">
        <v>46039</v>
      </c>
      <c r="B92" s="95"/>
      <c r="C92" s="95"/>
      <c r="D92">
        <v>4</v>
      </c>
      <c r="E92">
        <v>6</v>
      </c>
      <c r="F92" s="49" t="s">
        <v>111</v>
      </c>
      <c r="G92" s="50">
        <v>5.5</v>
      </c>
      <c r="H92" s="47">
        <v>0.5</v>
      </c>
      <c r="I92" s="47">
        <v>5.8</v>
      </c>
      <c r="J92" t="str">
        <f t="shared" si="1"/>
        <v>Yes</v>
      </c>
    </row>
    <row r="93" spans="1:12" ht="16" hidden="1" customHeight="1" x14ac:dyDescent="0.2">
      <c r="A93" s="48">
        <v>46039</v>
      </c>
      <c r="B93" s="95"/>
      <c r="C93" s="95"/>
      <c r="D93">
        <v>4</v>
      </c>
      <c r="E93">
        <v>8</v>
      </c>
      <c r="F93" s="49" t="s">
        <v>112</v>
      </c>
      <c r="G93" s="50">
        <v>5.6</v>
      </c>
      <c r="H93" s="47">
        <v>0.5</v>
      </c>
      <c r="I93" s="47">
        <v>7.97</v>
      </c>
      <c r="J93" t="str">
        <f t="shared" si="1"/>
        <v>Yes</v>
      </c>
      <c r="L93" s="50"/>
    </row>
    <row r="94" spans="1:12" ht="16" hidden="1" customHeight="1" x14ac:dyDescent="0.2">
      <c r="A94" s="48">
        <v>46039</v>
      </c>
      <c r="B94" s="95"/>
      <c r="C94" s="95"/>
      <c r="D94">
        <v>4</v>
      </c>
      <c r="E94">
        <v>2</v>
      </c>
      <c r="F94" s="49" t="s">
        <v>113</v>
      </c>
      <c r="G94" s="50">
        <v>6.4</v>
      </c>
      <c r="H94" s="47">
        <v>0.5</v>
      </c>
      <c r="I94" s="47">
        <v>6.91</v>
      </c>
      <c r="J94" t="str">
        <f t="shared" si="1"/>
        <v>Yes</v>
      </c>
      <c r="L94" s="50"/>
    </row>
    <row r="95" spans="1:12" ht="16" hidden="1" customHeight="1" x14ac:dyDescent="0.2">
      <c r="A95" s="48">
        <v>46039</v>
      </c>
      <c r="B95" s="95"/>
      <c r="C95" s="95"/>
      <c r="D95">
        <v>4</v>
      </c>
      <c r="E95">
        <v>9</v>
      </c>
      <c r="F95" s="49" t="s">
        <v>114</v>
      </c>
      <c r="G95" s="50">
        <v>9.4</v>
      </c>
      <c r="H95" s="47">
        <v>1</v>
      </c>
      <c r="I95" s="47">
        <v>22.31</v>
      </c>
      <c r="J95" t="str">
        <f t="shared" si="1"/>
        <v>Yes</v>
      </c>
    </row>
    <row r="96" spans="1:12" ht="16" hidden="1" customHeight="1" x14ac:dyDescent="0.2">
      <c r="A96" s="48">
        <v>46039</v>
      </c>
      <c r="B96" s="95"/>
      <c r="C96" s="95"/>
      <c r="D96">
        <v>4</v>
      </c>
      <c r="E96">
        <v>15</v>
      </c>
      <c r="F96" s="49" t="s">
        <v>390</v>
      </c>
      <c r="G96" s="51">
        <v>34</v>
      </c>
      <c r="H96" s="47">
        <v>1</v>
      </c>
      <c r="I96" s="47">
        <v>33.42</v>
      </c>
      <c r="J96" t="str">
        <f t="shared" si="1"/>
        <v>No</v>
      </c>
    </row>
    <row r="97" spans="1:12" ht="16" hidden="1" customHeight="1" x14ac:dyDescent="0.2">
      <c r="A97" s="48">
        <v>46039</v>
      </c>
      <c r="B97" s="95"/>
      <c r="C97" s="95"/>
      <c r="D97">
        <v>5</v>
      </c>
      <c r="E97">
        <v>6</v>
      </c>
      <c r="F97" s="49" t="s">
        <v>391</v>
      </c>
      <c r="G97" s="50">
        <v>2.86</v>
      </c>
      <c r="H97" s="47">
        <v>0.5</v>
      </c>
      <c r="I97" s="47">
        <v>2.58</v>
      </c>
      <c r="J97" t="str">
        <f t="shared" si="1"/>
        <v>No</v>
      </c>
      <c r="L97" s="50"/>
    </row>
    <row r="98" spans="1:12" ht="16" hidden="1" customHeight="1" x14ac:dyDescent="0.2">
      <c r="A98" s="48">
        <v>46039</v>
      </c>
      <c r="B98" s="95"/>
      <c r="C98" s="95"/>
      <c r="D98">
        <v>5</v>
      </c>
      <c r="E98">
        <v>3</v>
      </c>
      <c r="F98" s="49" t="s">
        <v>115</v>
      </c>
      <c r="G98" s="50">
        <v>8.4</v>
      </c>
      <c r="H98" s="47">
        <v>1</v>
      </c>
      <c r="I98" s="47">
        <v>12.01</v>
      </c>
      <c r="J98" t="str">
        <f t="shared" si="1"/>
        <v>Yes</v>
      </c>
    </row>
    <row r="99" spans="1:12" ht="16" hidden="1" customHeight="1" x14ac:dyDescent="0.2">
      <c r="A99" s="48">
        <v>46039</v>
      </c>
      <c r="B99" s="95"/>
      <c r="C99" s="95"/>
      <c r="D99">
        <v>5</v>
      </c>
      <c r="E99">
        <v>4</v>
      </c>
      <c r="F99" s="49" t="s">
        <v>392</v>
      </c>
      <c r="G99" s="50">
        <v>8.6</v>
      </c>
      <c r="H99" s="47">
        <v>1</v>
      </c>
      <c r="I99" s="47">
        <v>6.67</v>
      </c>
      <c r="J99" t="str">
        <f t="shared" si="1"/>
        <v>No</v>
      </c>
      <c r="L99" s="50"/>
    </row>
    <row r="100" spans="1:12" ht="16" hidden="1" customHeight="1" x14ac:dyDescent="0.2">
      <c r="A100" s="48">
        <v>46039</v>
      </c>
      <c r="B100" s="95"/>
      <c r="C100" s="95"/>
      <c r="D100">
        <v>5</v>
      </c>
      <c r="E100">
        <v>9</v>
      </c>
      <c r="F100" s="49" t="s">
        <v>116</v>
      </c>
      <c r="G100" s="51">
        <v>9</v>
      </c>
      <c r="H100" s="47">
        <v>1</v>
      </c>
      <c r="I100" s="47">
        <v>19.5</v>
      </c>
      <c r="J100" t="str">
        <f t="shared" si="1"/>
        <v>Yes</v>
      </c>
    </row>
    <row r="101" spans="1:12" ht="16" hidden="1" customHeight="1" x14ac:dyDescent="0.2">
      <c r="A101" s="48">
        <v>46039</v>
      </c>
      <c r="B101" s="95"/>
      <c r="C101" s="95"/>
      <c r="D101">
        <v>5</v>
      </c>
      <c r="E101">
        <v>5</v>
      </c>
      <c r="F101" s="49" t="s">
        <v>393</v>
      </c>
      <c r="G101" s="51">
        <v>11</v>
      </c>
      <c r="H101" s="47">
        <v>1</v>
      </c>
      <c r="I101" s="47">
        <v>10.5</v>
      </c>
      <c r="J101" t="str">
        <f t="shared" si="1"/>
        <v>No</v>
      </c>
    </row>
    <row r="102" spans="1:12" ht="16" hidden="1" customHeight="1" x14ac:dyDescent="0.2">
      <c r="A102" s="48">
        <v>46039</v>
      </c>
      <c r="B102" s="95"/>
      <c r="C102" s="95"/>
      <c r="D102">
        <v>5</v>
      </c>
      <c r="E102">
        <v>2</v>
      </c>
      <c r="F102" s="49" t="s">
        <v>394</v>
      </c>
      <c r="G102" s="51">
        <v>20</v>
      </c>
      <c r="H102" s="47">
        <v>1</v>
      </c>
      <c r="I102" s="47">
        <v>8.99</v>
      </c>
      <c r="J102" t="str">
        <f t="shared" si="1"/>
        <v>No</v>
      </c>
    </row>
    <row r="103" spans="1:12" ht="16" hidden="1" customHeight="1" x14ac:dyDescent="0.2">
      <c r="A103" s="48">
        <v>46039</v>
      </c>
      <c r="B103" s="95"/>
      <c r="C103" s="95"/>
      <c r="D103">
        <v>5</v>
      </c>
      <c r="E103">
        <v>10</v>
      </c>
      <c r="F103" s="49" t="s">
        <v>395</v>
      </c>
      <c r="G103" s="51">
        <v>32</v>
      </c>
      <c r="H103" s="47">
        <v>1</v>
      </c>
      <c r="I103" s="47">
        <v>21.15</v>
      </c>
      <c r="J103" t="str">
        <f t="shared" si="1"/>
        <v>No</v>
      </c>
    </row>
    <row r="104" spans="1:12" ht="16" hidden="1" customHeight="1" x14ac:dyDescent="0.2">
      <c r="A104" s="48">
        <v>46039</v>
      </c>
      <c r="B104" s="95"/>
      <c r="C104" s="95"/>
      <c r="D104">
        <v>5</v>
      </c>
      <c r="E104">
        <v>8</v>
      </c>
      <c r="F104" s="49" t="s">
        <v>117</v>
      </c>
      <c r="G104" s="51">
        <v>34</v>
      </c>
      <c r="H104" s="47">
        <v>1</v>
      </c>
      <c r="I104" s="47">
        <v>65</v>
      </c>
      <c r="J104" t="str">
        <f t="shared" si="1"/>
        <v>Yes</v>
      </c>
    </row>
    <row r="105" spans="1:12" ht="16" hidden="1" customHeight="1" x14ac:dyDescent="0.2">
      <c r="A105" s="48">
        <v>46039</v>
      </c>
      <c r="B105" s="95"/>
      <c r="C105" s="95"/>
      <c r="D105">
        <v>6</v>
      </c>
      <c r="E105">
        <v>2</v>
      </c>
      <c r="F105" s="49" t="s">
        <v>294</v>
      </c>
      <c r="G105" s="50">
        <v>4.8</v>
      </c>
      <c r="H105" s="47">
        <v>0.5</v>
      </c>
      <c r="I105" s="47">
        <v>3.45</v>
      </c>
      <c r="J105" t="str">
        <f t="shared" si="1"/>
        <v>No</v>
      </c>
    </row>
    <row r="106" spans="1:12" ht="16" hidden="1" customHeight="1" x14ac:dyDescent="0.2">
      <c r="A106" s="48">
        <v>46039</v>
      </c>
      <c r="B106" s="95"/>
      <c r="C106" s="95"/>
      <c r="D106">
        <v>6</v>
      </c>
      <c r="E106">
        <v>3</v>
      </c>
      <c r="F106" s="49" t="s">
        <v>118</v>
      </c>
      <c r="G106" s="50">
        <v>4.9000000000000004</v>
      </c>
      <c r="H106" s="47">
        <v>0.5</v>
      </c>
      <c r="I106" s="47">
        <v>5.42</v>
      </c>
      <c r="J106" t="str">
        <f t="shared" si="1"/>
        <v>Yes</v>
      </c>
    </row>
    <row r="107" spans="1:12" ht="16" hidden="1" customHeight="1" x14ac:dyDescent="0.2">
      <c r="A107" s="48">
        <v>46039</v>
      </c>
      <c r="B107" s="95"/>
      <c r="C107" s="95"/>
      <c r="D107">
        <v>6</v>
      </c>
      <c r="E107">
        <v>5</v>
      </c>
      <c r="F107" s="49" t="s">
        <v>396</v>
      </c>
      <c r="G107" s="51">
        <v>5</v>
      </c>
      <c r="H107" s="47">
        <v>0.5</v>
      </c>
      <c r="I107" s="47">
        <v>4.17</v>
      </c>
      <c r="J107" t="str">
        <f t="shared" si="1"/>
        <v>No</v>
      </c>
      <c r="L107" s="50"/>
    </row>
    <row r="108" spans="1:12" ht="16" hidden="1" customHeight="1" x14ac:dyDescent="0.2">
      <c r="A108" s="48">
        <v>46039</v>
      </c>
      <c r="B108" s="95"/>
      <c r="C108" s="95"/>
      <c r="D108">
        <v>6</v>
      </c>
      <c r="E108">
        <v>1</v>
      </c>
      <c r="F108" s="49" t="s">
        <v>397</v>
      </c>
      <c r="G108" s="50">
        <v>8.1999999999999993</v>
      </c>
      <c r="H108" s="47">
        <v>1</v>
      </c>
      <c r="I108" s="47">
        <v>7.48</v>
      </c>
      <c r="J108" t="str">
        <f t="shared" si="1"/>
        <v>No</v>
      </c>
    </row>
    <row r="109" spans="1:12" ht="16" hidden="1" customHeight="1" x14ac:dyDescent="0.2">
      <c r="A109" s="48">
        <v>46039</v>
      </c>
      <c r="B109" s="95"/>
      <c r="C109" s="95"/>
      <c r="D109">
        <v>6</v>
      </c>
      <c r="E109">
        <v>6</v>
      </c>
      <c r="F109" s="49" t="s">
        <v>119</v>
      </c>
      <c r="G109" s="50">
        <v>9.6</v>
      </c>
      <c r="H109" s="47">
        <v>1</v>
      </c>
      <c r="I109" s="47">
        <v>15.11</v>
      </c>
      <c r="J109" t="str">
        <f t="shared" si="1"/>
        <v>Yes</v>
      </c>
    </row>
    <row r="110" spans="1:12" ht="16" hidden="1" customHeight="1" x14ac:dyDescent="0.2">
      <c r="A110" s="48">
        <v>46039</v>
      </c>
      <c r="B110" s="95"/>
      <c r="C110" s="95"/>
      <c r="D110">
        <v>6</v>
      </c>
      <c r="E110">
        <v>4</v>
      </c>
      <c r="F110" s="49" t="s">
        <v>120</v>
      </c>
      <c r="G110" s="50">
        <v>10.5</v>
      </c>
      <c r="H110" s="47">
        <v>1</v>
      </c>
      <c r="I110" s="47">
        <v>12.5</v>
      </c>
      <c r="J110" t="str">
        <f t="shared" si="1"/>
        <v>Yes</v>
      </c>
      <c r="L110" s="50"/>
    </row>
    <row r="111" spans="1:12" ht="16" hidden="1" customHeight="1" x14ac:dyDescent="0.2">
      <c r="A111" s="48">
        <v>46039</v>
      </c>
      <c r="B111" s="95"/>
      <c r="C111" s="95"/>
      <c r="D111">
        <v>6</v>
      </c>
      <c r="E111">
        <v>7</v>
      </c>
      <c r="F111" s="49" t="s">
        <v>121</v>
      </c>
      <c r="G111" s="51">
        <v>23</v>
      </c>
      <c r="H111" s="47">
        <v>1</v>
      </c>
      <c r="I111" s="47">
        <v>47.7</v>
      </c>
      <c r="J111" t="str">
        <f t="shared" si="1"/>
        <v>Yes</v>
      </c>
      <c r="L111" s="50"/>
    </row>
    <row r="112" spans="1:12" ht="16" hidden="1" customHeight="1" x14ac:dyDescent="0.2">
      <c r="A112" s="48">
        <v>46039</v>
      </c>
      <c r="B112" s="95"/>
      <c r="C112" s="95"/>
      <c r="D112">
        <v>7</v>
      </c>
      <c r="E112">
        <v>10</v>
      </c>
      <c r="F112" s="49" t="s">
        <v>122</v>
      </c>
      <c r="G112" s="50">
        <v>5.5</v>
      </c>
      <c r="H112" s="47">
        <v>0.5</v>
      </c>
      <c r="I112" s="47">
        <v>6.62</v>
      </c>
      <c r="J112" t="str">
        <f t="shared" si="1"/>
        <v>Yes</v>
      </c>
      <c r="L112" s="50"/>
    </row>
    <row r="113" spans="1:12" ht="16" hidden="1" customHeight="1" x14ac:dyDescent="0.2">
      <c r="A113" s="48">
        <v>46039</v>
      </c>
      <c r="B113" s="95"/>
      <c r="C113" s="95"/>
      <c r="D113">
        <v>7</v>
      </c>
      <c r="E113">
        <v>12</v>
      </c>
      <c r="F113" s="49" t="s">
        <v>398</v>
      </c>
      <c r="G113" s="50">
        <v>7.6</v>
      </c>
      <c r="H113" s="47">
        <v>1</v>
      </c>
      <c r="I113" s="47">
        <v>4.82</v>
      </c>
      <c r="J113" t="str">
        <f t="shared" si="1"/>
        <v>No</v>
      </c>
    </row>
    <row r="114" spans="1:12" ht="16" hidden="1" customHeight="1" x14ac:dyDescent="0.2">
      <c r="A114" s="48">
        <v>46039</v>
      </c>
      <c r="B114" s="95"/>
      <c r="C114" s="95"/>
      <c r="D114">
        <v>7</v>
      </c>
      <c r="E114">
        <v>4</v>
      </c>
      <c r="F114" s="49" t="s">
        <v>399</v>
      </c>
      <c r="G114" s="50">
        <v>8.4</v>
      </c>
      <c r="H114" s="47">
        <v>1</v>
      </c>
      <c r="I114" s="47">
        <v>7.6</v>
      </c>
      <c r="J114" t="str">
        <f t="shared" si="1"/>
        <v>No</v>
      </c>
    </row>
    <row r="115" spans="1:12" ht="16" hidden="1" customHeight="1" x14ac:dyDescent="0.2">
      <c r="A115" s="48">
        <v>46039</v>
      </c>
      <c r="B115" s="95"/>
      <c r="C115" s="95"/>
      <c r="D115">
        <v>7</v>
      </c>
      <c r="E115">
        <v>3</v>
      </c>
      <c r="F115" s="49" t="s">
        <v>123</v>
      </c>
      <c r="G115" s="50">
        <v>8.6</v>
      </c>
      <c r="H115" s="47">
        <v>1</v>
      </c>
      <c r="I115" s="47">
        <v>16</v>
      </c>
      <c r="J115" t="str">
        <f t="shared" si="1"/>
        <v>Yes</v>
      </c>
    </row>
    <row r="116" spans="1:12" ht="16" hidden="1" customHeight="1" x14ac:dyDescent="0.2">
      <c r="A116" s="48">
        <v>46039</v>
      </c>
      <c r="B116" s="95"/>
      <c r="C116" s="95"/>
      <c r="D116">
        <v>7</v>
      </c>
      <c r="E116">
        <v>6</v>
      </c>
      <c r="F116" s="49" t="s">
        <v>246</v>
      </c>
      <c r="G116" s="50">
        <v>8.6</v>
      </c>
      <c r="H116" s="47">
        <v>1</v>
      </c>
      <c r="I116" s="47">
        <v>7.25</v>
      </c>
      <c r="J116" t="str">
        <f t="shared" si="1"/>
        <v>No</v>
      </c>
    </row>
    <row r="117" spans="1:12" ht="16" hidden="1" customHeight="1" x14ac:dyDescent="0.2">
      <c r="A117" s="48">
        <v>46039</v>
      </c>
      <c r="B117" s="95"/>
      <c r="C117" s="95"/>
      <c r="D117">
        <v>7</v>
      </c>
      <c r="E117">
        <v>9</v>
      </c>
      <c r="F117" s="49" t="s">
        <v>124</v>
      </c>
      <c r="G117" s="51">
        <v>11</v>
      </c>
      <c r="H117" s="47">
        <v>1</v>
      </c>
      <c r="I117" s="47">
        <v>15.18</v>
      </c>
      <c r="J117" t="str">
        <f t="shared" si="1"/>
        <v>Yes</v>
      </c>
    </row>
    <row r="118" spans="1:12" ht="16" hidden="1" customHeight="1" x14ac:dyDescent="0.2">
      <c r="A118" s="48">
        <v>46039</v>
      </c>
      <c r="B118" s="95"/>
      <c r="C118" s="95"/>
      <c r="D118">
        <v>7</v>
      </c>
      <c r="E118">
        <v>7</v>
      </c>
      <c r="F118" s="49" t="s">
        <v>125</v>
      </c>
      <c r="G118" s="51">
        <v>13</v>
      </c>
      <c r="H118" s="47">
        <v>1</v>
      </c>
      <c r="I118" s="47">
        <v>13.68</v>
      </c>
      <c r="J118" t="str">
        <f t="shared" si="1"/>
        <v>Yes</v>
      </c>
    </row>
    <row r="119" spans="1:12" ht="16" hidden="1" customHeight="1" x14ac:dyDescent="0.2">
      <c r="A119" s="48">
        <v>46039</v>
      </c>
      <c r="B119" s="95"/>
      <c r="C119" s="95"/>
      <c r="D119">
        <v>7</v>
      </c>
      <c r="E119">
        <v>8</v>
      </c>
      <c r="F119" s="49" t="s">
        <v>95</v>
      </c>
      <c r="G119" s="51">
        <v>16</v>
      </c>
      <c r="H119" s="47">
        <v>1</v>
      </c>
      <c r="I119" s="47">
        <v>10.62</v>
      </c>
      <c r="J119" t="str">
        <f t="shared" si="1"/>
        <v>No</v>
      </c>
      <c r="L119" s="50"/>
    </row>
    <row r="120" spans="1:12" ht="16" hidden="1" customHeight="1" x14ac:dyDescent="0.2">
      <c r="A120" s="48">
        <v>46039</v>
      </c>
      <c r="B120" s="95"/>
      <c r="C120" s="95"/>
      <c r="D120">
        <v>7</v>
      </c>
      <c r="E120">
        <v>11</v>
      </c>
      <c r="F120" s="49" t="s">
        <v>126</v>
      </c>
      <c r="G120" s="51">
        <v>29</v>
      </c>
      <c r="H120" s="47">
        <v>1</v>
      </c>
      <c r="I120" s="47">
        <v>65</v>
      </c>
      <c r="J120" t="str">
        <f t="shared" si="1"/>
        <v>Yes</v>
      </c>
    </row>
    <row r="121" spans="1:12" ht="16" hidden="1" customHeight="1" x14ac:dyDescent="0.2">
      <c r="A121" s="48">
        <v>46039</v>
      </c>
      <c r="B121" s="95"/>
      <c r="C121" s="95"/>
      <c r="D121">
        <v>8</v>
      </c>
      <c r="E121">
        <v>2</v>
      </c>
      <c r="F121" s="49" t="s">
        <v>127</v>
      </c>
      <c r="G121" s="50">
        <v>2.2599999999999998</v>
      </c>
      <c r="H121" s="47">
        <v>0.5</v>
      </c>
      <c r="I121" s="47">
        <v>2.84</v>
      </c>
      <c r="J121" t="str">
        <f t="shared" si="1"/>
        <v>Yes</v>
      </c>
      <c r="L121" s="47"/>
    </row>
    <row r="122" spans="1:12" ht="16" hidden="1" customHeight="1" x14ac:dyDescent="0.2">
      <c r="A122" s="48">
        <v>46039</v>
      </c>
      <c r="B122" s="95"/>
      <c r="C122" s="95"/>
      <c r="D122">
        <v>8</v>
      </c>
      <c r="E122">
        <v>12</v>
      </c>
      <c r="F122" s="49" t="s">
        <v>400</v>
      </c>
      <c r="G122" s="50">
        <v>6.2</v>
      </c>
      <c r="H122" s="47">
        <v>0.5</v>
      </c>
      <c r="I122" s="47">
        <v>3.3</v>
      </c>
      <c r="J122" t="str">
        <f t="shared" si="1"/>
        <v>No</v>
      </c>
      <c r="L122" s="47"/>
    </row>
    <row r="123" spans="1:12" ht="16" hidden="1" customHeight="1" x14ac:dyDescent="0.2">
      <c r="A123" s="48">
        <v>46039</v>
      </c>
      <c r="B123" s="95"/>
      <c r="C123" s="95"/>
      <c r="D123">
        <v>8</v>
      </c>
      <c r="E123">
        <v>1</v>
      </c>
      <c r="F123" s="49" t="s">
        <v>190</v>
      </c>
      <c r="G123" s="50">
        <v>15.5</v>
      </c>
      <c r="H123" s="47">
        <v>1</v>
      </c>
      <c r="I123" s="47">
        <v>12.63</v>
      </c>
      <c r="J123" t="str">
        <f t="shared" si="1"/>
        <v>No</v>
      </c>
      <c r="L123" s="47"/>
    </row>
    <row r="124" spans="1:12" ht="16" hidden="1" customHeight="1" x14ac:dyDescent="0.2">
      <c r="A124" s="48">
        <v>46039</v>
      </c>
      <c r="B124" s="95"/>
      <c r="C124" s="95"/>
      <c r="D124">
        <v>8</v>
      </c>
      <c r="E124">
        <v>10</v>
      </c>
      <c r="F124" s="49" t="s">
        <v>401</v>
      </c>
      <c r="G124" s="50">
        <v>16.5</v>
      </c>
      <c r="H124" s="47">
        <v>1</v>
      </c>
      <c r="I124" s="47">
        <v>14.1</v>
      </c>
      <c r="J124" t="str">
        <f t="shared" si="1"/>
        <v>No</v>
      </c>
      <c r="L124" s="47"/>
    </row>
    <row r="125" spans="1:12" ht="16" hidden="1" customHeight="1" x14ac:dyDescent="0.2">
      <c r="A125" s="48">
        <v>46039</v>
      </c>
      <c r="B125" s="95"/>
      <c r="C125" s="95"/>
      <c r="D125">
        <v>8</v>
      </c>
      <c r="E125">
        <v>9</v>
      </c>
      <c r="F125" s="49" t="s">
        <v>128</v>
      </c>
      <c r="G125" s="51">
        <v>18</v>
      </c>
      <c r="H125" s="47">
        <v>1</v>
      </c>
      <c r="I125" s="47">
        <v>32</v>
      </c>
      <c r="J125" t="str">
        <f t="shared" si="1"/>
        <v>Yes</v>
      </c>
      <c r="L125" s="47"/>
    </row>
    <row r="126" spans="1:12" ht="16" hidden="1" customHeight="1" x14ac:dyDescent="0.2">
      <c r="A126" s="48">
        <v>46039</v>
      </c>
      <c r="B126" s="95"/>
      <c r="C126" s="95"/>
      <c r="D126">
        <v>8</v>
      </c>
      <c r="E126">
        <v>5</v>
      </c>
      <c r="F126" s="49" t="s">
        <v>270</v>
      </c>
      <c r="G126" s="50">
        <v>19.5</v>
      </c>
      <c r="H126" s="47">
        <v>1</v>
      </c>
      <c r="I126" s="47">
        <v>19.059999999999999</v>
      </c>
      <c r="J126" t="str">
        <f t="shared" si="1"/>
        <v>No</v>
      </c>
      <c r="L126" s="47"/>
    </row>
    <row r="127" spans="1:12" ht="16" hidden="1" customHeight="1" x14ac:dyDescent="0.2">
      <c r="A127" s="48">
        <v>46039</v>
      </c>
      <c r="B127" s="95"/>
      <c r="C127" s="95"/>
      <c r="D127">
        <v>8</v>
      </c>
      <c r="E127">
        <v>8</v>
      </c>
      <c r="F127" s="49" t="s">
        <v>129</v>
      </c>
      <c r="G127" s="51">
        <v>21</v>
      </c>
      <c r="H127" s="47">
        <v>1</v>
      </c>
      <c r="I127" s="47">
        <v>25</v>
      </c>
      <c r="J127" t="str">
        <f t="shared" si="1"/>
        <v>Yes</v>
      </c>
      <c r="L127" s="47"/>
    </row>
    <row r="128" spans="1:12" ht="16" hidden="1" customHeight="1" x14ac:dyDescent="0.2">
      <c r="A128" s="48">
        <v>46039</v>
      </c>
      <c r="B128" s="95"/>
      <c r="C128" s="95"/>
      <c r="D128">
        <v>8</v>
      </c>
      <c r="E128">
        <v>4</v>
      </c>
      <c r="F128" s="49" t="s">
        <v>130</v>
      </c>
      <c r="G128" s="51">
        <v>25</v>
      </c>
      <c r="H128" s="47">
        <v>1</v>
      </c>
      <c r="I128" s="47">
        <v>36</v>
      </c>
      <c r="J128" t="str">
        <f t="shared" si="1"/>
        <v>Yes</v>
      </c>
      <c r="L128" s="47"/>
    </row>
    <row r="129" spans="1:12" ht="16" hidden="1" customHeight="1" x14ac:dyDescent="0.2">
      <c r="A129" s="48">
        <v>46039</v>
      </c>
      <c r="B129" s="95"/>
      <c r="C129" s="95"/>
      <c r="D129">
        <v>8</v>
      </c>
      <c r="E129">
        <v>6</v>
      </c>
      <c r="F129" s="49" t="s">
        <v>402</v>
      </c>
      <c r="G129" s="51">
        <v>34</v>
      </c>
      <c r="H129" s="47">
        <v>1</v>
      </c>
      <c r="I129" s="47">
        <v>32.99</v>
      </c>
      <c r="J129" t="str">
        <f t="shared" si="1"/>
        <v>No</v>
      </c>
      <c r="L129" s="47"/>
    </row>
    <row r="130" spans="1:12" ht="16" hidden="1" customHeight="1" x14ac:dyDescent="0.2">
      <c r="A130" s="48">
        <v>46039</v>
      </c>
      <c r="B130" s="95"/>
      <c r="C130" s="95"/>
      <c r="D130">
        <v>9</v>
      </c>
      <c r="E130">
        <v>14</v>
      </c>
      <c r="F130" s="49" t="s">
        <v>403</v>
      </c>
      <c r="G130" s="50">
        <v>3.0585500000000003</v>
      </c>
      <c r="H130" s="47">
        <v>0.5</v>
      </c>
      <c r="I130" s="47">
        <v>2.72</v>
      </c>
      <c r="J130" t="str">
        <f t="shared" ref="J130:J193" si="2">IF(I130&gt;=G130,"Yes","No")</f>
        <v>No</v>
      </c>
      <c r="K130" s="52"/>
      <c r="L130" s="47"/>
    </row>
    <row r="131" spans="1:12" ht="16" hidden="1" customHeight="1" x14ac:dyDescent="0.2">
      <c r="A131" s="48">
        <v>46039</v>
      </c>
      <c r="B131" s="95"/>
      <c r="C131" s="95"/>
      <c r="D131">
        <v>9</v>
      </c>
      <c r="E131">
        <v>1</v>
      </c>
      <c r="F131" s="49" t="s">
        <v>131</v>
      </c>
      <c r="G131" s="51">
        <v>4.5650000000000004</v>
      </c>
      <c r="H131" s="47">
        <v>0.5</v>
      </c>
      <c r="I131" s="47">
        <v>5.7</v>
      </c>
      <c r="J131" t="str">
        <f t="shared" si="2"/>
        <v>Yes</v>
      </c>
      <c r="K131" s="52"/>
      <c r="L131" s="47"/>
    </row>
    <row r="132" spans="1:12" ht="16" hidden="1" customHeight="1" x14ac:dyDescent="0.2">
      <c r="A132" s="48">
        <v>46039</v>
      </c>
      <c r="B132" s="95"/>
      <c r="C132" s="95"/>
      <c r="D132">
        <v>9</v>
      </c>
      <c r="E132">
        <v>13</v>
      </c>
      <c r="F132" s="49" t="s">
        <v>132</v>
      </c>
      <c r="G132" s="50">
        <v>5.1128</v>
      </c>
      <c r="H132" s="47">
        <v>0.5</v>
      </c>
      <c r="I132" s="47">
        <v>5.13</v>
      </c>
      <c r="J132" t="str">
        <f t="shared" si="2"/>
        <v>Yes</v>
      </c>
      <c r="K132" s="52"/>
      <c r="L132" s="47"/>
    </row>
    <row r="133" spans="1:12" ht="16" hidden="1" customHeight="1" x14ac:dyDescent="0.2">
      <c r="A133" s="48">
        <v>46039</v>
      </c>
      <c r="B133" s="95"/>
      <c r="C133" s="95"/>
      <c r="D133">
        <v>9</v>
      </c>
      <c r="E133">
        <v>6</v>
      </c>
      <c r="F133" s="49" t="s">
        <v>404</v>
      </c>
      <c r="G133" s="51">
        <v>13.695</v>
      </c>
      <c r="H133" s="47">
        <v>1</v>
      </c>
      <c r="I133" s="47">
        <v>6.8</v>
      </c>
      <c r="J133" t="str">
        <f t="shared" si="2"/>
        <v>No</v>
      </c>
      <c r="K133" s="52"/>
      <c r="L133" s="47"/>
    </row>
    <row r="134" spans="1:12" ht="16" hidden="1" customHeight="1" x14ac:dyDescent="0.2">
      <c r="A134" s="48">
        <v>46039</v>
      </c>
      <c r="B134" s="95"/>
      <c r="C134" s="95"/>
      <c r="D134">
        <v>9</v>
      </c>
      <c r="E134">
        <v>4</v>
      </c>
      <c r="F134" s="49" t="s">
        <v>133</v>
      </c>
      <c r="G134" s="51">
        <v>40.172000000000004</v>
      </c>
      <c r="H134" s="47">
        <v>1</v>
      </c>
      <c r="I134" s="47">
        <v>64.48</v>
      </c>
      <c r="J134" t="str">
        <f t="shared" si="2"/>
        <v>Yes</v>
      </c>
      <c r="K134" s="52"/>
      <c r="L134" s="47"/>
    </row>
    <row r="135" spans="1:12" ht="16" hidden="1" customHeight="1" x14ac:dyDescent="0.2">
      <c r="A135" s="48">
        <v>46039</v>
      </c>
      <c r="B135" s="95"/>
      <c r="C135" s="95"/>
      <c r="D135">
        <v>10</v>
      </c>
      <c r="E135">
        <v>8</v>
      </c>
      <c r="F135" s="49" t="s">
        <v>405</v>
      </c>
      <c r="G135" s="50">
        <v>2.2999999999999998</v>
      </c>
      <c r="H135" s="47">
        <v>0.5</v>
      </c>
      <c r="I135" s="47">
        <v>2.2599999999999998</v>
      </c>
      <c r="J135" t="str">
        <f t="shared" si="2"/>
        <v>No</v>
      </c>
      <c r="L135" s="47"/>
    </row>
    <row r="136" spans="1:12" ht="16" hidden="1" customHeight="1" x14ac:dyDescent="0.2">
      <c r="A136" s="48">
        <v>46039</v>
      </c>
      <c r="B136" s="95"/>
      <c r="C136" s="95"/>
      <c r="D136">
        <v>10</v>
      </c>
      <c r="E136">
        <v>4</v>
      </c>
      <c r="F136" s="49" t="s">
        <v>134</v>
      </c>
      <c r="G136" s="50">
        <v>5.2</v>
      </c>
      <c r="H136" s="47">
        <v>0.5</v>
      </c>
      <c r="I136" s="47">
        <v>6</v>
      </c>
      <c r="J136" t="str">
        <f t="shared" si="2"/>
        <v>Yes</v>
      </c>
      <c r="L136" s="47"/>
    </row>
    <row r="137" spans="1:12" ht="16" hidden="1" customHeight="1" x14ac:dyDescent="0.2">
      <c r="A137" s="48">
        <v>46039</v>
      </c>
      <c r="B137" s="95"/>
      <c r="C137" s="95"/>
      <c r="D137">
        <v>10</v>
      </c>
      <c r="E137">
        <v>2</v>
      </c>
      <c r="F137" s="49" t="s">
        <v>135</v>
      </c>
      <c r="G137" s="50">
        <v>8.4</v>
      </c>
      <c r="H137" s="47">
        <v>1</v>
      </c>
      <c r="I137" s="47">
        <v>18.3</v>
      </c>
      <c r="J137" t="str">
        <f t="shared" si="2"/>
        <v>Yes</v>
      </c>
      <c r="L137" s="47"/>
    </row>
    <row r="138" spans="1:12" ht="16" hidden="1" customHeight="1" x14ac:dyDescent="0.2">
      <c r="A138" s="48">
        <v>46039</v>
      </c>
      <c r="B138" s="95"/>
      <c r="C138" s="95"/>
      <c r="D138">
        <v>10</v>
      </c>
      <c r="E138">
        <v>5</v>
      </c>
      <c r="F138" s="49" t="s">
        <v>136</v>
      </c>
      <c r="G138" s="51">
        <v>12</v>
      </c>
      <c r="H138" s="47">
        <v>1</v>
      </c>
      <c r="I138" s="47">
        <v>12.32</v>
      </c>
      <c r="J138" t="str">
        <f t="shared" si="2"/>
        <v>Yes</v>
      </c>
      <c r="L138" s="47"/>
    </row>
    <row r="139" spans="1:12" ht="16" hidden="1" customHeight="1" x14ac:dyDescent="0.2">
      <c r="A139" s="48">
        <v>46039</v>
      </c>
      <c r="B139" s="95"/>
      <c r="C139" s="95"/>
      <c r="D139">
        <v>10</v>
      </c>
      <c r="E139">
        <v>10</v>
      </c>
      <c r="F139" s="49" t="s">
        <v>137</v>
      </c>
      <c r="G139" s="51">
        <v>22</v>
      </c>
      <c r="H139" s="47">
        <v>1</v>
      </c>
      <c r="I139" s="47">
        <v>27</v>
      </c>
      <c r="J139" t="str">
        <f t="shared" si="2"/>
        <v>Yes</v>
      </c>
      <c r="L139" s="47"/>
    </row>
    <row r="140" spans="1:12" ht="16" hidden="1" customHeight="1" x14ac:dyDescent="0.2">
      <c r="A140" s="48">
        <v>46046</v>
      </c>
      <c r="B140" s="95"/>
      <c r="C140" s="95"/>
      <c r="D140">
        <v>1</v>
      </c>
      <c r="E140" s="49">
        <v>6</v>
      </c>
      <c r="F140" t="s">
        <v>120</v>
      </c>
      <c r="G140" s="50">
        <v>2.3199999999999998</v>
      </c>
      <c r="H140" s="47">
        <v>0.5</v>
      </c>
      <c r="I140" s="47">
        <v>2.5</v>
      </c>
      <c r="J140" t="str">
        <f t="shared" si="2"/>
        <v>Yes</v>
      </c>
    </row>
    <row r="141" spans="1:12" ht="16" hidden="1" customHeight="1" x14ac:dyDescent="0.2">
      <c r="A141" s="48">
        <v>46046</v>
      </c>
      <c r="B141" s="95"/>
      <c r="C141" s="95"/>
      <c r="D141">
        <v>1</v>
      </c>
      <c r="E141" s="49">
        <v>5</v>
      </c>
      <c r="F141" t="s">
        <v>222</v>
      </c>
      <c r="G141" s="50">
        <v>3.15</v>
      </c>
      <c r="H141" s="47">
        <v>0.5</v>
      </c>
      <c r="I141" s="47">
        <v>2.73</v>
      </c>
      <c r="J141" t="str">
        <f t="shared" si="2"/>
        <v>No</v>
      </c>
    </row>
    <row r="142" spans="1:12" ht="16" hidden="1" customHeight="1" x14ac:dyDescent="0.2">
      <c r="A142" s="48">
        <v>46046</v>
      </c>
      <c r="B142" s="95"/>
      <c r="C142" s="95"/>
      <c r="D142">
        <v>1</v>
      </c>
      <c r="E142" s="49">
        <v>3</v>
      </c>
      <c r="F142" t="s">
        <v>205</v>
      </c>
      <c r="G142" s="51">
        <v>12</v>
      </c>
      <c r="H142" s="47">
        <v>1</v>
      </c>
      <c r="I142" s="47">
        <v>6.73</v>
      </c>
      <c r="J142" t="str">
        <f t="shared" si="2"/>
        <v>No</v>
      </c>
    </row>
    <row r="143" spans="1:12" ht="16" hidden="1" customHeight="1" x14ac:dyDescent="0.2">
      <c r="A143" s="48">
        <v>46046</v>
      </c>
      <c r="B143" s="95"/>
      <c r="C143" s="95"/>
      <c r="D143">
        <v>1</v>
      </c>
      <c r="E143" s="49">
        <v>4</v>
      </c>
      <c r="F143" t="s">
        <v>159</v>
      </c>
      <c r="G143" s="51">
        <v>30</v>
      </c>
      <c r="H143" s="47">
        <v>1</v>
      </c>
      <c r="I143" s="47">
        <v>25</v>
      </c>
      <c r="J143" t="str">
        <f t="shared" si="2"/>
        <v>No</v>
      </c>
    </row>
    <row r="144" spans="1:12" ht="16" hidden="1" customHeight="1" x14ac:dyDescent="0.2">
      <c r="A144" s="48">
        <v>46046</v>
      </c>
      <c r="B144" s="95"/>
      <c r="C144" s="95"/>
      <c r="D144">
        <v>4</v>
      </c>
      <c r="E144" s="49">
        <v>13</v>
      </c>
      <c r="F144" t="s">
        <v>406</v>
      </c>
      <c r="G144" s="50">
        <v>6.2</v>
      </c>
      <c r="H144" s="47">
        <v>0.5</v>
      </c>
      <c r="I144" s="47">
        <v>3.58</v>
      </c>
      <c r="J144" t="str">
        <f t="shared" si="2"/>
        <v>No</v>
      </c>
    </row>
    <row r="145" spans="1:10" ht="16" hidden="1" customHeight="1" x14ac:dyDescent="0.2">
      <c r="A145" s="48">
        <v>46046</v>
      </c>
      <c r="B145" s="95"/>
      <c r="C145" s="95"/>
      <c r="D145">
        <v>4</v>
      </c>
      <c r="E145" s="49">
        <v>14</v>
      </c>
      <c r="F145" t="s">
        <v>407</v>
      </c>
      <c r="G145" s="50">
        <v>6.4</v>
      </c>
      <c r="H145" s="47">
        <v>0.5</v>
      </c>
      <c r="I145" s="47">
        <v>5.6</v>
      </c>
      <c r="J145" t="str">
        <f t="shared" si="2"/>
        <v>No</v>
      </c>
    </row>
    <row r="146" spans="1:10" ht="16" hidden="1" customHeight="1" x14ac:dyDescent="0.2">
      <c r="A146" s="48">
        <v>46046</v>
      </c>
      <c r="B146" s="95"/>
      <c r="C146" s="95"/>
      <c r="D146">
        <v>4</v>
      </c>
      <c r="E146" s="49">
        <v>1</v>
      </c>
      <c r="F146" t="s">
        <v>139</v>
      </c>
      <c r="G146" s="50">
        <v>6.8</v>
      </c>
      <c r="H146" s="47">
        <v>0.5</v>
      </c>
      <c r="I146" s="47">
        <v>7.6</v>
      </c>
      <c r="J146" t="str">
        <f t="shared" si="2"/>
        <v>Yes</v>
      </c>
    </row>
    <row r="147" spans="1:10" ht="16" hidden="1" customHeight="1" x14ac:dyDescent="0.2">
      <c r="A147" s="48">
        <v>46046</v>
      </c>
      <c r="B147" s="95"/>
      <c r="C147" s="95"/>
      <c r="D147">
        <v>4</v>
      </c>
      <c r="E147" s="49">
        <v>6</v>
      </c>
      <c r="F147" t="s">
        <v>140</v>
      </c>
      <c r="G147" s="51">
        <v>11</v>
      </c>
      <c r="H147" s="47">
        <v>1</v>
      </c>
      <c r="I147" s="47">
        <v>45.61</v>
      </c>
      <c r="J147" t="str">
        <f t="shared" si="2"/>
        <v>Yes</v>
      </c>
    </row>
    <row r="148" spans="1:10" ht="16" hidden="1" customHeight="1" x14ac:dyDescent="0.2">
      <c r="A148" s="48">
        <v>46046</v>
      </c>
      <c r="B148" s="95"/>
      <c r="C148" s="95"/>
      <c r="D148">
        <v>4</v>
      </c>
      <c r="E148" s="49">
        <v>9</v>
      </c>
      <c r="F148" t="s">
        <v>408</v>
      </c>
      <c r="G148" s="50">
        <v>18.5</v>
      </c>
      <c r="H148" s="47">
        <v>1</v>
      </c>
      <c r="I148" s="47">
        <v>14</v>
      </c>
      <c r="J148" t="str">
        <f t="shared" si="2"/>
        <v>No</v>
      </c>
    </row>
    <row r="149" spans="1:10" ht="16" hidden="1" customHeight="1" x14ac:dyDescent="0.2">
      <c r="A149" s="48">
        <v>46046</v>
      </c>
      <c r="B149" s="95"/>
      <c r="C149" s="95"/>
      <c r="D149">
        <v>4</v>
      </c>
      <c r="E149" s="49">
        <v>2</v>
      </c>
      <c r="F149" t="s">
        <v>141</v>
      </c>
      <c r="G149" s="51">
        <v>23</v>
      </c>
      <c r="H149" s="47">
        <v>1</v>
      </c>
      <c r="I149" s="47">
        <v>53.29</v>
      </c>
      <c r="J149" t="str">
        <f t="shared" si="2"/>
        <v>Yes</v>
      </c>
    </row>
    <row r="150" spans="1:10" ht="16" hidden="1" customHeight="1" x14ac:dyDescent="0.2">
      <c r="A150" s="48">
        <v>46046</v>
      </c>
      <c r="B150" s="95"/>
      <c r="C150" s="95"/>
      <c r="D150">
        <v>4</v>
      </c>
      <c r="E150" s="49">
        <v>4</v>
      </c>
      <c r="F150" t="s">
        <v>142</v>
      </c>
      <c r="G150" s="51">
        <v>26</v>
      </c>
      <c r="H150" s="47">
        <v>1</v>
      </c>
      <c r="I150" s="47">
        <v>64.11</v>
      </c>
      <c r="J150" t="str">
        <f t="shared" si="2"/>
        <v>Yes</v>
      </c>
    </row>
    <row r="151" spans="1:10" ht="16" hidden="1" customHeight="1" x14ac:dyDescent="0.2">
      <c r="A151" s="48">
        <v>46046</v>
      </c>
      <c r="B151" s="95"/>
      <c r="C151" s="95"/>
      <c r="D151">
        <v>4</v>
      </c>
      <c r="E151" s="49">
        <v>7</v>
      </c>
      <c r="F151" t="s">
        <v>100</v>
      </c>
      <c r="G151" s="51">
        <v>32</v>
      </c>
      <c r="H151" s="47">
        <v>1</v>
      </c>
      <c r="I151" s="47">
        <v>18.41</v>
      </c>
      <c r="J151" t="str">
        <f t="shared" si="2"/>
        <v>No</v>
      </c>
    </row>
    <row r="152" spans="1:10" ht="16" hidden="1" customHeight="1" x14ac:dyDescent="0.2">
      <c r="A152" s="48">
        <v>46046</v>
      </c>
      <c r="B152" s="95"/>
      <c r="C152" s="95"/>
      <c r="D152">
        <v>4</v>
      </c>
      <c r="E152" s="49">
        <v>5</v>
      </c>
      <c r="F152" t="s">
        <v>409</v>
      </c>
      <c r="G152" s="51">
        <v>36</v>
      </c>
      <c r="H152" s="47">
        <v>1</v>
      </c>
      <c r="I152" s="47">
        <v>30.4</v>
      </c>
      <c r="J152" t="str">
        <f t="shared" si="2"/>
        <v>No</v>
      </c>
    </row>
    <row r="153" spans="1:10" ht="16" hidden="1" customHeight="1" x14ac:dyDescent="0.2">
      <c r="A153" s="48">
        <v>46046</v>
      </c>
      <c r="B153" s="95"/>
      <c r="C153" s="95"/>
      <c r="D153">
        <v>5</v>
      </c>
      <c r="E153" s="49">
        <v>10</v>
      </c>
      <c r="F153" t="s">
        <v>218</v>
      </c>
      <c r="G153" s="50">
        <v>4.3</v>
      </c>
      <c r="H153" s="47">
        <v>0.5</v>
      </c>
      <c r="I153" s="47">
        <v>3.78</v>
      </c>
      <c r="J153" t="str">
        <f t="shared" si="2"/>
        <v>No</v>
      </c>
    </row>
    <row r="154" spans="1:10" ht="16" hidden="1" customHeight="1" x14ac:dyDescent="0.2">
      <c r="A154" s="48">
        <v>46046</v>
      </c>
      <c r="B154" s="95"/>
      <c r="C154" s="95"/>
      <c r="D154">
        <v>5</v>
      </c>
      <c r="E154" s="49">
        <v>4</v>
      </c>
      <c r="F154" t="s">
        <v>410</v>
      </c>
      <c r="G154" s="50">
        <v>4.8</v>
      </c>
      <c r="H154" s="47">
        <v>0.5</v>
      </c>
      <c r="I154" s="47">
        <v>3.8</v>
      </c>
      <c r="J154" t="str">
        <f t="shared" si="2"/>
        <v>No</v>
      </c>
    </row>
    <row r="155" spans="1:10" ht="16" hidden="1" customHeight="1" x14ac:dyDescent="0.2">
      <c r="A155" s="48">
        <v>46046</v>
      </c>
      <c r="B155" s="95"/>
      <c r="C155" s="95"/>
      <c r="D155">
        <v>5</v>
      </c>
      <c r="E155" s="49">
        <v>2</v>
      </c>
      <c r="F155" t="s">
        <v>143</v>
      </c>
      <c r="G155" s="50">
        <v>5.3</v>
      </c>
      <c r="H155" s="47">
        <v>0.5</v>
      </c>
      <c r="I155" s="47">
        <v>8.4700000000000006</v>
      </c>
      <c r="J155" t="str">
        <f t="shared" si="2"/>
        <v>Yes</v>
      </c>
    </row>
    <row r="156" spans="1:10" ht="16" hidden="1" customHeight="1" x14ac:dyDescent="0.2">
      <c r="A156" s="48">
        <v>46046</v>
      </c>
      <c r="B156" s="95"/>
      <c r="C156" s="95"/>
      <c r="D156">
        <v>5</v>
      </c>
      <c r="E156" s="49">
        <v>1</v>
      </c>
      <c r="F156" t="s">
        <v>144</v>
      </c>
      <c r="G156" s="50">
        <v>6.2</v>
      </c>
      <c r="H156" s="47">
        <v>0.5</v>
      </c>
      <c r="I156" s="47">
        <v>9.14</v>
      </c>
      <c r="J156" t="str">
        <f t="shared" si="2"/>
        <v>Yes</v>
      </c>
    </row>
    <row r="157" spans="1:10" ht="16" hidden="1" customHeight="1" x14ac:dyDescent="0.2">
      <c r="A157" s="48">
        <v>46046</v>
      </c>
      <c r="B157" s="95"/>
      <c r="C157" s="95"/>
      <c r="D157">
        <v>5</v>
      </c>
      <c r="E157" s="49">
        <v>9</v>
      </c>
      <c r="F157" t="s">
        <v>411</v>
      </c>
      <c r="G157" s="50">
        <v>12.5</v>
      </c>
      <c r="H157" s="47">
        <v>1</v>
      </c>
      <c r="I157" s="47">
        <v>8.06</v>
      </c>
      <c r="J157" t="str">
        <f t="shared" si="2"/>
        <v>No</v>
      </c>
    </row>
    <row r="158" spans="1:10" ht="16" hidden="1" customHeight="1" x14ac:dyDescent="0.2">
      <c r="A158" s="48">
        <v>46046</v>
      </c>
      <c r="B158" s="95"/>
      <c r="C158" s="95"/>
      <c r="D158">
        <v>5</v>
      </c>
      <c r="E158" s="49">
        <v>7</v>
      </c>
      <c r="F158" t="s">
        <v>145</v>
      </c>
      <c r="G158" s="51">
        <v>34</v>
      </c>
      <c r="H158" s="47">
        <v>1</v>
      </c>
      <c r="I158" s="47">
        <v>53.28</v>
      </c>
      <c r="J158" t="str">
        <f t="shared" si="2"/>
        <v>Yes</v>
      </c>
    </row>
    <row r="159" spans="1:10" ht="16" hidden="1" customHeight="1" x14ac:dyDescent="0.2">
      <c r="A159" s="48">
        <v>46046</v>
      </c>
      <c r="B159" s="95"/>
      <c r="C159" s="95"/>
      <c r="D159">
        <v>6</v>
      </c>
      <c r="E159" s="49">
        <v>6</v>
      </c>
      <c r="F159" t="s">
        <v>146</v>
      </c>
      <c r="G159" s="50">
        <v>3.15</v>
      </c>
      <c r="H159" s="47">
        <v>0.5</v>
      </c>
      <c r="I159" s="47">
        <v>4.9000000000000004</v>
      </c>
      <c r="J159" t="str">
        <f t="shared" si="2"/>
        <v>Yes</v>
      </c>
    </row>
    <row r="160" spans="1:10" ht="16" hidden="1" customHeight="1" x14ac:dyDescent="0.2">
      <c r="A160" s="48">
        <v>46046</v>
      </c>
      <c r="B160" s="95"/>
      <c r="C160" s="95"/>
      <c r="D160">
        <v>6</v>
      </c>
      <c r="E160" s="49">
        <v>5</v>
      </c>
      <c r="F160" t="s">
        <v>212</v>
      </c>
      <c r="G160" s="50">
        <v>4.5999999999999996</v>
      </c>
      <c r="H160" s="47">
        <v>0.5</v>
      </c>
      <c r="I160" s="47">
        <v>3.75</v>
      </c>
      <c r="J160" t="str">
        <f t="shared" si="2"/>
        <v>No</v>
      </c>
    </row>
    <row r="161" spans="1:11" ht="16" hidden="1" customHeight="1" x14ac:dyDescent="0.2">
      <c r="A161" s="48">
        <v>46046</v>
      </c>
      <c r="B161" s="95"/>
      <c r="C161" s="95"/>
      <c r="D161">
        <v>6</v>
      </c>
      <c r="E161" s="49">
        <v>9</v>
      </c>
      <c r="F161" t="s">
        <v>412</v>
      </c>
      <c r="G161" s="50">
        <v>9.4</v>
      </c>
      <c r="H161" s="47">
        <v>1</v>
      </c>
      <c r="I161" s="47">
        <v>4.18</v>
      </c>
      <c r="J161" t="str">
        <f t="shared" si="2"/>
        <v>No</v>
      </c>
    </row>
    <row r="162" spans="1:11" ht="16" hidden="1" customHeight="1" x14ac:dyDescent="0.2">
      <c r="A162" s="48">
        <v>46046</v>
      </c>
      <c r="B162" s="95"/>
      <c r="C162" s="95"/>
      <c r="D162">
        <v>6</v>
      </c>
      <c r="E162" s="49">
        <v>1</v>
      </c>
      <c r="F162" t="s">
        <v>147</v>
      </c>
      <c r="G162" s="51">
        <v>14</v>
      </c>
      <c r="H162" s="47">
        <v>1</v>
      </c>
      <c r="I162" s="47">
        <v>19.079999999999998</v>
      </c>
      <c r="J162" t="str">
        <f t="shared" si="2"/>
        <v>Yes</v>
      </c>
    </row>
    <row r="163" spans="1:11" ht="16" hidden="1" customHeight="1" x14ac:dyDescent="0.2">
      <c r="A163" s="48">
        <v>46046</v>
      </c>
      <c r="B163" s="95"/>
      <c r="C163" s="95"/>
      <c r="D163">
        <v>6</v>
      </c>
      <c r="E163" s="49">
        <v>3</v>
      </c>
      <c r="F163" t="s">
        <v>148</v>
      </c>
      <c r="G163" s="51">
        <v>15</v>
      </c>
      <c r="H163" s="47">
        <v>1</v>
      </c>
      <c r="I163" s="47">
        <v>17.5</v>
      </c>
      <c r="J163" t="str">
        <f t="shared" si="2"/>
        <v>Yes</v>
      </c>
    </row>
    <row r="164" spans="1:11" ht="16" hidden="1" customHeight="1" x14ac:dyDescent="0.2">
      <c r="A164" s="48">
        <v>46046</v>
      </c>
      <c r="B164" s="95"/>
      <c r="C164" s="95"/>
      <c r="D164">
        <v>6</v>
      </c>
      <c r="E164" s="49">
        <v>10</v>
      </c>
      <c r="F164" t="s">
        <v>80</v>
      </c>
      <c r="G164" s="51">
        <v>15</v>
      </c>
      <c r="H164" s="47">
        <v>1</v>
      </c>
      <c r="I164" s="47">
        <v>24</v>
      </c>
      <c r="J164" t="str">
        <f t="shared" si="2"/>
        <v>Yes</v>
      </c>
    </row>
    <row r="165" spans="1:11" ht="16" hidden="1" customHeight="1" x14ac:dyDescent="0.2">
      <c r="A165" s="48">
        <v>46046</v>
      </c>
      <c r="B165" s="95"/>
      <c r="C165" s="95"/>
      <c r="D165">
        <v>6</v>
      </c>
      <c r="E165" s="49">
        <v>4</v>
      </c>
      <c r="F165" t="s">
        <v>413</v>
      </c>
      <c r="G165" s="51">
        <v>27</v>
      </c>
      <c r="H165" s="47">
        <v>1</v>
      </c>
      <c r="I165" s="47">
        <v>12.2</v>
      </c>
      <c r="J165" t="str">
        <f t="shared" si="2"/>
        <v>No</v>
      </c>
    </row>
    <row r="166" spans="1:11" ht="16" hidden="1" customHeight="1" x14ac:dyDescent="0.2">
      <c r="A166" s="48">
        <v>46046</v>
      </c>
      <c r="B166" s="95"/>
      <c r="C166" s="95"/>
      <c r="D166">
        <v>7</v>
      </c>
      <c r="E166" s="49">
        <v>7</v>
      </c>
      <c r="F166" t="s">
        <v>414</v>
      </c>
      <c r="G166" s="50">
        <v>3.65</v>
      </c>
      <c r="H166" s="47">
        <v>0.5</v>
      </c>
      <c r="I166" s="47">
        <v>3.34</v>
      </c>
      <c r="J166" t="str">
        <f t="shared" si="2"/>
        <v>No</v>
      </c>
    </row>
    <row r="167" spans="1:11" ht="16" hidden="1" customHeight="1" x14ac:dyDescent="0.2">
      <c r="A167" s="48">
        <v>46046</v>
      </c>
      <c r="B167" s="95"/>
      <c r="C167" s="95"/>
      <c r="D167">
        <v>7</v>
      </c>
      <c r="E167" s="49">
        <v>2</v>
      </c>
      <c r="F167" t="s">
        <v>149</v>
      </c>
      <c r="G167" s="50">
        <v>8.8000000000000007</v>
      </c>
      <c r="H167" s="47">
        <v>1</v>
      </c>
      <c r="I167" s="47">
        <v>13.38</v>
      </c>
      <c r="J167" t="str">
        <f t="shared" si="2"/>
        <v>Yes</v>
      </c>
    </row>
    <row r="168" spans="1:11" ht="16" hidden="1" customHeight="1" x14ac:dyDescent="0.2">
      <c r="A168" s="48">
        <v>46046</v>
      </c>
      <c r="B168" s="95"/>
      <c r="C168" s="95"/>
      <c r="D168">
        <v>8</v>
      </c>
      <c r="E168" s="49">
        <v>3</v>
      </c>
      <c r="F168" t="s">
        <v>150</v>
      </c>
      <c r="G168" s="50">
        <v>5.8422000000000001</v>
      </c>
      <c r="H168" s="47">
        <v>0.5</v>
      </c>
      <c r="I168" s="47">
        <v>17</v>
      </c>
      <c r="J168" t="str">
        <f t="shared" si="2"/>
        <v>Yes</v>
      </c>
      <c r="K168" s="53">
        <v>2.63E-2</v>
      </c>
    </row>
    <row r="169" spans="1:11" ht="16" hidden="1" customHeight="1" x14ac:dyDescent="0.2">
      <c r="A169" s="48">
        <v>46046</v>
      </c>
      <c r="B169" s="95"/>
      <c r="C169" s="95"/>
      <c r="D169">
        <v>8</v>
      </c>
      <c r="E169" s="49">
        <v>2</v>
      </c>
      <c r="F169" t="s">
        <v>415</v>
      </c>
      <c r="G169" s="50">
        <v>8.5685600000000015</v>
      </c>
      <c r="H169" s="47">
        <v>1</v>
      </c>
      <c r="I169" s="47">
        <v>6.4</v>
      </c>
      <c r="J169" t="str">
        <f t="shared" si="2"/>
        <v>No</v>
      </c>
      <c r="K169" s="52">
        <v>2.63E-2</v>
      </c>
    </row>
    <row r="170" spans="1:11" ht="16" hidden="1" customHeight="1" x14ac:dyDescent="0.2">
      <c r="A170" s="48">
        <v>46046</v>
      </c>
      <c r="B170" s="95"/>
      <c r="C170" s="95"/>
      <c r="D170">
        <v>8</v>
      </c>
      <c r="E170" s="49">
        <v>10</v>
      </c>
      <c r="F170" t="s">
        <v>151</v>
      </c>
      <c r="G170" s="50">
        <v>11.19755</v>
      </c>
      <c r="H170" s="47">
        <v>1</v>
      </c>
      <c r="I170" s="47">
        <v>18.440000000000001</v>
      </c>
      <c r="J170" t="str">
        <f t="shared" si="2"/>
        <v>Yes</v>
      </c>
      <c r="K170" s="53">
        <v>2.63E-2</v>
      </c>
    </row>
    <row r="171" spans="1:11" ht="16" hidden="1" customHeight="1" x14ac:dyDescent="0.2">
      <c r="A171" s="48">
        <v>46046</v>
      </c>
      <c r="B171" s="95"/>
      <c r="C171" s="95"/>
      <c r="D171">
        <v>8</v>
      </c>
      <c r="E171" s="49">
        <v>7</v>
      </c>
      <c r="F171" t="s">
        <v>416</v>
      </c>
      <c r="G171" s="50">
        <v>12.171250000000001</v>
      </c>
      <c r="H171" s="47">
        <v>1</v>
      </c>
      <c r="I171" s="47">
        <v>10.32</v>
      </c>
      <c r="J171" t="str">
        <f t="shared" si="2"/>
        <v>No</v>
      </c>
      <c r="K171" s="52">
        <v>2.63E-2</v>
      </c>
    </row>
    <row r="172" spans="1:11" ht="16" hidden="1" customHeight="1" x14ac:dyDescent="0.2">
      <c r="A172" s="48">
        <v>46046</v>
      </c>
      <c r="B172" s="95"/>
      <c r="C172" s="95"/>
      <c r="D172">
        <v>8</v>
      </c>
      <c r="E172" s="49">
        <v>8</v>
      </c>
      <c r="F172" t="s">
        <v>417</v>
      </c>
      <c r="G172" s="50">
        <v>12.171250000000001</v>
      </c>
      <c r="H172" s="47">
        <v>1</v>
      </c>
      <c r="I172" s="47">
        <v>9.51</v>
      </c>
      <c r="J172" t="str">
        <f t="shared" si="2"/>
        <v>No</v>
      </c>
      <c r="K172" s="52">
        <v>2.63E-2</v>
      </c>
    </row>
    <row r="173" spans="1:11" ht="16" hidden="1" customHeight="1" x14ac:dyDescent="0.2">
      <c r="A173" s="48">
        <v>46046</v>
      </c>
      <c r="B173" s="95"/>
      <c r="C173" s="95"/>
      <c r="D173">
        <v>8</v>
      </c>
      <c r="E173" s="49">
        <v>4</v>
      </c>
      <c r="F173" t="s">
        <v>215</v>
      </c>
      <c r="G173" s="50">
        <v>19.474</v>
      </c>
      <c r="H173" s="47">
        <v>1</v>
      </c>
      <c r="I173" s="47">
        <v>15.64</v>
      </c>
      <c r="J173" t="str">
        <f t="shared" si="2"/>
        <v>No</v>
      </c>
      <c r="K173" s="52">
        <v>2.63E-2</v>
      </c>
    </row>
    <row r="174" spans="1:11" ht="16" hidden="1" customHeight="1" x14ac:dyDescent="0.2">
      <c r="A174" s="48">
        <v>46046</v>
      </c>
      <c r="B174" s="95"/>
      <c r="C174" s="95"/>
      <c r="D174">
        <v>9</v>
      </c>
      <c r="E174" s="49">
        <v>3</v>
      </c>
      <c r="F174" t="s">
        <v>200</v>
      </c>
      <c r="G174" s="50">
        <v>4.5</v>
      </c>
      <c r="H174" s="47">
        <v>0.5</v>
      </c>
      <c r="I174" s="47">
        <v>3.34</v>
      </c>
      <c r="J174" t="str">
        <f t="shared" si="2"/>
        <v>No</v>
      </c>
    </row>
    <row r="175" spans="1:11" ht="16" hidden="1" customHeight="1" x14ac:dyDescent="0.2">
      <c r="A175" s="48">
        <v>46046</v>
      </c>
      <c r="B175" s="95"/>
      <c r="C175" s="95"/>
      <c r="D175">
        <v>9</v>
      </c>
      <c r="E175" s="49">
        <v>8</v>
      </c>
      <c r="F175" t="s">
        <v>152</v>
      </c>
      <c r="G175" s="50">
        <v>8.4</v>
      </c>
      <c r="H175" s="47">
        <v>1</v>
      </c>
      <c r="I175" s="47">
        <v>15.62</v>
      </c>
      <c r="J175" t="str">
        <f t="shared" si="2"/>
        <v>Yes</v>
      </c>
    </row>
    <row r="176" spans="1:11" ht="16" hidden="1" customHeight="1" x14ac:dyDescent="0.2">
      <c r="A176" s="48">
        <v>46046</v>
      </c>
      <c r="B176" s="95"/>
      <c r="C176" s="95"/>
      <c r="D176">
        <v>9</v>
      </c>
      <c r="E176" s="49">
        <v>10</v>
      </c>
      <c r="F176" t="s">
        <v>153</v>
      </c>
      <c r="G176" s="50">
        <v>8.8000000000000007</v>
      </c>
      <c r="H176" s="47">
        <v>1</v>
      </c>
      <c r="I176" s="47">
        <v>10.87</v>
      </c>
      <c r="J176" t="str">
        <f t="shared" si="2"/>
        <v>Yes</v>
      </c>
    </row>
    <row r="177" spans="1:10" ht="16" hidden="1" customHeight="1" x14ac:dyDescent="0.2">
      <c r="A177" s="48">
        <v>46046</v>
      </c>
      <c r="B177" s="95"/>
      <c r="C177" s="95"/>
      <c r="D177">
        <v>9</v>
      </c>
      <c r="E177" s="49">
        <v>9</v>
      </c>
      <c r="F177" t="s">
        <v>154</v>
      </c>
      <c r="G177" s="51">
        <v>17</v>
      </c>
      <c r="H177" s="47">
        <v>1</v>
      </c>
      <c r="I177" s="47">
        <v>30.91</v>
      </c>
      <c r="J177" t="str">
        <f t="shared" si="2"/>
        <v>Yes</v>
      </c>
    </row>
    <row r="178" spans="1:10" ht="16" hidden="1" customHeight="1" x14ac:dyDescent="0.2">
      <c r="A178" s="48">
        <v>46046</v>
      </c>
      <c r="B178" s="95"/>
      <c r="C178" s="95"/>
      <c r="D178">
        <v>10</v>
      </c>
      <c r="E178" s="49">
        <v>5</v>
      </c>
      <c r="F178" t="s">
        <v>418</v>
      </c>
      <c r="G178" s="50">
        <v>2.02</v>
      </c>
      <c r="H178" s="47">
        <v>0.5</v>
      </c>
      <c r="I178" s="47">
        <v>1.96</v>
      </c>
      <c r="J178" t="str">
        <f t="shared" si="2"/>
        <v>No</v>
      </c>
    </row>
    <row r="179" spans="1:10" ht="16" hidden="1" customHeight="1" x14ac:dyDescent="0.2">
      <c r="A179" s="48">
        <v>46046</v>
      </c>
      <c r="B179" s="95"/>
      <c r="C179" s="95"/>
      <c r="D179">
        <v>10</v>
      </c>
      <c r="E179" s="49">
        <v>12</v>
      </c>
      <c r="F179" t="s">
        <v>389</v>
      </c>
      <c r="G179" s="50">
        <v>3.15</v>
      </c>
      <c r="H179" s="47">
        <v>0.5</v>
      </c>
      <c r="I179" s="47">
        <v>2.4900000000000002</v>
      </c>
      <c r="J179" t="str">
        <f t="shared" si="2"/>
        <v>No</v>
      </c>
    </row>
    <row r="180" spans="1:10" ht="16" hidden="1" customHeight="1" x14ac:dyDescent="0.2">
      <c r="A180" s="48">
        <v>46046</v>
      </c>
      <c r="B180" s="95"/>
      <c r="C180" s="95"/>
      <c r="D180">
        <v>10</v>
      </c>
      <c r="E180" s="49">
        <v>6</v>
      </c>
      <c r="F180" t="s">
        <v>155</v>
      </c>
      <c r="G180" s="50">
        <v>12.5</v>
      </c>
      <c r="H180" s="47">
        <v>1</v>
      </c>
      <c r="I180" s="47">
        <v>28.73</v>
      </c>
      <c r="J180" t="str">
        <f t="shared" si="2"/>
        <v>Yes</v>
      </c>
    </row>
    <row r="181" spans="1:10" ht="16" hidden="1" customHeight="1" x14ac:dyDescent="0.2">
      <c r="A181" s="48">
        <v>46046</v>
      </c>
      <c r="B181" s="95"/>
      <c r="C181" s="95"/>
      <c r="D181">
        <v>10</v>
      </c>
      <c r="E181" s="49">
        <v>1</v>
      </c>
      <c r="F181" t="s">
        <v>156</v>
      </c>
      <c r="G181" s="50">
        <v>17.5</v>
      </c>
      <c r="H181" s="47">
        <v>1</v>
      </c>
      <c r="I181" s="47">
        <v>21.41</v>
      </c>
      <c r="J181" t="str">
        <f t="shared" si="2"/>
        <v>Yes</v>
      </c>
    </row>
    <row r="182" spans="1:10" ht="16" hidden="1" customHeight="1" x14ac:dyDescent="0.2">
      <c r="A182" s="48">
        <v>46046</v>
      </c>
      <c r="B182" s="95"/>
      <c r="C182" s="95"/>
      <c r="D182">
        <v>10</v>
      </c>
      <c r="E182" s="49">
        <v>4</v>
      </c>
      <c r="F182" t="s">
        <v>206</v>
      </c>
      <c r="G182" s="51">
        <v>44</v>
      </c>
      <c r="H182" s="47">
        <v>1</v>
      </c>
      <c r="I182" s="47">
        <v>31.33</v>
      </c>
      <c r="J182" t="str">
        <f t="shared" si="2"/>
        <v>No</v>
      </c>
    </row>
    <row r="183" spans="1:10" ht="16" hidden="1" customHeight="1" x14ac:dyDescent="0.2">
      <c r="A183" s="48">
        <v>46053</v>
      </c>
      <c r="B183" s="95"/>
      <c r="C183" s="95"/>
      <c r="D183">
        <v>1</v>
      </c>
      <c r="E183">
        <v>6</v>
      </c>
      <c r="F183" t="s">
        <v>157</v>
      </c>
      <c r="G183" s="50">
        <v>3</v>
      </c>
      <c r="H183">
        <v>0.5</v>
      </c>
      <c r="I183" s="47">
        <v>3</v>
      </c>
      <c r="J183" t="str">
        <f t="shared" si="2"/>
        <v>Yes</v>
      </c>
    </row>
    <row r="184" spans="1:10" ht="16" hidden="1" customHeight="1" x14ac:dyDescent="0.2">
      <c r="A184" s="48">
        <v>46053</v>
      </c>
      <c r="B184" s="95"/>
      <c r="C184" s="95"/>
      <c r="D184">
        <v>1</v>
      </c>
      <c r="E184">
        <v>3</v>
      </c>
      <c r="F184" t="s">
        <v>129</v>
      </c>
      <c r="G184" s="50">
        <v>4.4000000000000004</v>
      </c>
      <c r="H184">
        <v>0.5</v>
      </c>
      <c r="I184" s="47">
        <v>4.67</v>
      </c>
      <c r="J184" t="str">
        <f t="shared" si="2"/>
        <v>Yes</v>
      </c>
    </row>
    <row r="185" spans="1:10" ht="16" hidden="1" customHeight="1" x14ac:dyDescent="0.2">
      <c r="A185" s="48">
        <v>46053</v>
      </c>
      <c r="B185" s="95"/>
      <c r="C185" s="95"/>
      <c r="D185">
        <v>1</v>
      </c>
      <c r="E185">
        <v>1</v>
      </c>
      <c r="F185" t="s">
        <v>130</v>
      </c>
      <c r="G185" s="50">
        <v>10</v>
      </c>
      <c r="H185" s="47">
        <v>1</v>
      </c>
      <c r="I185" s="47">
        <v>11.31</v>
      </c>
      <c r="J185" t="str">
        <f t="shared" si="2"/>
        <v>Yes</v>
      </c>
    </row>
    <row r="186" spans="1:10" ht="16" hidden="1" customHeight="1" x14ac:dyDescent="0.2">
      <c r="A186" s="48">
        <v>46053</v>
      </c>
      <c r="B186" s="95"/>
      <c r="C186" s="95"/>
      <c r="D186">
        <v>1</v>
      </c>
      <c r="E186">
        <v>7</v>
      </c>
      <c r="F186" t="s">
        <v>71</v>
      </c>
      <c r="G186" s="50">
        <v>11.5</v>
      </c>
      <c r="H186" s="47">
        <v>1</v>
      </c>
      <c r="I186" s="47">
        <v>5.63</v>
      </c>
      <c r="J186" t="str">
        <f t="shared" si="2"/>
        <v>No</v>
      </c>
    </row>
    <row r="187" spans="1:10" ht="16" hidden="1" customHeight="1" x14ac:dyDescent="0.2">
      <c r="A187" s="48">
        <v>46053</v>
      </c>
      <c r="B187" s="95"/>
      <c r="C187" s="95"/>
      <c r="D187">
        <v>1</v>
      </c>
      <c r="E187">
        <v>5</v>
      </c>
      <c r="F187" t="s">
        <v>158</v>
      </c>
      <c r="G187" s="50">
        <v>12.5</v>
      </c>
      <c r="H187" s="47">
        <v>1</v>
      </c>
      <c r="I187" s="47">
        <v>18.170000000000002</v>
      </c>
      <c r="J187" t="str">
        <f t="shared" si="2"/>
        <v>Yes</v>
      </c>
    </row>
    <row r="188" spans="1:10" ht="16" hidden="1" customHeight="1" x14ac:dyDescent="0.2">
      <c r="A188" s="48">
        <v>46053</v>
      </c>
      <c r="B188" s="95"/>
      <c r="C188" s="95"/>
      <c r="D188">
        <v>1</v>
      </c>
      <c r="E188">
        <v>4</v>
      </c>
      <c r="F188" t="s">
        <v>159</v>
      </c>
      <c r="G188" s="50">
        <v>14.5</v>
      </c>
      <c r="H188" s="47">
        <v>1</v>
      </c>
      <c r="I188" s="47">
        <v>16.87</v>
      </c>
      <c r="J188" t="str">
        <f t="shared" si="2"/>
        <v>Yes</v>
      </c>
    </row>
    <row r="189" spans="1:10" ht="16" hidden="1" customHeight="1" x14ac:dyDescent="0.2">
      <c r="A189" s="48">
        <v>46053</v>
      </c>
      <c r="B189" s="95"/>
      <c r="C189" s="95"/>
      <c r="D189">
        <v>2</v>
      </c>
      <c r="E189">
        <v>12</v>
      </c>
      <c r="F189" t="s">
        <v>419</v>
      </c>
      <c r="G189" s="50">
        <v>5.0999999999999996</v>
      </c>
      <c r="H189" s="47">
        <v>0.5</v>
      </c>
      <c r="I189" s="47">
        <v>4.1500000000000004</v>
      </c>
      <c r="J189" t="str">
        <f t="shared" si="2"/>
        <v>No</v>
      </c>
    </row>
    <row r="190" spans="1:10" ht="16" hidden="1" customHeight="1" x14ac:dyDescent="0.2">
      <c r="A190" s="48">
        <v>46053</v>
      </c>
      <c r="B190" s="95"/>
      <c r="C190" s="95"/>
      <c r="D190">
        <v>2</v>
      </c>
      <c r="E190">
        <v>2</v>
      </c>
      <c r="F190" t="s">
        <v>160</v>
      </c>
      <c r="G190" s="50">
        <v>5.5</v>
      </c>
      <c r="H190" s="47">
        <v>0.5</v>
      </c>
      <c r="I190" s="47">
        <v>6.78</v>
      </c>
      <c r="J190" t="str">
        <f t="shared" si="2"/>
        <v>Yes</v>
      </c>
    </row>
    <row r="191" spans="1:10" ht="16" hidden="1" customHeight="1" x14ac:dyDescent="0.2">
      <c r="A191" s="48">
        <v>46053</v>
      </c>
      <c r="B191" s="95"/>
      <c r="C191" s="95"/>
      <c r="D191">
        <v>2</v>
      </c>
      <c r="E191">
        <v>7</v>
      </c>
      <c r="F191" t="s">
        <v>420</v>
      </c>
      <c r="G191" s="50">
        <v>6.2</v>
      </c>
      <c r="H191" s="47">
        <v>0.5</v>
      </c>
      <c r="I191" s="47">
        <v>5.2</v>
      </c>
      <c r="J191" t="str">
        <f t="shared" si="2"/>
        <v>No</v>
      </c>
    </row>
    <row r="192" spans="1:10" ht="16" hidden="1" customHeight="1" x14ac:dyDescent="0.2">
      <c r="A192" s="48">
        <v>46053</v>
      </c>
      <c r="B192" s="95"/>
      <c r="C192" s="95"/>
      <c r="D192">
        <v>2</v>
      </c>
      <c r="E192">
        <v>11</v>
      </c>
      <c r="F192" t="s">
        <v>421</v>
      </c>
      <c r="G192" s="50">
        <v>9</v>
      </c>
      <c r="H192" s="47">
        <v>1</v>
      </c>
      <c r="I192" s="47">
        <v>6.63</v>
      </c>
      <c r="J192" t="str">
        <f t="shared" si="2"/>
        <v>No</v>
      </c>
    </row>
    <row r="193" spans="1:10" ht="16" hidden="1" customHeight="1" x14ac:dyDescent="0.2">
      <c r="A193" s="48">
        <v>46053</v>
      </c>
      <c r="B193" s="95"/>
      <c r="C193" s="95"/>
      <c r="D193">
        <v>2</v>
      </c>
      <c r="E193">
        <v>6</v>
      </c>
      <c r="F193" t="s">
        <v>422</v>
      </c>
      <c r="G193" s="50">
        <v>11.5</v>
      </c>
      <c r="H193" s="47">
        <v>1</v>
      </c>
      <c r="I193" s="47">
        <v>8.25</v>
      </c>
      <c r="J193" t="str">
        <f t="shared" si="2"/>
        <v>No</v>
      </c>
    </row>
    <row r="194" spans="1:10" ht="16" hidden="1" customHeight="1" x14ac:dyDescent="0.2">
      <c r="A194" s="48">
        <v>46053</v>
      </c>
      <c r="B194" s="95"/>
      <c r="C194" s="95"/>
      <c r="D194">
        <v>2</v>
      </c>
      <c r="E194">
        <v>10</v>
      </c>
      <c r="F194" t="s">
        <v>161</v>
      </c>
      <c r="G194" s="50">
        <v>16</v>
      </c>
      <c r="H194" s="47">
        <v>1</v>
      </c>
      <c r="I194" s="47">
        <v>26.41</v>
      </c>
      <c r="J194" t="str">
        <f t="shared" ref="J194:J257" si="3">IF(I194&gt;=G194,"Yes","No")</f>
        <v>Yes</v>
      </c>
    </row>
    <row r="195" spans="1:10" ht="16" hidden="1" customHeight="1" x14ac:dyDescent="0.2">
      <c r="A195" s="48">
        <v>46053</v>
      </c>
      <c r="B195" s="95"/>
      <c r="C195" s="95"/>
      <c r="D195">
        <v>2</v>
      </c>
      <c r="E195">
        <v>8</v>
      </c>
      <c r="F195" t="s">
        <v>162</v>
      </c>
      <c r="G195" s="50">
        <v>16.5</v>
      </c>
      <c r="H195" s="47">
        <v>1</v>
      </c>
      <c r="I195" s="47">
        <v>45.25</v>
      </c>
      <c r="J195" t="str">
        <f t="shared" si="3"/>
        <v>Yes</v>
      </c>
    </row>
    <row r="196" spans="1:10" ht="16" hidden="1" customHeight="1" x14ac:dyDescent="0.2">
      <c r="A196" s="48">
        <v>46053</v>
      </c>
      <c r="B196" s="95"/>
      <c r="C196" s="95"/>
      <c r="D196">
        <v>3</v>
      </c>
      <c r="E196">
        <v>5</v>
      </c>
      <c r="F196" t="s">
        <v>423</v>
      </c>
      <c r="G196" s="50">
        <v>4.4000000000000004</v>
      </c>
      <c r="H196" s="47">
        <v>0.5</v>
      </c>
      <c r="I196" s="47">
        <v>2.63</v>
      </c>
      <c r="J196" t="str">
        <f t="shared" si="3"/>
        <v>No</v>
      </c>
    </row>
    <row r="197" spans="1:10" ht="16" hidden="1" customHeight="1" x14ac:dyDescent="0.2">
      <c r="A197" s="48">
        <v>46053</v>
      </c>
      <c r="B197" s="95"/>
      <c r="C197" s="95"/>
      <c r="D197">
        <v>3</v>
      </c>
      <c r="E197">
        <v>12</v>
      </c>
      <c r="F197" t="s">
        <v>424</v>
      </c>
      <c r="G197" s="50">
        <v>6</v>
      </c>
      <c r="H197" s="47">
        <v>0.5</v>
      </c>
      <c r="I197" s="47">
        <v>5.57</v>
      </c>
      <c r="J197" t="str">
        <f t="shared" si="3"/>
        <v>No</v>
      </c>
    </row>
    <row r="198" spans="1:10" ht="16" hidden="1" customHeight="1" x14ac:dyDescent="0.2">
      <c r="A198" s="48">
        <v>46053</v>
      </c>
      <c r="B198" s="95"/>
      <c r="C198" s="95"/>
      <c r="D198">
        <v>3</v>
      </c>
      <c r="E198">
        <v>10</v>
      </c>
      <c r="F198" t="s">
        <v>425</v>
      </c>
      <c r="G198" s="50">
        <v>7.2</v>
      </c>
      <c r="H198" s="47">
        <v>1</v>
      </c>
      <c r="I198" s="47">
        <v>6.57</v>
      </c>
      <c r="J198" t="str">
        <f t="shared" si="3"/>
        <v>No</v>
      </c>
    </row>
    <row r="199" spans="1:10" ht="16" hidden="1" customHeight="1" x14ac:dyDescent="0.2">
      <c r="A199" s="48">
        <v>46053</v>
      </c>
      <c r="B199" s="95"/>
      <c r="C199" s="95"/>
      <c r="D199">
        <v>3</v>
      </c>
      <c r="E199">
        <v>1</v>
      </c>
      <c r="F199" t="s">
        <v>163</v>
      </c>
      <c r="G199" s="50">
        <v>11.5</v>
      </c>
      <c r="H199" s="47">
        <v>1</v>
      </c>
      <c r="I199" s="47">
        <v>18.11</v>
      </c>
      <c r="J199" t="str">
        <f t="shared" si="3"/>
        <v>Yes</v>
      </c>
    </row>
    <row r="200" spans="1:10" ht="16" hidden="1" customHeight="1" x14ac:dyDescent="0.2">
      <c r="A200" s="48">
        <v>46053</v>
      </c>
      <c r="B200" s="95"/>
      <c r="C200" s="95"/>
      <c r="D200">
        <v>3</v>
      </c>
      <c r="E200">
        <v>8</v>
      </c>
      <c r="F200" t="s">
        <v>164</v>
      </c>
      <c r="G200" s="50">
        <v>12</v>
      </c>
      <c r="H200" s="47">
        <v>1</v>
      </c>
      <c r="I200" s="47">
        <v>19.010000000000002</v>
      </c>
      <c r="J200" t="str">
        <f t="shared" si="3"/>
        <v>Yes</v>
      </c>
    </row>
    <row r="201" spans="1:10" ht="16" hidden="1" customHeight="1" x14ac:dyDescent="0.2">
      <c r="A201" s="48">
        <v>46053</v>
      </c>
      <c r="B201" s="95"/>
      <c r="C201" s="95"/>
      <c r="D201">
        <v>3</v>
      </c>
      <c r="E201">
        <v>3</v>
      </c>
      <c r="F201" t="s">
        <v>165</v>
      </c>
      <c r="G201" s="50">
        <v>20</v>
      </c>
      <c r="H201" s="47">
        <v>1</v>
      </c>
      <c r="I201" s="47">
        <v>26</v>
      </c>
      <c r="J201" t="str">
        <f t="shared" si="3"/>
        <v>Yes</v>
      </c>
    </row>
    <row r="202" spans="1:10" ht="16" hidden="1" customHeight="1" x14ac:dyDescent="0.2">
      <c r="A202" s="48">
        <v>46053</v>
      </c>
      <c r="B202" s="95"/>
      <c r="C202" s="95"/>
      <c r="D202">
        <v>4</v>
      </c>
      <c r="E202">
        <v>6</v>
      </c>
      <c r="F202" t="s">
        <v>223</v>
      </c>
      <c r="G202" s="50">
        <v>3.8</v>
      </c>
      <c r="H202" s="47">
        <v>0.5</v>
      </c>
      <c r="I202" s="47">
        <v>3.26</v>
      </c>
      <c r="J202" t="str">
        <f t="shared" si="3"/>
        <v>No</v>
      </c>
    </row>
    <row r="203" spans="1:10" ht="16" hidden="1" customHeight="1" x14ac:dyDescent="0.2">
      <c r="A203" s="48">
        <v>46053</v>
      </c>
      <c r="B203" s="95"/>
      <c r="C203" s="95"/>
      <c r="D203">
        <v>4</v>
      </c>
      <c r="E203">
        <v>8</v>
      </c>
      <c r="F203" t="s">
        <v>61</v>
      </c>
      <c r="G203" s="50">
        <v>4.2</v>
      </c>
      <c r="H203" s="47">
        <v>0.5</v>
      </c>
      <c r="I203" s="47">
        <v>4.45</v>
      </c>
      <c r="J203" t="str">
        <f t="shared" si="3"/>
        <v>Yes</v>
      </c>
    </row>
    <row r="204" spans="1:10" ht="16" hidden="1" customHeight="1" x14ac:dyDescent="0.2">
      <c r="A204" s="48">
        <v>46053</v>
      </c>
      <c r="B204" s="95"/>
      <c r="C204" s="95"/>
      <c r="D204">
        <v>4</v>
      </c>
      <c r="E204">
        <v>7</v>
      </c>
      <c r="F204" t="s">
        <v>212</v>
      </c>
      <c r="G204" s="50">
        <v>7.2</v>
      </c>
      <c r="H204" s="47">
        <v>1</v>
      </c>
      <c r="I204" s="47">
        <v>3.7</v>
      </c>
      <c r="J204" t="str">
        <f t="shared" si="3"/>
        <v>No</v>
      </c>
    </row>
    <row r="205" spans="1:10" ht="16" hidden="1" customHeight="1" x14ac:dyDescent="0.2">
      <c r="A205" s="48">
        <v>46053</v>
      </c>
      <c r="B205" s="95"/>
      <c r="C205" s="95"/>
      <c r="D205">
        <v>4</v>
      </c>
      <c r="E205">
        <v>2</v>
      </c>
      <c r="F205" t="s">
        <v>166</v>
      </c>
      <c r="G205" s="50">
        <v>11.5</v>
      </c>
      <c r="H205" s="47">
        <v>1</v>
      </c>
      <c r="I205" s="47">
        <v>23.87</v>
      </c>
      <c r="J205" t="str">
        <f t="shared" si="3"/>
        <v>Yes</v>
      </c>
    </row>
    <row r="206" spans="1:10" ht="16" hidden="1" customHeight="1" x14ac:dyDescent="0.2">
      <c r="A206" s="48">
        <v>46053</v>
      </c>
      <c r="B206" s="95"/>
      <c r="C206" s="95"/>
      <c r="D206">
        <v>4</v>
      </c>
      <c r="E206">
        <v>1</v>
      </c>
      <c r="F206" t="s">
        <v>167</v>
      </c>
      <c r="G206" s="50">
        <v>15.5</v>
      </c>
      <c r="H206" s="47">
        <v>1</v>
      </c>
      <c r="I206" s="47">
        <v>33.630000000000003</v>
      </c>
      <c r="J206" t="str">
        <f t="shared" si="3"/>
        <v>Yes</v>
      </c>
    </row>
    <row r="207" spans="1:10" ht="16" hidden="1" customHeight="1" x14ac:dyDescent="0.2">
      <c r="A207" s="48">
        <v>46053</v>
      </c>
      <c r="B207" s="95"/>
      <c r="C207" s="95"/>
      <c r="D207">
        <v>4</v>
      </c>
      <c r="E207">
        <v>4</v>
      </c>
      <c r="F207" t="s">
        <v>104</v>
      </c>
      <c r="G207" s="50">
        <v>17</v>
      </c>
      <c r="H207" s="47">
        <v>1</v>
      </c>
      <c r="I207" s="47">
        <v>9.3699999999999992</v>
      </c>
      <c r="J207" t="str">
        <f t="shared" si="3"/>
        <v>No</v>
      </c>
    </row>
    <row r="208" spans="1:10" ht="16" hidden="1" customHeight="1" x14ac:dyDescent="0.2">
      <c r="A208" s="48">
        <v>46053</v>
      </c>
      <c r="B208" s="95"/>
      <c r="C208" s="95"/>
      <c r="D208">
        <v>4</v>
      </c>
      <c r="E208">
        <v>3</v>
      </c>
      <c r="F208" t="s">
        <v>168</v>
      </c>
      <c r="G208" s="50">
        <v>38</v>
      </c>
      <c r="H208" s="47">
        <v>1</v>
      </c>
      <c r="I208" s="47">
        <v>103.29</v>
      </c>
      <c r="J208" t="str">
        <f t="shared" si="3"/>
        <v>Yes</v>
      </c>
    </row>
    <row r="209" spans="1:10" ht="16" hidden="1" customHeight="1" x14ac:dyDescent="0.2">
      <c r="A209" s="48">
        <v>46053</v>
      </c>
      <c r="B209" s="95"/>
      <c r="C209" s="95"/>
      <c r="D209">
        <v>5</v>
      </c>
      <c r="E209">
        <v>5</v>
      </c>
      <c r="F209" t="s">
        <v>426</v>
      </c>
      <c r="G209" s="50">
        <v>4.5</v>
      </c>
      <c r="H209" s="47">
        <v>0.5</v>
      </c>
      <c r="I209" s="47">
        <v>4.3899999999999997</v>
      </c>
      <c r="J209" t="str">
        <f t="shared" si="3"/>
        <v>No</v>
      </c>
    </row>
    <row r="210" spans="1:10" ht="16" hidden="1" customHeight="1" x14ac:dyDescent="0.2">
      <c r="A210" s="48">
        <v>46053</v>
      </c>
      <c r="B210" s="95"/>
      <c r="C210" s="95"/>
      <c r="D210">
        <v>5</v>
      </c>
      <c r="E210">
        <v>1</v>
      </c>
      <c r="F210" t="s">
        <v>169</v>
      </c>
      <c r="G210" s="50">
        <v>6</v>
      </c>
      <c r="H210" s="47">
        <v>0.5</v>
      </c>
      <c r="I210" s="47">
        <v>10.3</v>
      </c>
      <c r="J210" t="str">
        <f t="shared" si="3"/>
        <v>Yes</v>
      </c>
    </row>
    <row r="211" spans="1:10" ht="16" hidden="1" customHeight="1" x14ac:dyDescent="0.2">
      <c r="A211" s="48">
        <v>46053</v>
      </c>
      <c r="B211" s="95"/>
      <c r="C211" s="95"/>
      <c r="D211">
        <v>5</v>
      </c>
      <c r="E211">
        <v>2</v>
      </c>
      <c r="F211" t="s">
        <v>388</v>
      </c>
      <c r="G211" s="50">
        <v>7</v>
      </c>
      <c r="H211" s="47">
        <v>1</v>
      </c>
      <c r="I211" s="47">
        <v>4.13</v>
      </c>
      <c r="J211" t="str">
        <f t="shared" si="3"/>
        <v>No</v>
      </c>
    </row>
    <row r="212" spans="1:10" ht="16" hidden="1" customHeight="1" x14ac:dyDescent="0.2">
      <c r="A212" s="48">
        <v>46053</v>
      </c>
      <c r="B212" s="95"/>
      <c r="C212" s="95"/>
      <c r="D212">
        <v>5</v>
      </c>
      <c r="E212">
        <v>4</v>
      </c>
      <c r="F212" t="s">
        <v>136</v>
      </c>
      <c r="G212" s="50">
        <v>7.8</v>
      </c>
      <c r="H212" s="47">
        <v>1</v>
      </c>
      <c r="I212" s="47">
        <v>6.5</v>
      </c>
      <c r="J212" t="str">
        <f t="shared" si="3"/>
        <v>No</v>
      </c>
    </row>
    <row r="213" spans="1:10" ht="16" hidden="1" customHeight="1" x14ac:dyDescent="0.2">
      <c r="A213" s="48">
        <v>46053</v>
      </c>
      <c r="B213" s="95"/>
      <c r="C213" s="95"/>
      <c r="D213">
        <v>5</v>
      </c>
      <c r="E213">
        <v>3</v>
      </c>
      <c r="F213" t="s">
        <v>170</v>
      </c>
      <c r="G213" s="50">
        <v>12</v>
      </c>
      <c r="H213" s="47">
        <v>1</v>
      </c>
      <c r="I213" s="47">
        <v>12</v>
      </c>
      <c r="J213" t="str">
        <f t="shared" si="3"/>
        <v>Yes</v>
      </c>
    </row>
    <row r="214" spans="1:10" ht="16" hidden="1" customHeight="1" x14ac:dyDescent="0.2">
      <c r="A214" s="48">
        <v>46053</v>
      </c>
      <c r="B214" s="95"/>
      <c r="C214" s="95"/>
      <c r="D214">
        <v>5</v>
      </c>
      <c r="E214">
        <v>8</v>
      </c>
      <c r="F214" t="s">
        <v>171</v>
      </c>
      <c r="G214" s="50">
        <v>14</v>
      </c>
      <c r="H214" s="47">
        <v>1</v>
      </c>
      <c r="I214" s="47">
        <v>21.13</v>
      </c>
      <c r="J214" t="str">
        <f t="shared" si="3"/>
        <v>Yes</v>
      </c>
    </row>
    <row r="215" spans="1:10" ht="16" hidden="1" customHeight="1" x14ac:dyDescent="0.2">
      <c r="A215" s="48">
        <v>46053</v>
      </c>
      <c r="B215" s="95"/>
      <c r="C215" s="95"/>
      <c r="D215">
        <v>5</v>
      </c>
      <c r="E215">
        <v>10</v>
      </c>
      <c r="F215" t="s">
        <v>172</v>
      </c>
      <c r="G215" s="50">
        <v>16</v>
      </c>
      <c r="H215" s="47">
        <v>1</v>
      </c>
      <c r="I215" s="47">
        <v>16.27</v>
      </c>
      <c r="J215" t="str">
        <f t="shared" si="3"/>
        <v>Yes</v>
      </c>
    </row>
    <row r="216" spans="1:10" ht="16" hidden="1" customHeight="1" x14ac:dyDescent="0.2">
      <c r="A216" s="48">
        <v>46053</v>
      </c>
      <c r="B216" s="95"/>
      <c r="C216" s="95"/>
      <c r="D216">
        <v>5</v>
      </c>
      <c r="E216">
        <v>6</v>
      </c>
      <c r="F216" t="s">
        <v>173</v>
      </c>
      <c r="G216" s="50">
        <v>20</v>
      </c>
      <c r="H216" s="47">
        <v>1</v>
      </c>
      <c r="I216" s="47">
        <v>25.94</v>
      </c>
      <c r="J216" t="str">
        <f t="shared" si="3"/>
        <v>Yes</v>
      </c>
    </row>
    <row r="217" spans="1:10" ht="16" hidden="1" customHeight="1" x14ac:dyDescent="0.2">
      <c r="A217" s="48">
        <v>46053</v>
      </c>
      <c r="B217" s="95"/>
      <c r="C217" s="95"/>
      <c r="D217">
        <v>5</v>
      </c>
      <c r="E217">
        <v>9</v>
      </c>
      <c r="F217" t="s">
        <v>174</v>
      </c>
      <c r="G217" s="50">
        <v>34</v>
      </c>
      <c r="H217" s="47">
        <v>1</v>
      </c>
      <c r="I217" s="47">
        <v>55.42</v>
      </c>
      <c r="J217" t="str">
        <f t="shared" si="3"/>
        <v>Yes</v>
      </c>
    </row>
    <row r="218" spans="1:10" ht="16" hidden="1" customHeight="1" x14ac:dyDescent="0.2">
      <c r="A218" s="48">
        <v>46053</v>
      </c>
      <c r="B218" s="95"/>
      <c r="C218" s="95"/>
      <c r="D218">
        <v>7</v>
      </c>
      <c r="E218">
        <v>7</v>
      </c>
      <c r="F218" t="s">
        <v>427</v>
      </c>
      <c r="G218" s="50">
        <v>5.3</v>
      </c>
      <c r="H218" s="47">
        <v>0.5</v>
      </c>
      <c r="I218" s="47">
        <v>5.7</v>
      </c>
      <c r="J218" t="str">
        <f t="shared" si="3"/>
        <v>Yes</v>
      </c>
    </row>
    <row r="219" spans="1:10" ht="16" hidden="1" customHeight="1" x14ac:dyDescent="0.2">
      <c r="A219" s="48">
        <v>46053</v>
      </c>
      <c r="B219" s="95"/>
      <c r="C219" s="95"/>
      <c r="D219">
        <v>7</v>
      </c>
      <c r="E219">
        <v>4</v>
      </c>
      <c r="F219" t="s">
        <v>428</v>
      </c>
      <c r="G219" s="50">
        <v>7.2</v>
      </c>
      <c r="H219" s="47">
        <v>1</v>
      </c>
      <c r="I219" s="47">
        <v>6.16</v>
      </c>
      <c r="J219" t="str">
        <f t="shared" si="3"/>
        <v>No</v>
      </c>
    </row>
    <row r="220" spans="1:10" ht="16" hidden="1" customHeight="1" x14ac:dyDescent="0.2">
      <c r="A220" s="48">
        <v>46053</v>
      </c>
      <c r="B220" s="95"/>
      <c r="C220" s="95"/>
      <c r="D220">
        <v>7</v>
      </c>
      <c r="E220">
        <v>5</v>
      </c>
      <c r="F220" t="s">
        <v>90</v>
      </c>
      <c r="G220" s="50">
        <v>8.1999999999999993</v>
      </c>
      <c r="H220" s="47">
        <v>1</v>
      </c>
      <c r="I220" s="47">
        <v>13.75</v>
      </c>
      <c r="J220" t="str">
        <f t="shared" si="3"/>
        <v>Yes</v>
      </c>
    </row>
    <row r="221" spans="1:10" ht="16" hidden="1" customHeight="1" x14ac:dyDescent="0.2">
      <c r="A221" s="48">
        <v>46053</v>
      </c>
      <c r="B221" s="95"/>
      <c r="C221" s="95"/>
      <c r="D221">
        <v>7</v>
      </c>
      <c r="E221">
        <v>8</v>
      </c>
      <c r="F221" t="s">
        <v>176</v>
      </c>
      <c r="G221" s="50">
        <v>15</v>
      </c>
      <c r="H221" s="47">
        <v>1</v>
      </c>
      <c r="I221" s="47">
        <v>16.59</v>
      </c>
      <c r="J221" t="str">
        <f t="shared" si="3"/>
        <v>Yes</v>
      </c>
    </row>
    <row r="222" spans="1:10" ht="16" hidden="1" customHeight="1" x14ac:dyDescent="0.2">
      <c r="A222" s="48">
        <v>46053</v>
      </c>
      <c r="B222" s="95"/>
      <c r="C222" s="95"/>
      <c r="D222">
        <v>7</v>
      </c>
      <c r="E222">
        <v>10</v>
      </c>
      <c r="F222" t="s">
        <v>177</v>
      </c>
      <c r="G222" s="50">
        <v>17</v>
      </c>
      <c r="H222" s="47">
        <v>1</v>
      </c>
      <c r="I222" s="47">
        <v>19.309999999999999</v>
      </c>
      <c r="J222" t="str">
        <f t="shared" si="3"/>
        <v>Yes</v>
      </c>
    </row>
    <row r="223" spans="1:10" ht="16" hidden="1" customHeight="1" x14ac:dyDescent="0.2">
      <c r="A223" s="48">
        <v>46053</v>
      </c>
      <c r="B223" s="95"/>
      <c r="C223" s="95"/>
      <c r="D223">
        <v>8</v>
      </c>
      <c r="E223">
        <v>3</v>
      </c>
      <c r="F223" t="s">
        <v>429</v>
      </c>
      <c r="G223" s="50">
        <v>3.85</v>
      </c>
      <c r="H223" s="47">
        <v>0.5</v>
      </c>
      <c r="I223" s="47">
        <v>3.5</v>
      </c>
      <c r="J223" t="str">
        <f t="shared" si="3"/>
        <v>No</v>
      </c>
    </row>
    <row r="224" spans="1:10" ht="16" hidden="1" customHeight="1" x14ac:dyDescent="0.2">
      <c r="A224" s="48">
        <v>46053</v>
      </c>
      <c r="B224" s="95"/>
      <c r="C224" s="95"/>
      <c r="D224">
        <v>8</v>
      </c>
      <c r="E224">
        <v>4</v>
      </c>
      <c r="F224" t="s">
        <v>430</v>
      </c>
      <c r="G224" s="50">
        <v>4.7</v>
      </c>
      <c r="H224" s="47">
        <v>0.5</v>
      </c>
      <c r="I224" s="47">
        <v>4.07</v>
      </c>
      <c r="J224" t="str">
        <f t="shared" si="3"/>
        <v>No</v>
      </c>
    </row>
    <row r="225" spans="1:10" ht="16" hidden="1" customHeight="1" x14ac:dyDescent="0.2">
      <c r="A225" s="48">
        <v>46053</v>
      </c>
      <c r="B225" s="95"/>
      <c r="C225" s="95"/>
      <c r="D225">
        <v>8</v>
      </c>
      <c r="E225">
        <v>5</v>
      </c>
      <c r="F225" t="s">
        <v>178</v>
      </c>
      <c r="G225" s="50">
        <v>9</v>
      </c>
      <c r="H225" s="47">
        <v>1</v>
      </c>
      <c r="I225" s="47">
        <v>9.08</v>
      </c>
      <c r="J225" t="str">
        <f t="shared" si="3"/>
        <v>Yes</v>
      </c>
    </row>
    <row r="226" spans="1:10" ht="16" hidden="1" customHeight="1" x14ac:dyDescent="0.2">
      <c r="A226" s="48">
        <v>46053</v>
      </c>
      <c r="B226" s="95"/>
      <c r="C226" s="95"/>
      <c r="D226">
        <v>8</v>
      </c>
      <c r="E226">
        <v>6</v>
      </c>
      <c r="F226" t="s">
        <v>122</v>
      </c>
      <c r="G226" s="50">
        <v>9.6</v>
      </c>
      <c r="H226" s="47">
        <v>1</v>
      </c>
      <c r="I226" s="47">
        <v>11.37</v>
      </c>
      <c r="J226" t="str">
        <f t="shared" si="3"/>
        <v>Yes</v>
      </c>
    </row>
    <row r="227" spans="1:10" ht="16" hidden="1" customHeight="1" x14ac:dyDescent="0.2">
      <c r="A227" s="48">
        <v>46053</v>
      </c>
      <c r="B227" s="95"/>
      <c r="C227" s="95"/>
      <c r="D227">
        <v>8</v>
      </c>
      <c r="E227">
        <v>9</v>
      </c>
      <c r="F227" t="s">
        <v>210</v>
      </c>
      <c r="G227" s="50">
        <v>12</v>
      </c>
      <c r="H227" s="47">
        <v>1</v>
      </c>
      <c r="I227" s="47">
        <v>10.07</v>
      </c>
      <c r="J227" t="str">
        <f t="shared" si="3"/>
        <v>No</v>
      </c>
    </row>
    <row r="228" spans="1:10" ht="16" hidden="1" customHeight="1" x14ac:dyDescent="0.2">
      <c r="A228" s="48">
        <v>46053</v>
      </c>
      <c r="B228" s="95"/>
      <c r="C228" s="95"/>
      <c r="D228">
        <v>8</v>
      </c>
      <c r="E228">
        <v>8</v>
      </c>
      <c r="F228" t="s">
        <v>179</v>
      </c>
      <c r="G228" s="50">
        <v>12.5</v>
      </c>
      <c r="H228" s="47">
        <v>1</v>
      </c>
      <c r="I228" s="47">
        <v>12.9</v>
      </c>
      <c r="J228" t="str">
        <f t="shared" si="3"/>
        <v>Yes</v>
      </c>
    </row>
    <row r="229" spans="1:10" ht="16" hidden="1" customHeight="1" x14ac:dyDescent="0.2">
      <c r="A229" s="48">
        <v>46053</v>
      </c>
      <c r="B229" s="95"/>
      <c r="C229" s="95"/>
      <c r="D229">
        <v>8</v>
      </c>
      <c r="E229">
        <v>1</v>
      </c>
      <c r="F229" t="s">
        <v>180</v>
      </c>
      <c r="G229" s="50">
        <v>23</v>
      </c>
      <c r="H229" s="47">
        <v>1</v>
      </c>
      <c r="I229" s="47">
        <v>29.95</v>
      </c>
      <c r="J229" t="str">
        <f t="shared" si="3"/>
        <v>Yes</v>
      </c>
    </row>
    <row r="230" spans="1:10" ht="16" hidden="1" customHeight="1" x14ac:dyDescent="0.2">
      <c r="A230" s="48">
        <v>46053</v>
      </c>
      <c r="B230" s="95"/>
      <c r="C230" s="95"/>
      <c r="D230">
        <v>8</v>
      </c>
      <c r="E230">
        <v>2</v>
      </c>
      <c r="F230" t="s">
        <v>431</v>
      </c>
      <c r="G230" s="50">
        <v>32</v>
      </c>
      <c r="H230" s="47">
        <v>1</v>
      </c>
      <c r="I230" s="47">
        <v>33.54</v>
      </c>
      <c r="J230" t="str">
        <f t="shared" si="3"/>
        <v>Yes</v>
      </c>
    </row>
    <row r="231" spans="1:10" ht="16" hidden="1" customHeight="1" x14ac:dyDescent="0.2">
      <c r="A231" s="48">
        <v>46053</v>
      </c>
      <c r="B231" s="95"/>
      <c r="C231" s="95"/>
      <c r="D231">
        <v>9</v>
      </c>
      <c r="E231">
        <v>8</v>
      </c>
      <c r="F231" t="s">
        <v>181</v>
      </c>
      <c r="G231" s="50">
        <v>3.15</v>
      </c>
      <c r="H231" s="47">
        <v>0.5</v>
      </c>
      <c r="I231" s="47">
        <v>3.93</v>
      </c>
      <c r="J231" t="str">
        <f t="shared" si="3"/>
        <v>Yes</v>
      </c>
    </row>
    <row r="232" spans="1:10" ht="16" hidden="1" customHeight="1" x14ac:dyDescent="0.2">
      <c r="A232" s="48">
        <v>46053</v>
      </c>
      <c r="B232" s="95"/>
      <c r="C232" s="95"/>
      <c r="D232">
        <v>9</v>
      </c>
      <c r="E232">
        <v>13</v>
      </c>
      <c r="F232" t="s">
        <v>182</v>
      </c>
      <c r="G232" s="50">
        <v>6.4</v>
      </c>
      <c r="H232" s="47">
        <v>0.5</v>
      </c>
      <c r="I232" s="47">
        <v>8.6300000000000008</v>
      </c>
      <c r="J232" t="str">
        <f t="shared" si="3"/>
        <v>Yes</v>
      </c>
    </row>
    <row r="233" spans="1:10" ht="16" hidden="1" customHeight="1" x14ac:dyDescent="0.2">
      <c r="A233" s="48">
        <v>46053</v>
      </c>
      <c r="B233" s="95"/>
      <c r="C233" s="95"/>
      <c r="D233">
        <v>9</v>
      </c>
      <c r="E233">
        <v>7</v>
      </c>
      <c r="F233" t="s">
        <v>432</v>
      </c>
      <c r="G233" s="50">
        <v>9.4</v>
      </c>
      <c r="H233" s="47">
        <v>1</v>
      </c>
      <c r="I233" s="47">
        <v>4.47</v>
      </c>
      <c r="J233" t="str">
        <f t="shared" si="3"/>
        <v>No</v>
      </c>
    </row>
    <row r="234" spans="1:10" ht="16" hidden="1" customHeight="1" x14ac:dyDescent="0.2">
      <c r="A234" s="48">
        <v>46053</v>
      </c>
      <c r="B234" s="95"/>
      <c r="C234" s="95"/>
      <c r="D234">
        <v>9</v>
      </c>
      <c r="E234">
        <v>12</v>
      </c>
      <c r="F234" t="s">
        <v>183</v>
      </c>
      <c r="G234" s="50">
        <v>11</v>
      </c>
      <c r="H234" s="47">
        <v>1</v>
      </c>
      <c r="I234" s="47">
        <v>12.64</v>
      </c>
      <c r="J234" t="str">
        <f t="shared" si="3"/>
        <v>Yes</v>
      </c>
    </row>
    <row r="235" spans="1:10" ht="16" hidden="1" customHeight="1" x14ac:dyDescent="0.2">
      <c r="A235" s="48">
        <v>46053</v>
      </c>
      <c r="B235" s="95"/>
      <c r="C235" s="95"/>
      <c r="D235">
        <v>9</v>
      </c>
      <c r="E235">
        <v>5</v>
      </c>
      <c r="F235" t="s">
        <v>433</v>
      </c>
      <c r="G235" s="50">
        <v>12.5</v>
      </c>
      <c r="H235" s="47">
        <v>1</v>
      </c>
      <c r="I235" s="47">
        <v>8.5500000000000007</v>
      </c>
      <c r="J235" t="str">
        <f t="shared" si="3"/>
        <v>No</v>
      </c>
    </row>
    <row r="236" spans="1:10" ht="16" hidden="1" customHeight="1" x14ac:dyDescent="0.2">
      <c r="A236" s="48">
        <v>46053</v>
      </c>
      <c r="B236" s="95"/>
      <c r="C236" s="95"/>
      <c r="D236">
        <v>9</v>
      </c>
      <c r="E236">
        <v>2</v>
      </c>
      <c r="F236" t="s">
        <v>184</v>
      </c>
      <c r="G236" s="50">
        <v>14</v>
      </c>
      <c r="H236" s="47">
        <v>1</v>
      </c>
      <c r="I236" s="47">
        <v>15.44</v>
      </c>
      <c r="J236" t="str">
        <f t="shared" si="3"/>
        <v>Yes</v>
      </c>
    </row>
    <row r="237" spans="1:10" ht="16" hidden="1" customHeight="1" x14ac:dyDescent="0.2">
      <c r="A237" s="48">
        <v>46053</v>
      </c>
      <c r="B237" s="95"/>
      <c r="C237" s="95"/>
      <c r="D237">
        <v>9</v>
      </c>
      <c r="E237">
        <v>10</v>
      </c>
      <c r="F237" t="s">
        <v>434</v>
      </c>
      <c r="G237" s="50">
        <v>16</v>
      </c>
      <c r="H237" s="47">
        <v>1</v>
      </c>
      <c r="I237" s="47">
        <v>7.77</v>
      </c>
      <c r="J237" t="str">
        <f t="shared" si="3"/>
        <v>No</v>
      </c>
    </row>
    <row r="238" spans="1:10" ht="16" hidden="1" customHeight="1" x14ac:dyDescent="0.2">
      <c r="A238" s="48">
        <v>46053</v>
      </c>
      <c r="B238" s="95"/>
      <c r="C238" s="95"/>
      <c r="D238">
        <v>9</v>
      </c>
      <c r="E238">
        <v>9</v>
      </c>
      <c r="F238" t="s">
        <v>185</v>
      </c>
      <c r="G238" s="50">
        <v>32</v>
      </c>
      <c r="H238" s="47">
        <v>1</v>
      </c>
      <c r="I238" s="47">
        <v>39.1</v>
      </c>
      <c r="J238" t="str">
        <f t="shared" si="3"/>
        <v>Yes</v>
      </c>
    </row>
    <row r="239" spans="1:10" ht="16" hidden="1" customHeight="1" x14ac:dyDescent="0.2">
      <c r="A239" s="48">
        <v>46053</v>
      </c>
      <c r="B239" s="95"/>
      <c r="C239" s="95"/>
      <c r="D239">
        <v>10</v>
      </c>
      <c r="E239">
        <v>16</v>
      </c>
      <c r="F239" t="s">
        <v>435</v>
      </c>
      <c r="G239" s="50">
        <v>2.8</v>
      </c>
      <c r="H239" s="47">
        <v>0.5</v>
      </c>
      <c r="I239" s="47">
        <v>2.77</v>
      </c>
      <c r="J239" t="str">
        <f t="shared" si="3"/>
        <v>No</v>
      </c>
    </row>
    <row r="240" spans="1:10" ht="16" hidden="1" customHeight="1" x14ac:dyDescent="0.2">
      <c r="A240" s="48">
        <v>46053</v>
      </c>
      <c r="B240" s="95"/>
      <c r="C240" s="95"/>
      <c r="D240">
        <v>10</v>
      </c>
      <c r="E240">
        <v>9</v>
      </c>
      <c r="F240" t="s">
        <v>436</v>
      </c>
      <c r="G240" s="50">
        <v>6</v>
      </c>
      <c r="H240" s="47">
        <v>0.5</v>
      </c>
      <c r="I240" s="47">
        <v>4.34</v>
      </c>
      <c r="J240" t="str">
        <f t="shared" si="3"/>
        <v>No</v>
      </c>
    </row>
    <row r="241" spans="1:10" ht="16" hidden="1" customHeight="1" x14ac:dyDescent="0.2">
      <c r="A241" s="48">
        <v>46053</v>
      </c>
      <c r="B241" s="95"/>
      <c r="C241" s="95"/>
      <c r="D241">
        <v>10</v>
      </c>
      <c r="E241">
        <v>15</v>
      </c>
      <c r="F241" t="s">
        <v>186</v>
      </c>
      <c r="G241" s="50">
        <v>1.5</v>
      </c>
      <c r="H241" s="47">
        <v>1</v>
      </c>
      <c r="I241" s="47">
        <v>31.87</v>
      </c>
      <c r="J241" t="str">
        <f t="shared" si="3"/>
        <v>Yes</v>
      </c>
    </row>
    <row r="242" spans="1:10" ht="16" hidden="1" customHeight="1" x14ac:dyDescent="0.2">
      <c r="A242" s="48">
        <v>46053</v>
      </c>
      <c r="B242" s="95"/>
      <c r="C242" s="95"/>
      <c r="D242">
        <v>10</v>
      </c>
      <c r="E242">
        <v>1</v>
      </c>
      <c r="F242" t="s">
        <v>294</v>
      </c>
      <c r="G242" s="50">
        <v>11.5</v>
      </c>
      <c r="H242" s="47">
        <v>1</v>
      </c>
      <c r="I242" s="47">
        <v>40.47</v>
      </c>
      <c r="J242" t="str">
        <f t="shared" si="3"/>
        <v>Yes</v>
      </c>
    </row>
    <row r="243" spans="1:10" ht="16" hidden="1" customHeight="1" x14ac:dyDescent="0.2">
      <c r="A243" s="48">
        <v>46053</v>
      </c>
      <c r="B243" s="95"/>
      <c r="C243" s="95"/>
      <c r="D243">
        <v>10</v>
      </c>
      <c r="E243">
        <v>17</v>
      </c>
      <c r="F243" t="s">
        <v>437</v>
      </c>
      <c r="G243" s="50">
        <v>12</v>
      </c>
      <c r="H243" s="47">
        <v>1</v>
      </c>
      <c r="I243" s="47">
        <v>16.16</v>
      </c>
      <c r="J243" t="str">
        <f t="shared" si="3"/>
        <v>Yes</v>
      </c>
    </row>
    <row r="244" spans="1:10" ht="16" hidden="1" customHeight="1" x14ac:dyDescent="0.2">
      <c r="A244" s="48">
        <v>46053</v>
      </c>
      <c r="B244" s="95"/>
      <c r="C244" s="95"/>
      <c r="D244">
        <v>10</v>
      </c>
      <c r="E244">
        <v>6</v>
      </c>
      <c r="F244" t="s">
        <v>438</v>
      </c>
      <c r="G244" s="50">
        <v>15</v>
      </c>
      <c r="H244" s="47">
        <v>1</v>
      </c>
      <c r="I244" s="47">
        <v>7.84</v>
      </c>
      <c r="J244" t="str">
        <f t="shared" si="3"/>
        <v>No</v>
      </c>
    </row>
    <row r="245" spans="1:10" ht="16" hidden="1" customHeight="1" x14ac:dyDescent="0.2">
      <c r="A245" s="48">
        <v>46053</v>
      </c>
      <c r="B245" s="95"/>
      <c r="C245" s="95"/>
      <c r="D245">
        <v>10</v>
      </c>
      <c r="E245">
        <v>7</v>
      </c>
      <c r="F245" t="s">
        <v>246</v>
      </c>
      <c r="G245" s="50">
        <v>19</v>
      </c>
      <c r="H245" s="47">
        <v>1</v>
      </c>
      <c r="I245" s="47">
        <v>12.97</v>
      </c>
      <c r="J245" t="str">
        <f t="shared" si="3"/>
        <v>No</v>
      </c>
    </row>
    <row r="246" spans="1:10" ht="16" hidden="1" customHeight="1" x14ac:dyDescent="0.2">
      <c r="A246" s="48">
        <v>46053</v>
      </c>
      <c r="B246" s="95"/>
      <c r="C246" s="95"/>
      <c r="D246">
        <v>10</v>
      </c>
      <c r="E246">
        <v>10</v>
      </c>
      <c r="F246" t="s">
        <v>188</v>
      </c>
      <c r="G246" s="50">
        <v>30</v>
      </c>
      <c r="H246" s="47">
        <v>1</v>
      </c>
      <c r="I246" s="47">
        <v>32</v>
      </c>
      <c r="J246" t="str">
        <f t="shared" si="3"/>
        <v>Yes</v>
      </c>
    </row>
    <row r="247" spans="1:10" ht="16" hidden="1" customHeight="1" x14ac:dyDescent="0.2">
      <c r="A247" s="48">
        <v>46060</v>
      </c>
      <c r="B247" s="95"/>
      <c r="C247" s="95"/>
      <c r="D247">
        <v>1</v>
      </c>
      <c r="E247">
        <v>3</v>
      </c>
      <c r="F247" t="s">
        <v>112</v>
      </c>
      <c r="G247" s="50">
        <v>2</v>
      </c>
      <c r="H247" s="47">
        <v>0.5</v>
      </c>
      <c r="I247" s="47">
        <v>1.77</v>
      </c>
      <c r="J247" t="str">
        <f t="shared" si="3"/>
        <v>No</v>
      </c>
    </row>
    <row r="248" spans="1:10" ht="16" hidden="1" customHeight="1" x14ac:dyDescent="0.2">
      <c r="A248" s="48">
        <v>46060</v>
      </c>
      <c r="B248" s="95"/>
      <c r="C248" s="95"/>
      <c r="D248">
        <v>1</v>
      </c>
      <c r="E248">
        <v>4</v>
      </c>
      <c r="F248" t="s">
        <v>189</v>
      </c>
      <c r="G248" s="50">
        <v>7.8</v>
      </c>
      <c r="H248" s="47">
        <v>1</v>
      </c>
      <c r="I248" s="47">
        <v>8.35</v>
      </c>
      <c r="J248" t="str">
        <f t="shared" si="3"/>
        <v>Yes</v>
      </c>
    </row>
    <row r="249" spans="1:10" ht="16" hidden="1" customHeight="1" x14ac:dyDescent="0.2">
      <c r="A249" s="48">
        <v>46060</v>
      </c>
      <c r="B249" s="95"/>
      <c r="C249" s="95"/>
      <c r="D249">
        <v>1</v>
      </c>
      <c r="E249">
        <v>7</v>
      </c>
      <c r="F249" t="s">
        <v>439</v>
      </c>
      <c r="G249" s="50">
        <v>11</v>
      </c>
      <c r="H249" s="47">
        <v>1</v>
      </c>
      <c r="I249" s="47">
        <v>10.54</v>
      </c>
      <c r="J249" t="str">
        <f t="shared" si="3"/>
        <v>No</v>
      </c>
    </row>
    <row r="250" spans="1:10" ht="16" hidden="1" customHeight="1" x14ac:dyDescent="0.2">
      <c r="A250" s="48">
        <v>46060</v>
      </c>
      <c r="B250" s="95"/>
      <c r="C250" s="95"/>
      <c r="D250">
        <v>1</v>
      </c>
      <c r="E250">
        <v>6</v>
      </c>
      <c r="F250" t="s">
        <v>74</v>
      </c>
      <c r="G250" s="50">
        <v>13.5</v>
      </c>
      <c r="H250" s="47">
        <v>1</v>
      </c>
      <c r="I250" s="47">
        <v>12</v>
      </c>
      <c r="J250" t="str">
        <f t="shared" si="3"/>
        <v>No</v>
      </c>
    </row>
    <row r="251" spans="1:10" ht="16" hidden="1" customHeight="1" x14ac:dyDescent="0.2">
      <c r="A251" s="48">
        <v>46060</v>
      </c>
      <c r="B251" s="95"/>
      <c r="C251" s="95"/>
      <c r="D251">
        <v>2</v>
      </c>
      <c r="E251">
        <v>3</v>
      </c>
      <c r="F251" t="s">
        <v>146</v>
      </c>
      <c r="G251" s="50">
        <v>2.62</v>
      </c>
      <c r="H251" s="47">
        <v>0.5</v>
      </c>
      <c r="I251" s="47">
        <v>1.97</v>
      </c>
      <c r="J251" t="str">
        <f t="shared" si="3"/>
        <v>No</v>
      </c>
    </row>
    <row r="252" spans="1:10" ht="16" hidden="1" customHeight="1" x14ac:dyDescent="0.2">
      <c r="A252" s="48">
        <v>46060</v>
      </c>
      <c r="B252" s="95"/>
      <c r="C252" s="95"/>
      <c r="D252">
        <v>2</v>
      </c>
      <c r="E252">
        <v>2</v>
      </c>
      <c r="F252" t="s">
        <v>129</v>
      </c>
      <c r="G252" s="50">
        <v>4.2</v>
      </c>
      <c r="H252" s="47">
        <v>0.5</v>
      </c>
      <c r="I252" s="47">
        <v>4.33</v>
      </c>
      <c r="J252" t="str">
        <f t="shared" si="3"/>
        <v>Yes</v>
      </c>
    </row>
    <row r="253" spans="1:10" ht="16" hidden="1" customHeight="1" x14ac:dyDescent="0.2">
      <c r="A253" s="48">
        <v>46060</v>
      </c>
      <c r="B253" s="95"/>
      <c r="C253" s="95"/>
      <c r="D253">
        <v>2</v>
      </c>
      <c r="E253">
        <v>4</v>
      </c>
      <c r="F253" t="s">
        <v>119</v>
      </c>
      <c r="G253" s="50">
        <v>8.1999999999999993</v>
      </c>
      <c r="H253" s="47">
        <v>1</v>
      </c>
      <c r="I253" s="47">
        <v>9.48</v>
      </c>
      <c r="J253" t="str">
        <f t="shared" si="3"/>
        <v>Yes</v>
      </c>
    </row>
    <row r="254" spans="1:10" ht="16" hidden="1" customHeight="1" x14ac:dyDescent="0.2">
      <c r="A254" s="48">
        <v>46060</v>
      </c>
      <c r="B254" s="95"/>
      <c r="C254" s="95"/>
      <c r="D254">
        <v>2</v>
      </c>
      <c r="E254">
        <v>1</v>
      </c>
      <c r="F254" t="s">
        <v>190</v>
      </c>
      <c r="G254" s="50">
        <v>8.4</v>
      </c>
      <c r="H254" s="47">
        <v>1</v>
      </c>
      <c r="I254" s="47">
        <v>8.85</v>
      </c>
      <c r="J254" t="str">
        <f t="shared" si="3"/>
        <v>Yes</v>
      </c>
    </row>
    <row r="255" spans="1:10" ht="16" hidden="1" customHeight="1" x14ac:dyDescent="0.2">
      <c r="A255" s="48">
        <v>46060</v>
      </c>
      <c r="B255" s="95"/>
      <c r="C255" s="95"/>
      <c r="D255">
        <v>2</v>
      </c>
      <c r="E255">
        <v>6</v>
      </c>
      <c r="F255" t="s">
        <v>191</v>
      </c>
      <c r="G255" s="50">
        <v>18</v>
      </c>
      <c r="H255" s="47">
        <v>1</v>
      </c>
      <c r="I255" s="47">
        <v>34.43</v>
      </c>
      <c r="J255" t="str">
        <f t="shared" si="3"/>
        <v>Yes</v>
      </c>
    </row>
    <row r="256" spans="1:10" ht="16" hidden="1" customHeight="1" x14ac:dyDescent="0.2">
      <c r="A256" s="48">
        <v>46060</v>
      </c>
      <c r="B256" s="95"/>
      <c r="C256" s="95"/>
      <c r="D256">
        <v>2</v>
      </c>
      <c r="E256">
        <v>7</v>
      </c>
      <c r="F256" t="s">
        <v>121</v>
      </c>
      <c r="G256" s="50">
        <v>24</v>
      </c>
      <c r="H256" s="47">
        <v>1</v>
      </c>
      <c r="I256" s="47">
        <v>34.06</v>
      </c>
      <c r="J256" t="str">
        <f t="shared" si="3"/>
        <v>Yes</v>
      </c>
    </row>
    <row r="257" spans="1:10" ht="16" hidden="1" customHeight="1" x14ac:dyDescent="0.2">
      <c r="A257" s="48">
        <v>46060</v>
      </c>
      <c r="B257" s="95"/>
      <c r="C257" s="95"/>
      <c r="D257">
        <v>5</v>
      </c>
      <c r="E257">
        <v>12</v>
      </c>
      <c r="F257" t="s">
        <v>440</v>
      </c>
      <c r="G257" s="50">
        <v>4.8</v>
      </c>
      <c r="H257" s="47">
        <v>0.5</v>
      </c>
      <c r="I257" s="47">
        <v>4.47</v>
      </c>
      <c r="J257" t="str">
        <f t="shared" si="3"/>
        <v>No</v>
      </c>
    </row>
    <row r="258" spans="1:10" ht="16" hidden="1" customHeight="1" x14ac:dyDescent="0.2">
      <c r="A258" s="48">
        <v>46060</v>
      </c>
      <c r="B258" s="95"/>
      <c r="C258" s="95"/>
      <c r="D258">
        <v>5</v>
      </c>
      <c r="E258">
        <v>2</v>
      </c>
      <c r="F258" t="s">
        <v>441</v>
      </c>
      <c r="G258" s="50">
        <v>9.1999999999999993</v>
      </c>
      <c r="H258" s="47">
        <v>1</v>
      </c>
      <c r="I258" s="47">
        <v>8.48</v>
      </c>
      <c r="J258" t="str">
        <f t="shared" ref="J258:J321" si="4">IF(I258&gt;=G258,"Yes","No")</f>
        <v>No</v>
      </c>
    </row>
    <row r="259" spans="1:10" ht="16" hidden="1" customHeight="1" x14ac:dyDescent="0.2">
      <c r="A259" s="48">
        <v>46060</v>
      </c>
      <c r="B259" s="95"/>
      <c r="C259" s="95"/>
      <c r="D259">
        <v>5</v>
      </c>
      <c r="E259">
        <v>8</v>
      </c>
      <c r="F259" t="s">
        <v>192</v>
      </c>
      <c r="G259" s="50">
        <v>18.5</v>
      </c>
      <c r="H259" s="47">
        <v>1</v>
      </c>
      <c r="I259" s="47">
        <v>18.5</v>
      </c>
      <c r="J259" t="str">
        <f t="shared" si="4"/>
        <v>Yes</v>
      </c>
    </row>
    <row r="260" spans="1:10" ht="16" hidden="1" customHeight="1" x14ac:dyDescent="0.2">
      <c r="A260" s="48">
        <v>46060</v>
      </c>
      <c r="B260" s="95"/>
      <c r="C260" s="95"/>
      <c r="D260">
        <v>5</v>
      </c>
      <c r="E260">
        <v>9</v>
      </c>
      <c r="F260" t="s">
        <v>442</v>
      </c>
      <c r="G260" s="50">
        <v>36</v>
      </c>
      <c r="H260" s="47">
        <v>1</v>
      </c>
      <c r="I260" s="47">
        <v>34.46</v>
      </c>
      <c r="J260" t="str">
        <f t="shared" si="4"/>
        <v>No</v>
      </c>
    </row>
    <row r="261" spans="1:10" ht="16" hidden="1" customHeight="1" x14ac:dyDescent="0.2">
      <c r="A261" s="48">
        <v>46060</v>
      </c>
      <c r="B261" s="95"/>
      <c r="C261" s="95"/>
      <c r="D261">
        <v>5</v>
      </c>
      <c r="E261">
        <v>7</v>
      </c>
      <c r="F261" t="s">
        <v>443</v>
      </c>
      <c r="G261" s="50">
        <v>50</v>
      </c>
      <c r="H261" s="47">
        <v>1</v>
      </c>
      <c r="I261" s="47">
        <v>16.89</v>
      </c>
      <c r="J261" t="str">
        <f t="shared" si="4"/>
        <v>No</v>
      </c>
    </row>
    <row r="262" spans="1:10" ht="16" hidden="1" customHeight="1" x14ac:dyDescent="0.2">
      <c r="A262" s="48">
        <v>46060</v>
      </c>
      <c r="B262" s="95"/>
      <c r="C262" s="95"/>
      <c r="D262">
        <v>6</v>
      </c>
      <c r="E262">
        <v>1</v>
      </c>
      <c r="F262" t="s">
        <v>242</v>
      </c>
      <c r="G262" s="50">
        <v>3.2</v>
      </c>
      <c r="H262" s="47">
        <v>0.5</v>
      </c>
      <c r="I262" s="47">
        <v>2.82</v>
      </c>
      <c r="J262" t="str">
        <f t="shared" si="4"/>
        <v>No</v>
      </c>
    </row>
    <row r="263" spans="1:10" ht="16" hidden="1" customHeight="1" x14ac:dyDescent="0.2">
      <c r="A263" s="48">
        <v>46060</v>
      </c>
      <c r="B263" s="95"/>
      <c r="C263" s="95"/>
      <c r="D263">
        <v>6</v>
      </c>
      <c r="E263">
        <v>5</v>
      </c>
      <c r="F263" t="s">
        <v>193</v>
      </c>
      <c r="G263" s="50">
        <v>3.6</v>
      </c>
      <c r="H263" s="47">
        <v>0.5</v>
      </c>
      <c r="I263" s="47">
        <v>4.71</v>
      </c>
      <c r="J263" t="str">
        <f t="shared" si="4"/>
        <v>Yes</v>
      </c>
    </row>
    <row r="264" spans="1:10" ht="16" hidden="1" customHeight="1" x14ac:dyDescent="0.2">
      <c r="A264" s="48">
        <v>46060</v>
      </c>
      <c r="B264" s="95"/>
      <c r="C264" s="95"/>
      <c r="D264">
        <v>6</v>
      </c>
      <c r="E264">
        <v>4</v>
      </c>
      <c r="F264" t="s">
        <v>194</v>
      </c>
      <c r="G264" s="50">
        <v>14.5</v>
      </c>
      <c r="H264" s="47">
        <v>1</v>
      </c>
      <c r="I264" s="47">
        <v>17.27</v>
      </c>
      <c r="J264" t="str">
        <f t="shared" si="4"/>
        <v>Yes</v>
      </c>
    </row>
    <row r="265" spans="1:10" ht="16" hidden="1" customHeight="1" x14ac:dyDescent="0.2">
      <c r="A265" s="48">
        <v>46060</v>
      </c>
      <c r="B265" s="95"/>
      <c r="C265" s="95"/>
      <c r="D265">
        <v>7</v>
      </c>
      <c r="E265">
        <v>4</v>
      </c>
      <c r="F265" t="s">
        <v>444</v>
      </c>
      <c r="G265" s="50">
        <v>4.5999999999999996</v>
      </c>
      <c r="H265" s="47">
        <v>0.5</v>
      </c>
      <c r="I265" s="47">
        <v>3.65</v>
      </c>
      <c r="J265" t="str">
        <f t="shared" si="4"/>
        <v>No</v>
      </c>
    </row>
    <row r="266" spans="1:10" ht="16" hidden="1" customHeight="1" x14ac:dyDescent="0.2">
      <c r="A266" s="48">
        <v>46060</v>
      </c>
      <c r="B266" s="95"/>
      <c r="C266" s="95"/>
      <c r="D266">
        <v>7</v>
      </c>
      <c r="E266">
        <v>5</v>
      </c>
      <c r="F266" t="s">
        <v>195</v>
      </c>
      <c r="G266" s="50">
        <v>7.2</v>
      </c>
      <c r="H266" s="47">
        <v>1</v>
      </c>
      <c r="I266" s="47">
        <v>9.1999999999999993</v>
      </c>
      <c r="J266" t="str">
        <f t="shared" si="4"/>
        <v>Yes</v>
      </c>
    </row>
    <row r="267" spans="1:10" ht="16" hidden="1" customHeight="1" x14ac:dyDescent="0.2">
      <c r="A267" s="48">
        <v>46060</v>
      </c>
      <c r="B267" s="95"/>
      <c r="C267" s="95"/>
      <c r="D267">
        <v>7</v>
      </c>
      <c r="E267">
        <v>2</v>
      </c>
      <c r="F267" t="s">
        <v>235</v>
      </c>
      <c r="G267" s="50">
        <v>10.5</v>
      </c>
      <c r="H267" s="47">
        <v>1</v>
      </c>
      <c r="I267" s="47">
        <v>6.98</v>
      </c>
      <c r="J267" t="str">
        <f t="shared" si="4"/>
        <v>No</v>
      </c>
    </row>
    <row r="268" spans="1:10" ht="16" hidden="1" customHeight="1" x14ac:dyDescent="0.2">
      <c r="A268" s="48">
        <v>46060</v>
      </c>
      <c r="B268" s="95"/>
      <c r="C268" s="95"/>
      <c r="D268">
        <v>7</v>
      </c>
      <c r="E268">
        <v>6</v>
      </c>
      <c r="F268" t="s">
        <v>153</v>
      </c>
      <c r="G268" s="50">
        <v>20</v>
      </c>
      <c r="H268" s="47">
        <v>1</v>
      </c>
      <c r="I268" s="47">
        <v>22.11</v>
      </c>
      <c r="J268" t="str">
        <f t="shared" si="4"/>
        <v>Yes</v>
      </c>
    </row>
    <row r="269" spans="1:10" ht="16" hidden="1" customHeight="1" x14ac:dyDescent="0.2">
      <c r="A269" s="48">
        <v>46060</v>
      </c>
      <c r="B269" s="95"/>
      <c r="C269" s="95"/>
      <c r="D269">
        <v>7</v>
      </c>
      <c r="E269">
        <v>8</v>
      </c>
      <c r="F269" t="s">
        <v>196</v>
      </c>
      <c r="G269" s="50">
        <v>29</v>
      </c>
      <c r="H269" s="47">
        <v>1</v>
      </c>
      <c r="I269" s="47">
        <v>68.930000000000007</v>
      </c>
      <c r="J269" t="str">
        <f t="shared" si="4"/>
        <v>Yes</v>
      </c>
    </row>
    <row r="270" spans="1:10" ht="16" hidden="1" customHeight="1" x14ac:dyDescent="0.2">
      <c r="A270" s="48">
        <v>46060</v>
      </c>
      <c r="B270" s="95"/>
      <c r="C270" s="95"/>
      <c r="D270">
        <v>8</v>
      </c>
      <c r="E270">
        <v>6</v>
      </c>
      <c r="F270" t="s">
        <v>116</v>
      </c>
      <c r="G270" s="50">
        <v>6.8</v>
      </c>
      <c r="H270" s="47">
        <v>0.5</v>
      </c>
      <c r="I270" s="47">
        <v>8</v>
      </c>
      <c r="J270" t="str">
        <f t="shared" si="4"/>
        <v>Yes</v>
      </c>
    </row>
    <row r="271" spans="1:10" ht="16" hidden="1" customHeight="1" x14ac:dyDescent="0.2">
      <c r="A271" s="48">
        <v>46060</v>
      </c>
      <c r="B271" s="95"/>
      <c r="C271" s="95"/>
      <c r="D271">
        <v>8</v>
      </c>
      <c r="E271">
        <v>5</v>
      </c>
      <c r="F271" t="s">
        <v>445</v>
      </c>
      <c r="G271" s="50">
        <v>8.6</v>
      </c>
      <c r="H271" s="47">
        <v>1</v>
      </c>
      <c r="I271" s="47">
        <v>7.94</v>
      </c>
      <c r="J271" t="str">
        <f t="shared" si="4"/>
        <v>No</v>
      </c>
    </row>
    <row r="272" spans="1:10" ht="16" hidden="1" customHeight="1" x14ac:dyDescent="0.2">
      <c r="A272" s="48">
        <v>46060</v>
      </c>
      <c r="B272" s="95"/>
      <c r="C272" s="95"/>
      <c r="D272">
        <v>8</v>
      </c>
      <c r="E272">
        <v>12</v>
      </c>
      <c r="F272" t="s">
        <v>446</v>
      </c>
      <c r="G272" s="50">
        <v>9.6</v>
      </c>
      <c r="H272" s="47">
        <v>1</v>
      </c>
      <c r="I272" s="47">
        <v>6.3</v>
      </c>
      <c r="J272" t="str">
        <f t="shared" si="4"/>
        <v>No</v>
      </c>
    </row>
    <row r="273" spans="1:10" ht="16" hidden="1" customHeight="1" x14ac:dyDescent="0.2">
      <c r="A273" s="48">
        <v>46060</v>
      </c>
      <c r="B273" s="95"/>
      <c r="C273" s="95"/>
      <c r="D273">
        <v>8</v>
      </c>
      <c r="E273">
        <v>7</v>
      </c>
      <c r="F273" t="s">
        <v>197</v>
      </c>
      <c r="G273" s="50">
        <v>12.5</v>
      </c>
      <c r="H273" s="47">
        <v>1</v>
      </c>
      <c r="I273" s="47">
        <v>16.420000000000002</v>
      </c>
      <c r="J273" t="str">
        <f t="shared" si="4"/>
        <v>Yes</v>
      </c>
    </row>
    <row r="274" spans="1:10" ht="16" hidden="1" customHeight="1" x14ac:dyDescent="0.2">
      <c r="A274" s="48">
        <v>46060</v>
      </c>
      <c r="B274" s="95"/>
      <c r="C274" s="95"/>
      <c r="D274">
        <v>8</v>
      </c>
      <c r="E274">
        <v>3</v>
      </c>
      <c r="F274" t="s">
        <v>198</v>
      </c>
      <c r="G274" s="50">
        <v>19.5</v>
      </c>
      <c r="H274" s="47">
        <v>1</v>
      </c>
      <c r="I274" s="47">
        <v>20.86</v>
      </c>
      <c r="J274" t="str">
        <f t="shared" si="4"/>
        <v>Yes</v>
      </c>
    </row>
    <row r="275" spans="1:10" ht="16" hidden="1" customHeight="1" x14ac:dyDescent="0.2">
      <c r="A275" s="48">
        <v>46060</v>
      </c>
      <c r="B275" s="95"/>
      <c r="C275" s="95"/>
      <c r="D275">
        <v>8</v>
      </c>
      <c r="E275">
        <v>8</v>
      </c>
      <c r="F275" t="s">
        <v>199</v>
      </c>
      <c r="G275" s="50">
        <v>24</v>
      </c>
      <c r="H275" s="47">
        <v>1</v>
      </c>
      <c r="I275" s="47">
        <v>48.1</v>
      </c>
      <c r="J275" t="str">
        <f t="shared" si="4"/>
        <v>Yes</v>
      </c>
    </row>
    <row r="276" spans="1:10" ht="16" hidden="1" customHeight="1" x14ac:dyDescent="0.2">
      <c r="A276" s="48">
        <v>46060</v>
      </c>
      <c r="B276" s="95"/>
      <c r="C276" s="95"/>
      <c r="D276">
        <v>9</v>
      </c>
      <c r="E276">
        <v>5</v>
      </c>
      <c r="F276" t="s">
        <v>447</v>
      </c>
      <c r="G276" s="50">
        <v>4.9000000000000004</v>
      </c>
      <c r="H276" s="47">
        <v>0.5</v>
      </c>
      <c r="I276" s="47">
        <v>3.92</v>
      </c>
      <c r="J276" t="str">
        <f t="shared" si="4"/>
        <v>No</v>
      </c>
    </row>
    <row r="277" spans="1:10" ht="16" hidden="1" customHeight="1" x14ac:dyDescent="0.2">
      <c r="A277" s="48">
        <v>46060</v>
      </c>
      <c r="B277" s="95"/>
      <c r="C277" s="95"/>
      <c r="D277">
        <v>9</v>
      </c>
      <c r="E277">
        <v>6</v>
      </c>
      <c r="F277" t="s">
        <v>200</v>
      </c>
      <c r="G277" s="50">
        <v>5.9</v>
      </c>
      <c r="H277" s="47">
        <v>0.5</v>
      </c>
      <c r="I277" s="47">
        <v>6.4</v>
      </c>
      <c r="J277" t="str">
        <f t="shared" si="4"/>
        <v>Yes</v>
      </c>
    </row>
    <row r="278" spans="1:10" ht="16" hidden="1" customHeight="1" x14ac:dyDescent="0.2">
      <c r="A278" s="48">
        <v>46060</v>
      </c>
      <c r="B278" s="95"/>
      <c r="C278" s="95"/>
      <c r="D278">
        <v>9</v>
      </c>
      <c r="E278">
        <v>7</v>
      </c>
      <c r="F278" t="s">
        <v>201</v>
      </c>
      <c r="G278" s="50">
        <v>10</v>
      </c>
      <c r="H278" s="47">
        <v>1</v>
      </c>
      <c r="I278" s="47">
        <v>12.5</v>
      </c>
      <c r="J278" t="str">
        <f t="shared" si="4"/>
        <v>Yes</v>
      </c>
    </row>
    <row r="279" spans="1:10" ht="16" hidden="1" customHeight="1" x14ac:dyDescent="0.2">
      <c r="A279" s="48">
        <v>46060</v>
      </c>
      <c r="B279" s="95"/>
      <c r="C279" s="95"/>
      <c r="D279">
        <v>9</v>
      </c>
      <c r="E279">
        <v>12</v>
      </c>
      <c r="F279" t="s">
        <v>272</v>
      </c>
      <c r="G279" s="50">
        <v>13</v>
      </c>
      <c r="H279" s="47">
        <v>1</v>
      </c>
      <c r="I279" s="47">
        <v>10.1</v>
      </c>
      <c r="J279" t="str">
        <f t="shared" si="4"/>
        <v>No</v>
      </c>
    </row>
    <row r="280" spans="1:10" ht="16" hidden="1" customHeight="1" x14ac:dyDescent="0.2">
      <c r="A280" s="48">
        <v>46060</v>
      </c>
      <c r="B280" s="95"/>
      <c r="C280" s="95"/>
      <c r="D280">
        <v>9</v>
      </c>
      <c r="E280">
        <v>9</v>
      </c>
      <c r="F280" t="s">
        <v>202</v>
      </c>
      <c r="G280" s="50">
        <v>15.5</v>
      </c>
      <c r="H280" s="47">
        <v>1</v>
      </c>
      <c r="I280" s="47">
        <v>24.68</v>
      </c>
      <c r="J280" t="str">
        <f t="shared" si="4"/>
        <v>Yes</v>
      </c>
    </row>
    <row r="281" spans="1:10" ht="16" hidden="1" customHeight="1" x14ac:dyDescent="0.2">
      <c r="A281" s="48">
        <v>46060</v>
      </c>
      <c r="B281" s="95"/>
      <c r="C281" s="95"/>
      <c r="D281">
        <v>10</v>
      </c>
      <c r="E281">
        <v>8</v>
      </c>
      <c r="F281" t="s">
        <v>203</v>
      </c>
      <c r="G281" s="50">
        <v>2.56</v>
      </c>
      <c r="H281" s="47">
        <v>0.5</v>
      </c>
      <c r="I281" s="47">
        <v>2.72</v>
      </c>
      <c r="J281" t="str">
        <f t="shared" si="4"/>
        <v>Yes</v>
      </c>
    </row>
    <row r="282" spans="1:10" ht="16" hidden="1" customHeight="1" x14ac:dyDescent="0.2">
      <c r="A282" s="48">
        <v>46060</v>
      </c>
      <c r="B282" s="95"/>
      <c r="C282" s="95"/>
      <c r="D282">
        <v>10</v>
      </c>
      <c r="E282">
        <v>7</v>
      </c>
      <c r="F282" t="s">
        <v>204</v>
      </c>
      <c r="G282" s="50">
        <v>5.5</v>
      </c>
      <c r="H282" s="47">
        <v>0.5</v>
      </c>
      <c r="I282" s="47">
        <v>7.4</v>
      </c>
      <c r="J282" t="str">
        <f t="shared" si="4"/>
        <v>Yes</v>
      </c>
    </row>
    <row r="283" spans="1:10" ht="16" hidden="1" customHeight="1" x14ac:dyDescent="0.2">
      <c r="A283" s="48">
        <v>46060</v>
      </c>
      <c r="B283" s="95"/>
      <c r="C283" s="95"/>
      <c r="D283">
        <v>10</v>
      </c>
      <c r="E283">
        <v>6</v>
      </c>
      <c r="F283" t="s">
        <v>448</v>
      </c>
      <c r="G283" s="50">
        <v>5.8</v>
      </c>
      <c r="H283" s="47">
        <v>0.5</v>
      </c>
      <c r="I283" s="47">
        <v>5.4</v>
      </c>
      <c r="J283" t="str">
        <f t="shared" si="4"/>
        <v>No</v>
      </c>
    </row>
    <row r="284" spans="1:10" ht="16" hidden="1" customHeight="1" x14ac:dyDescent="0.2">
      <c r="A284" s="48">
        <v>46060</v>
      </c>
      <c r="B284" s="95"/>
      <c r="C284" s="95"/>
      <c r="D284">
        <v>10</v>
      </c>
      <c r="E284">
        <v>1</v>
      </c>
      <c r="F284" t="s">
        <v>205</v>
      </c>
      <c r="G284" s="50">
        <v>11.5</v>
      </c>
      <c r="H284" s="47">
        <v>1</v>
      </c>
      <c r="I284" s="47">
        <v>14.66</v>
      </c>
      <c r="J284" t="str">
        <f t="shared" si="4"/>
        <v>Yes</v>
      </c>
    </row>
    <row r="285" spans="1:10" ht="16" hidden="1" customHeight="1" x14ac:dyDescent="0.2">
      <c r="A285" s="48">
        <v>46060</v>
      </c>
      <c r="B285" s="95"/>
      <c r="C285" s="95"/>
      <c r="D285">
        <v>10</v>
      </c>
      <c r="E285">
        <v>3</v>
      </c>
      <c r="F285" t="s">
        <v>449</v>
      </c>
      <c r="G285" s="50">
        <v>42</v>
      </c>
      <c r="H285" s="47">
        <v>1</v>
      </c>
      <c r="I285" s="47">
        <v>28</v>
      </c>
      <c r="J285" t="str">
        <f t="shared" si="4"/>
        <v>No</v>
      </c>
    </row>
    <row r="286" spans="1:10" ht="16" hidden="1" customHeight="1" x14ac:dyDescent="0.2">
      <c r="A286" s="48">
        <v>46067</v>
      </c>
      <c r="B286" s="95"/>
      <c r="C286" s="95"/>
      <c r="D286">
        <v>2</v>
      </c>
      <c r="E286">
        <v>6</v>
      </c>
      <c r="F286" t="s">
        <v>113</v>
      </c>
      <c r="G286" s="50">
        <v>3.6</v>
      </c>
      <c r="H286" s="47">
        <v>0.5</v>
      </c>
      <c r="I286" s="47">
        <v>3.16</v>
      </c>
      <c r="J286" t="str">
        <f t="shared" si="4"/>
        <v>No</v>
      </c>
    </row>
    <row r="287" spans="1:10" ht="16" hidden="1" customHeight="1" x14ac:dyDescent="0.2">
      <c r="A287" s="48">
        <v>46067</v>
      </c>
      <c r="B287" s="95"/>
      <c r="C287" s="95"/>
      <c r="D287">
        <v>2</v>
      </c>
      <c r="E287">
        <v>5</v>
      </c>
      <c r="F287" t="s">
        <v>206</v>
      </c>
      <c r="G287" s="50">
        <v>6.4</v>
      </c>
      <c r="H287" s="47">
        <v>0.5</v>
      </c>
      <c r="I287" s="47">
        <v>9.42</v>
      </c>
      <c r="J287" t="str">
        <f t="shared" si="4"/>
        <v>Yes</v>
      </c>
    </row>
    <row r="288" spans="1:10" ht="16" hidden="1" customHeight="1" x14ac:dyDescent="0.2">
      <c r="A288" s="48">
        <v>46067</v>
      </c>
      <c r="B288" s="95"/>
      <c r="C288" s="95"/>
      <c r="D288">
        <v>2</v>
      </c>
      <c r="E288">
        <v>11</v>
      </c>
      <c r="F288" t="s">
        <v>207</v>
      </c>
      <c r="G288" s="50">
        <v>6.8</v>
      </c>
      <c r="H288" s="47">
        <v>0.5</v>
      </c>
      <c r="I288" s="47">
        <v>11</v>
      </c>
      <c r="J288" t="str">
        <f t="shared" si="4"/>
        <v>Yes</v>
      </c>
    </row>
    <row r="289" spans="1:10" ht="16" hidden="1" customHeight="1" x14ac:dyDescent="0.2">
      <c r="A289" s="48">
        <v>46067</v>
      </c>
      <c r="B289" s="95"/>
      <c r="C289" s="95"/>
      <c r="D289">
        <v>2</v>
      </c>
      <c r="E289">
        <v>8</v>
      </c>
      <c r="F289" t="s">
        <v>450</v>
      </c>
      <c r="G289" s="50">
        <v>15.5</v>
      </c>
      <c r="H289" s="47">
        <v>1</v>
      </c>
      <c r="I289" s="47">
        <v>5.01</v>
      </c>
      <c r="J289" t="str">
        <f t="shared" si="4"/>
        <v>No</v>
      </c>
    </row>
    <row r="290" spans="1:10" ht="16" hidden="1" customHeight="1" x14ac:dyDescent="0.2">
      <c r="A290" s="48">
        <v>46067</v>
      </c>
      <c r="B290" s="95"/>
      <c r="C290" s="95"/>
      <c r="D290">
        <v>2</v>
      </c>
      <c r="E290">
        <v>10</v>
      </c>
      <c r="F290" t="s">
        <v>71</v>
      </c>
      <c r="G290" s="50">
        <v>20</v>
      </c>
      <c r="H290" s="47">
        <v>1</v>
      </c>
      <c r="I290" s="47">
        <v>18</v>
      </c>
      <c r="J290" t="str">
        <f t="shared" si="4"/>
        <v>No</v>
      </c>
    </row>
    <row r="291" spans="1:10" ht="16" hidden="1" customHeight="1" x14ac:dyDescent="0.2">
      <c r="A291" s="48">
        <v>46067</v>
      </c>
      <c r="B291" s="95"/>
      <c r="C291" s="95"/>
      <c r="D291">
        <v>2</v>
      </c>
      <c r="E291">
        <v>15</v>
      </c>
      <c r="F291" t="s">
        <v>183</v>
      </c>
      <c r="G291" s="50">
        <v>26</v>
      </c>
      <c r="H291" s="47">
        <v>1</v>
      </c>
      <c r="I291" s="47">
        <v>33.29</v>
      </c>
      <c r="J291" t="str">
        <f t="shared" si="4"/>
        <v>Yes</v>
      </c>
    </row>
    <row r="292" spans="1:10" ht="16" hidden="1" customHeight="1" x14ac:dyDescent="0.2">
      <c r="A292" s="48">
        <v>46067</v>
      </c>
      <c r="B292" s="95"/>
      <c r="C292" s="95"/>
      <c r="D292">
        <v>2</v>
      </c>
      <c r="E292">
        <v>9</v>
      </c>
      <c r="F292" t="s">
        <v>77</v>
      </c>
      <c r="G292" s="50">
        <v>27</v>
      </c>
      <c r="H292" s="47">
        <v>1</v>
      </c>
      <c r="I292" s="47">
        <v>26</v>
      </c>
      <c r="J292" t="str">
        <f t="shared" si="4"/>
        <v>No</v>
      </c>
    </row>
    <row r="293" spans="1:10" ht="16" hidden="1" customHeight="1" x14ac:dyDescent="0.2">
      <c r="A293" s="48">
        <v>46067</v>
      </c>
      <c r="B293" s="95"/>
      <c r="C293" s="95"/>
      <c r="D293">
        <v>2</v>
      </c>
      <c r="E293">
        <v>3</v>
      </c>
      <c r="F293" t="s">
        <v>451</v>
      </c>
      <c r="G293" s="50">
        <v>30</v>
      </c>
      <c r="H293" s="47">
        <v>1</v>
      </c>
      <c r="I293" s="47">
        <v>29</v>
      </c>
      <c r="J293" t="str">
        <f t="shared" si="4"/>
        <v>No</v>
      </c>
    </row>
    <row r="294" spans="1:10" ht="16" hidden="1" customHeight="1" x14ac:dyDescent="0.2">
      <c r="A294" s="48">
        <v>46067</v>
      </c>
      <c r="B294" s="95"/>
      <c r="C294" s="95"/>
      <c r="D294">
        <v>2</v>
      </c>
      <c r="E294">
        <v>4</v>
      </c>
      <c r="F294" t="s">
        <v>452</v>
      </c>
      <c r="G294" s="50">
        <v>30</v>
      </c>
      <c r="H294" s="47">
        <v>1</v>
      </c>
      <c r="I294" s="47">
        <v>21</v>
      </c>
      <c r="J294" t="str">
        <f t="shared" si="4"/>
        <v>No</v>
      </c>
    </row>
    <row r="295" spans="1:10" ht="16" hidden="1" customHeight="1" x14ac:dyDescent="0.2">
      <c r="A295" s="48">
        <v>46067</v>
      </c>
      <c r="B295" s="95"/>
      <c r="C295" s="95"/>
      <c r="D295">
        <v>2</v>
      </c>
      <c r="E295">
        <v>13</v>
      </c>
      <c r="F295" t="s">
        <v>182</v>
      </c>
      <c r="G295" s="50">
        <v>30</v>
      </c>
      <c r="H295" s="47">
        <v>1</v>
      </c>
      <c r="I295" s="47">
        <v>29.33</v>
      </c>
      <c r="J295" t="str">
        <f t="shared" si="4"/>
        <v>No</v>
      </c>
    </row>
    <row r="296" spans="1:10" ht="16" hidden="1" customHeight="1" x14ac:dyDescent="0.2">
      <c r="A296" s="48">
        <v>46067</v>
      </c>
      <c r="B296" s="95"/>
      <c r="C296" s="95"/>
      <c r="D296">
        <v>3</v>
      </c>
      <c r="E296">
        <v>2</v>
      </c>
      <c r="F296" t="s">
        <v>405</v>
      </c>
      <c r="G296" s="50">
        <v>2.4</v>
      </c>
      <c r="H296" s="47">
        <v>0.5</v>
      </c>
      <c r="I296" s="47">
        <v>2.09</v>
      </c>
      <c r="J296" t="str">
        <f t="shared" si="4"/>
        <v>No</v>
      </c>
    </row>
    <row r="297" spans="1:10" ht="16" hidden="1" customHeight="1" x14ac:dyDescent="0.2">
      <c r="A297" s="48">
        <v>46067</v>
      </c>
      <c r="B297" s="95"/>
      <c r="C297" s="95"/>
      <c r="D297">
        <v>3</v>
      </c>
      <c r="E297">
        <v>3</v>
      </c>
      <c r="F297" t="s">
        <v>453</v>
      </c>
      <c r="G297" s="50">
        <v>7</v>
      </c>
      <c r="H297" s="47">
        <v>1</v>
      </c>
      <c r="I297" s="47">
        <v>6.29</v>
      </c>
      <c r="J297" t="str">
        <f t="shared" si="4"/>
        <v>No</v>
      </c>
    </row>
    <row r="298" spans="1:10" ht="16" hidden="1" customHeight="1" x14ac:dyDescent="0.2">
      <c r="A298" s="48">
        <v>46067</v>
      </c>
      <c r="B298" s="95"/>
      <c r="C298" s="95"/>
      <c r="D298">
        <v>3</v>
      </c>
      <c r="E298">
        <v>4</v>
      </c>
      <c r="F298" t="s">
        <v>208</v>
      </c>
      <c r="G298" s="50">
        <v>23</v>
      </c>
      <c r="H298" s="47">
        <v>1</v>
      </c>
      <c r="I298" s="47">
        <v>28</v>
      </c>
      <c r="J298" t="str">
        <f t="shared" si="4"/>
        <v>Yes</v>
      </c>
    </row>
    <row r="299" spans="1:10" ht="16" hidden="1" customHeight="1" x14ac:dyDescent="0.2">
      <c r="A299" s="48">
        <v>46067</v>
      </c>
      <c r="B299" s="95"/>
      <c r="C299" s="95"/>
      <c r="D299">
        <v>4</v>
      </c>
      <c r="E299">
        <v>2</v>
      </c>
      <c r="F299" t="s">
        <v>398</v>
      </c>
      <c r="G299" s="50">
        <v>2.56</v>
      </c>
      <c r="H299" s="47">
        <v>0.5</v>
      </c>
      <c r="I299" s="47">
        <v>2.21</v>
      </c>
      <c r="J299" t="str">
        <f t="shared" si="4"/>
        <v>No</v>
      </c>
    </row>
    <row r="300" spans="1:10" ht="16" hidden="1" customHeight="1" x14ac:dyDescent="0.2">
      <c r="A300" s="48">
        <v>46067</v>
      </c>
      <c r="B300" s="95"/>
      <c r="C300" s="95"/>
      <c r="D300">
        <v>4</v>
      </c>
      <c r="E300">
        <v>5</v>
      </c>
      <c r="F300" t="s">
        <v>454</v>
      </c>
      <c r="G300" s="50">
        <v>4.5</v>
      </c>
      <c r="H300" s="47">
        <v>0.5</v>
      </c>
      <c r="I300" s="47">
        <v>4.1100000000000003</v>
      </c>
      <c r="J300" t="str">
        <f t="shared" si="4"/>
        <v>No</v>
      </c>
    </row>
    <row r="301" spans="1:10" ht="16" hidden="1" customHeight="1" x14ac:dyDescent="0.2">
      <c r="A301" s="48">
        <v>46067</v>
      </c>
      <c r="B301" s="95"/>
      <c r="C301" s="95"/>
      <c r="D301">
        <v>4</v>
      </c>
      <c r="E301">
        <v>3</v>
      </c>
      <c r="F301" t="s">
        <v>125</v>
      </c>
      <c r="G301" s="50">
        <v>8</v>
      </c>
      <c r="H301" s="47">
        <v>1</v>
      </c>
      <c r="I301" s="47">
        <v>9.1999999999999993</v>
      </c>
      <c r="J301" t="str">
        <f t="shared" si="4"/>
        <v>Yes</v>
      </c>
    </row>
    <row r="302" spans="1:10" ht="16" hidden="1" customHeight="1" x14ac:dyDescent="0.2">
      <c r="A302" s="48">
        <v>46067</v>
      </c>
      <c r="B302" s="95"/>
      <c r="C302" s="95"/>
      <c r="D302">
        <v>4</v>
      </c>
      <c r="E302">
        <v>7</v>
      </c>
      <c r="F302" t="s">
        <v>115</v>
      </c>
      <c r="G302" s="50">
        <v>11.5</v>
      </c>
      <c r="H302" s="47">
        <v>1</v>
      </c>
      <c r="I302" s="47">
        <v>11.5</v>
      </c>
      <c r="J302" t="str">
        <f t="shared" si="4"/>
        <v>Yes</v>
      </c>
    </row>
    <row r="303" spans="1:10" ht="16" hidden="1" customHeight="1" x14ac:dyDescent="0.2">
      <c r="A303" s="48">
        <v>46067</v>
      </c>
      <c r="B303" s="95"/>
      <c r="C303" s="95"/>
      <c r="D303">
        <v>4</v>
      </c>
      <c r="E303">
        <v>9</v>
      </c>
      <c r="F303" t="s">
        <v>455</v>
      </c>
      <c r="G303" s="50">
        <v>16.5</v>
      </c>
      <c r="H303" s="47">
        <v>1</v>
      </c>
      <c r="I303" s="47">
        <v>15.5</v>
      </c>
      <c r="J303" t="str">
        <f t="shared" si="4"/>
        <v>No</v>
      </c>
    </row>
    <row r="304" spans="1:10" ht="16" hidden="1" customHeight="1" x14ac:dyDescent="0.2">
      <c r="A304" s="48">
        <v>46067</v>
      </c>
      <c r="B304" s="95"/>
      <c r="C304" s="95"/>
      <c r="D304">
        <v>4</v>
      </c>
      <c r="E304">
        <v>8</v>
      </c>
      <c r="F304" t="s">
        <v>145</v>
      </c>
      <c r="G304" s="50">
        <v>21</v>
      </c>
      <c r="H304" s="47">
        <v>1</v>
      </c>
      <c r="I304" s="47">
        <v>20.239999999999998</v>
      </c>
      <c r="J304" t="str">
        <f t="shared" si="4"/>
        <v>No</v>
      </c>
    </row>
    <row r="305" spans="1:10" ht="16" hidden="1" customHeight="1" x14ac:dyDescent="0.2">
      <c r="A305" s="48">
        <v>46067</v>
      </c>
      <c r="B305" s="95"/>
      <c r="C305" s="95"/>
      <c r="D305">
        <v>4</v>
      </c>
      <c r="E305">
        <v>4</v>
      </c>
      <c r="F305" t="s">
        <v>209</v>
      </c>
      <c r="G305" s="50">
        <v>32</v>
      </c>
      <c r="H305" s="47">
        <v>1</v>
      </c>
      <c r="I305" s="47">
        <v>37.770000000000003</v>
      </c>
      <c r="J305" t="str">
        <f t="shared" si="4"/>
        <v>Yes</v>
      </c>
    </row>
    <row r="306" spans="1:10" ht="16" hidden="1" customHeight="1" x14ac:dyDescent="0.2">
      <c r="A306" s="48">
        <v>46067</v>
      </c>
      <c r="B306" s="95"/>
      <c r="C306" s="95"/>
      <c r="D306">
        <v>5</v>
      </c>
      <c r="E306">
        <v>7</v>
      </c>
      <c r="F306" t="s">
        <v>456</v>
      </c>
      <c r="G306" s="50">
        <v>3.8</v>
      </c>
      <c r="H306" s="47">
        <v>0.5</v>
      </c>
      <c r="I306" s="47">
        <v>2.39</v>
      </c>
      <c r="J306" t="str">
        <f t="shared" si="4"/>
        <v>No</v>
      </c>
    </row>
    <row r="307" spans="1:10" ht="16" hidden="1" customHeight="1" x14ac:dyDescent="0.2">
      <c r="A307" s="48">
        <v>46067</v>
      </c>
      <c r="B307" s="95"/>
      <c r="C307" s="95"/>
      <c r="D307">
        <v>5</v>
      </c>
      <c r="E307">
        <v>4</v>
      </c>
      <c r="F307" t="s">
        <v>131</v>
      </c>
      <c r="G307" s="50">
        <v>6</v>
      </c>
      <c r="H307" s="47">
        <v>0.5</v>
      </c>
      <c r="I307" s="47">
        <v>5.6</v>
      </c>
      <c r="J307" t="str">
        <f t="shared" si="4"/>
        <v>No</v>
      </c>
    </row>
    <row r="308" spans="1:10" ht="16" hidden="1" customHeight="1" x14ac:dyDescent="0.2">
      <c r="A308" s="48">
        <v>46067</v>
      </c>
      <c r="B308" s="95"/>
      <c r="C308" s="95"/>
      <c r="D308">
        <v>5</v>
      </c>
      <c r="E308">
        <v>5</v>
      </c>
      <c r="F308" t="s">
        <v>457</v>
      </c>
      <c r="G308" s="50">
        <v>6.4</v>
      </c>
      <c r="H308" s="47">
        <v>0.5</v>
      </c>
      <c r="I308" s="47">
        <v>5.6</v>
      </c>
      <c r="J308" t="str">
        <f t="shared" si="4"/>
        <v>No</v>
      </c>
    </row>
    <row r="309" spans="1:10" ht="16" hidden="1" customHeight="1" x14ac:dyDescent="0.2">
      <c r="A309" s="48">
        <v>46067</v>
      </c>
      <c r="B309" s="95"/>
      <c r="C309" s="95"/>
      <c r="D309">
        <v>5</v>
      </c>
      <c r="E309">
        <v>9</v>
      </c>
      <c r="F309" t="s">
        <v>210</v>
      </c>
      <c r="G309" s="50">
        <v>7.6</v>
      </c>
      <c r="H309" s="47">
        <v>1</v>
      </c>
      <c r="I309" s="47">
        <v>15.4</v>
      </c>
      <c r="J309" t="str">
        <f t="shared" si="4"/>
        <v>Yes</v>
      </c>
    </row>
    <row r="310" spans="1:10" ht="16" hidden="1" customHeight="1" x14ac:dyDescent="0.2">
      <c r="A310" s="48">
        <v>46067</v>
      </c>
      <c r="B310" s="95"/>
      <c r="C310" s="95"/>
      <c r="D310">
        <v>5</v>
      </c>
      <c r="E310">
        <v>8</v>
      </c>
      <c r="F310" t="s">
        <v>95</v>
      </c>
      <c r="G310" s="50">
        <v>10.5</v>
      </c>
      <c r="H310" s="47">
        <v>1</v>
      </c>
      <c r="I310" s="47">
        <v>10.69</v>
      </c>
      <c r="J310" t="str">
        <f t="shared" si="4"/>
        <v>Yes</v>
      </c>
    </row>
    <row r="311" spans="1:10" ht="16" hidden="1" customHeight="1" x14ac:dyDescent="0.2">
      <c r="A311" s="48">
        <v>46067</v>
      </c>
      <c r="B311" s="95"/>
      <c r="C311" s="95"/>
      <c r="D311">
        <v>5</v>
      </c>
      <c r="E311">
        <v>6</v>
      </c>
      <c r="F311" t="s">
        <v>211</v>
      </c>
      <c r="G311" s="50">
        <v>11.5</v>
      </c>
      <c r="H311" s="47">
        <v>1</v>
      </c>
      <c r="I311" s="47">
        <v>36</v>
      </c>
      <c r="J311" t="str">
        <f t="shared" si="4"/>
        <v>Yes</v>
      </c>
    </row>
    <row r="312" spans="1:10" ht="16" hidden="1" customHeight="1" x14ac:dyDescent="0.2">
      <c r="A312" s="48">
        <v>46067</v>
      </c>
      <c r="B312" s="95"/>
      <c r="C312" s="95"/>
      <c r="D312">
        <v>5</v>
      </c>
      <c r="E312">
        <v>3</v>
      </c>
      <c r="F312" t="s">
        <v>152</v>
      </c>
      <c r="G312" s="50">
        <v>24</v>
      </c>
      <c r="H312" s="47">
        <v>1</v>
      </c>
      <c r="I312" s="47">
        <v>30.39</v>
      </c>
      <c r="J312" t="str">
        <f t="shared" si="4"/>
        <v>Yes</v>
      </c>
    </row>
    <row r="313" spans="1:10" ht="16" hidden="1" customHeight="1" x14ac:dyDescent="0.2">
      <c r="A313" s="48">
        <v>46067</v>
      </c>
      <c r="B313" s="95"/>
      <c r="C313" s="95"/>
      <c r="D313">
        <v>6</v>
      </c>
      <c r="E313">
        <v>2</v>
      </c>
      <c r="F313" t="s">
        <v>127</v>
      </c>
      <c r="G313" s="50">
        <v>2.14</v>
      </c>
      <c r="H313" s="47">
        <v>0.5</v>
      </c>
      <c r="I313" s="47">
        <v>2.52</v>
      </c>
      <c r="J313" t="str">
        <f t="shared" si="4"/>
        <v>Yes</v>
      </c>
    </row>
    <row r="314" spans="1:10" ht="16" hidden="1" customHeight="1" x14ac:dyDescent="0.2">
      <c r="A314" s="48">
        <v>46067</v>
      </c>
      <c r="B314" s="95"/>
      <c r="C314" s="95"/>
      <c r="D314">
        <v>6</v>
      </c>
      <c r="E314">
        <v>9</v>
      </c>
      <c r="F314" t="s">
        <v>212</v>
      </c>
      <c r="G314" s="50">
        <v>6.6</v>
      </c>
      <c r="H314" s="47">
        <v>0.5</v>
      </c>
      <c r="I314" s="47">
        <v>7</v>
      </c>
      <c r="J314" t="str">
        <f t="shared" si="4"/>
        <v>Yes</v>
      </c>
    </row>
    <row r="315" spans="1:10" ht="16" hidden="1" customHeight="1" x14ac:dyDescent="0.2">
      <c r="A315" s="48">
        <v>46067</v>
      </c>
      <c r="B315" s="95"/>
      <c r="C315" s="95"/>
      <c r="D315">
        <v>6</v>
      </c>
      <c r="E315">
        <v>1</v>
      </c>
      <c r="F315" t="s">
        <v>190</v>
      </c>
      <c r="G315" s="50">
        <v>13.5</v>
      </c>
      <c r="H315" s="47">
        <v>1</v>
      </c>
      <c r="I315" s="47">
        <v>15.15</v>
      </c>
      <c r="J315" t="str">
        <f t="shared" si="4"/>
        <v>Yes</v>
      </c>
    </row>
    <row r="316" spans="1:10" ht="16" hidden="1" customHeight="1" x14ac:dyDescent="0.2">
      <c r="A316" s="48">
        <v>46067</v>
      </c>
      <c r="B316" s="95"/>
      <c r="C316" s="95"/>
      <c r="D316">
        <v>6</v>
      </c>
      <c r="E316">
        <v>7</v>
      </c>
      <c r="F316" t="s">
        <v>401</v>
      </c>
      <c r="G316" s="50">
        <v>15</v>
      </c>
      <c r="H316" s="47">
        <v>1</v>
      </c>
      <c r="I316" s="47">
        <v>13.63</v>
      </c>
      <c r="J316" t="str">
        <f t="shared" si="4"/>
        <v>No</v>
      </c>
    </row>
    <row r="317" spans="1:10" ht="16" hidden="1" customHeight="1" x14ac:dyDescent="0.2">
      <c r="A317" s="48">
        <v>46067</v>
      </c>
      <c r="B317" s="95"/>
      <c r="C317" s="95"/>
      <c r="D317">
        <v>6</v>
      </c>
      <c r="E317">
        <v>3</v>
      </c>
      <c r="F317" t="s">
        <v>458</v>
      </c>
      <c r="G317" s="50">
        <v>18</v>
      </c>
      <c r="H317" s="47">
        <v>1</v>
      </c>
      <c r="I317" s="47">
        <v>12.53</v>
      </c>
      <c r="J317" t="str">
        <f t="shared" si="4"/>
        <v>No</v>
      </c>
    </row>
    <row r="318" spans="1:10" ht="16" hidden="1" customHeight="1" x14ac:dyDescent="0.2">
      <c r="A318" s="48">
        <v>46067</v>
      </c>
      <c r="B318" s="95"/>
      <c r="C318" s="95"/>
      <c r="D318">
        <v>6</v>
      </c>
      <c r="E318">
        <v>11</v>
      </c>
      <c r="F318" t="s">
        <v>213</v>
      </c>
      <c r="G318" s="50">
        <v>23</v>
      </c>
      <c r="H318" s="47">
        <v>1</v>
      </c>
      <c r="I318" s="47">
        <v>27</v>
      </c>
      <c r="J318" t="str">
        <f t="shared" si="4"/>
        <v>Yes</v>
      </c>
    </row>
    <row r="319" spans="1:10" ht="16" hidden="1" customHeight="1" x14ac:dyDescent="0.2">
      <c r="A319" s="48">
        <v>46067</v>
      </c>
      <c r="B319" s="95"/>
      <c r="C319" s="95"/>
      <c r="D319">
        <v>6</v>
      </c>
      <c r="E319">
        <v>4</v>
      </c>
      <c r="F319" t="s">
        <v>459</v>
      </c>
      <c r="G319" s="50">
        <v>27</v>
      </c>
      <c r="H319" s="47">
        <v>1</v>
      </c>
      <c r="I319" s="47">
        <v>7.71</v>
      </c>
      <c r="J319" t="str">
        <f t="shared" si="4"/>
        <v>No</v>
      </c>
    </row>
    <row r="320" spans="1:10" ht="16" hidden="1" customHeight="1" x14ac:dyDescent="0.2">
      <c r="A320" s="48">
        <v>46067</v>
      </c>
      <c r="B320" s="95"/>
      <c r="C320" s="95"/>
      <c r="D320">
        <v>6</v>
      </c>
      <c r="E320">
        <v>6</v>
      </c>
      <c r="F320" t="s">
        <v>167</v>
      </c>
      <c r="G320" s="50">
        <v>28</v>
      </c>
      <c r="H320" s="47">
        <v>1</v>
      </c>
      <c r="I320" s="47">
        <v>32</v>
      </c>
      <c r="J320" t="str">
        <f t="shared" si="4"/>
        <v>Yes</v>
      </c>
    </row>
    <row r="321" spans="1:10" ht="16" hidden="1" customHeight="1" x14ac:dyDescent="0.2">
      <c r="A321" s="48">
        <v>46067</v>
      </c>
      <c r="B321" s="95"/>
      <c r="C321" s="95"/>
      <c r="D321">
        <v>6</v>
      </c>
      <c r="E321">
        <v>8</v>
      </c>
      <c r="F321" t="s">
        <v>148</v>
      </c>
      <c r="G321" s="50">
        <v>28</v>
      </c>
      <c r="H321" s="47">
        <v>1</v>
      </c>
      <c r="I321" s="47">
        <v>34</v>
      </c>
      <c r="J321" t="str">
        <f t="shared" si="4"/>
        <v>Yes</v>
      </c>
    </row>
    <row r="322" spans="1:10" ht="16" hidden="1" customHeight="1" x14ac:dyDescent="0.2">
      <c r="A322" s="48">
        <v>46067</v>
      </c>
      <c r="B322" s="95"/>
      <c r="C322" s="95"/>
      <c r="D322">
        <v>7</v>
      </c>
      <c r="E322">
        <v>6</v>
      </c>
      <c r="F322" t="s">
        <v>460</v>
      </c>
      <c r="G322" s="50">
        <v>6.6</v>
      </c>
      <c r="H322" s="47">
        <v>0.5</v>
      </c>
      <c r="I322" s="47">
        <v>4.2</v>
      </c>
      <c r="J322" t="str">
        <f t="shared" ref="J322:J385" si="5">IF(I322&gt;=G322,"Yes","No")</f>
        <v>No</v>
      </c>
    </row>
    <row r="323" spans="1:10" ht="16" hidden="1" customHeight="1" x14ac:dyDescent="0.2">
      <c r="A323" s="48">
        <v>46067</v>
      </c>
      <c r="B323" s="95"/>
      <c r="C323" s="95"/>
      <c r="D323">
        <v>7</v>
      </c>
      <c r="E323">
        <v>2</v>
      </c>
      <c r="F323" t="s">
        <v>461</v>
      </c>
      <c r="G323" s="50">
        <v>7</v>
      </c>
      <c r="H323" s="47">
        <v>1</v>
      </c>
      <c r="I323" s="47">
        <v>5.71</v>
      </c>
      <c r="J323" t="str">
        <f t="shared" si="5"/>
        <v>No</v>
      </c>
    </row>
    <row r="324" spans="1:10" ht="16" hidden="1" customHeight="1" x14ac:dyDescent="0.2">
      <c r="A324" s="48">
        <v>46067</v>
      </c>
      <c r="B324" s="95"/>
      <c r="C324" s="95"/>
      <c r="D324">
        <v>7</v>
      </c>
      <c r="E324">
        <v>4</v>
      </c>
      <c r="F324" t="s">
        <v>89</v>
      </c>
      <c r="G324" s="50">
        <v>10</v>
      </c>
      <c r="H324" s="47">
        <v>1</v>
      </c>
      <c r="I324" s="47">
        <v>12.94</v>
      </c>
      <c r="J324" t="str">
        <f t="shared" si="5"/>
        <v>Yes</v>
      </c>
    </row>
    <row r="325" spans="1:10" ht="16" hidden="1" customHeight="1" x14ac:dyDescent="0.2">
      <c r="A325" s="48">
        <v>46067</v>
      </c>
      <c r="B325" s="95"/>
      <c r="C325" s="95"/>
      <c r="D325">
        <v>7</v>
      </c>
      <c r="E325">
        <v>3</v>
      </c>
      <c r="F325" t="s">
        <v>214</v>
      </c>
      <c r="G325" s="50">
        <v>22</v>
      </c>
      <c r="H325" s="47">
        <v>1</v>
      </c>
      <c r="I325" s="47">
        <v>29.46</v>
      </c>
      <c r="J325" t="str">
        <f t="shared" si="5"/>
        <v>Yes</v>
      </c>
    </row>
    <row r="326" spans="1:10" ht="16" hidden="1" customHeight="1" x14ac:dyDescent="0.2">
      <c r="A326" s="48">
        <v>46067</v>
      </c>
      <c r="B326" s="95"/>
      <c r="C326" s="95"/>
      <c r="D326">
        <v>9</v>
      </c>
      <c r="E326">
        <v>2</v>
      </c>
      <c r="F326" t="s">
        <v>462</v>
      </c>
      <c r="G326" s="50">
        <v>2</v>
      </c>
      <c r="H326" s="47">
        <v>0.5</v>
      </c>
      <c r="I326" s="47">
        <v>1.77</v>
      </c>
      <c r="J326" t="str">
        <f t="shared" si="5"/>
        <v>No</v>
      </c>
    </row>
    <row r="327" spans="1:10" ht="16" hidden="1" customHeight="1" x14ac:dyDescent="0.2">
      <c r="A327" s="48">
        <v>46067</v>
      </c>
      <c r="B327" s="95"/>
      <c r="C327" s="95"/>
      <c r="D327">
        <v>9</v>
      </c>
      <c r="E327">
        <v>9</v>
      </c>
      <c r="F327" t="s">
        <v>463</v>
      </c>
      <c r="G327" s="50">
        <v>7.4</v>
      </c>
      <c r="H327" s="47">
        <v>1</v>
      </c>
      <c r="I327" s="47">
        <v>6.45</v>
      </c>
      <c r="J327" t="str">
        <f t="shared" si="5"/>
        <v>No</v>
      </c>
    </row>
    <row r="328" spans="1:10" ht="16" hidden="1" customHeight="1" x14ac:dyDescent="0.2">
      <c r="A328" s="48">
        <v>46067</v>
      </c>
      <c r="B328" s="95"/>
      <c r="C328" s="95"/>
      <c r="D328">
        <v>9</v>
      </c>
      <c r="E328">
        <v>8</v>
      </c>
      <c r="F328" t="s">
        <v>215</v>
      </c>
      <c r="G328" s="50">
        <v>24</v>
      </c>
      <c r="H328" s="47">
        <v>1</v>
      </c>
      <c r="I328" s="47">
        <v>26</v>
      </c>
      <c r="J328" t="str">
        <f t="shared" si="5"/>
        <v>Yes</v>
      </c>
    </row>
    <row r="329" spans="1:10" ht="16" hidden="1" customHeight="1" x14ac:dyDescent="0.2">
      <c r="A329" s="48">
        <v>46067</v>
      </c>
      <c r="B329" s="95"/>
      <c r="C329" s="95"/>
      <c r="D329">
        <v>9</v>
      </c>
      <c r="E329">
        <v>10</v>
      </c>
      <c r="F329" t="s">
        <v>216</v>
      </c>
      <c r="G329" s="50">
        <v>30</v>
      </c>
      <c r="H329" s="47">
        <v>1</v>
      </c>
      <c r="I329" s="47">
        <v>32.119999999999997</v>
      </c>
      <c r="J329" t="str">
        <f t="shared" si="5"/>
        <v>Yes</v>
      </c>
    </row>
    <row r="330" spans="1:10" ht="16" hidden="1" customHeight="1" x14ac:dyDescent="0.2">
      <c r="A330" s="48">
        <v>46067</v>
      </c>
      <c r="B330" s="95"/>
      <c r="C330" s="95"/>
      <c r="D330">
        <v>9</v>
      </c>
      <c r="E330">
        <v>6</v>
      </c>
      <c r="F330" t="s">
        <v>150</v>
      </c>
      <c r="G330" s="50">
        <v>32</v>
      </c>
      <c r="H330" s="47">
        <v>1</v>
      </c>
      <c r="I330" s="47">
        <v>20.329999999999998</v>
      </c>
      <c r="J330" t="str">
        <f t="shared" si="5"/>
        <v>No</v>
      </c>
    </row>
    <row r="331" spans="1:10" ht="16" hidden="1" customHeight="1" x14ac:dyDescent="0.2">
      <c r="A331" s="48">
        <v>46067</v>
      </c>
      <c r="B331" s="95"/>
      <c r="C331" s="95"/>
      <c r="D331">
        <v>10</v>
      </c>
      <c r="E331">
        <v>3</v>
      </c>
      <c r="F331" t="s">
        <v>464</v>
      </c>
      <c r="G331" s="50">
        <v>3.6</v>
      </c>
      <c r="H331" s="47">
        <v>0.5</v>
      </c>
      <c r="I331" s="47">
        <v>3.53</v>
      </c>
      <c r="J331" t="str">
        <f t="shared" si="5"/>
        <v>No</v>
      </c>
    </row>
    <row r="332" spans="1:10" ht="16" hidden="1" customHeight="1" x14ac:dyDescent="0.2">
      <c r="A332" s="48">
        <v>46067</v>
      </c>
      <c r="B332" s="95"/>
      <c r="C332" s="95"/>
      <c r="D332">
        <v>10</v>
      </c>
      <c r="E332">
        <v>9</v>
      </c>
      <c r="F332" t="s">
        <v>465</v>
      </c>
      <c r="G332" s="50">
        <v>9.4</v>
      </c>
      <c r="H332" s="47">
        <v>1</v>
      </c>
      <c r="I332" s="47">
        <v>8.14</v>
      </c>
      <c r="J332" t="str">
        <f t="shared" si="5"/>
        <v>No</v>
      </c>
    </row>
    <row r="333" spans="1:10" ht="16" hidden="1" customHeight="1" x14ac:dyDescent="0.2">
      <c r="A333" s="48">
        <v>46067</v>
      </c>
      <c r="B333" s="95"/>
      <c r="C333" s="95"/>
      <c r="D333">
        <v>10</v>
      </c>
      <c r="E333">
        <v>10</v>
      </c>
      <c r="F333" t="s">
        <v>217</v>
      </c>
      <c r="G333" s="50">
        <v>11.5</v>
      </c>
      <c r="H333" s="47">
        <v>1</v>
      </c>
      <c r="I333" s="47">
        <v>12.48</v>
      </c>
      <c r="J333" t="str">
        <f t="shared" si="5"/>
        <v>Yes</v>
      </c>
    </row>
    <row r="334" spans="1:10" ht="16" hidden="1" customHeight="1" x14ac:dyDescent="0.2">
      <c r="A334" s="48">
        <v>46067</v>
      </c>
      <c r="B334" s="95"/>
      <c r="C334" s="95"/>
      <c r="D334">
        <v>10</v>
      </c>
      <c r="E334">
        <v>5</v>
      </c>
      <c r="F334" t="s">
        <v>90</v>
      </c>
      <c r="G334" s="50">
        <v>38</v>
      </c>
      <c r="H334" s="47">
        <v>1</v>
      </c>
      <c r="I334" s="47">
        <v>28.14</v>
      </c>
      <c r="J334" t="str">
        <f t="shared" si="5"/>
        <v>No</v>
      </c>
    </row>
    <row r="335" spans="1:10" ht="16" hidden="1" customHeight="1" x14ac:dyDescent="0.2">
      <c r="A335" s="48">
        <v>46074</v>
      </c>
      <c r="B335" s="95"/>
      <c r="C335" s="95"/>
      <c r="D335">
        <v>1</v>
      </c>
      <c r="E335">
        <v>12</v>
      </c>
      <c r="F335" t="s">
        <v>218</v>
      </c>
      <c r="G335" s="50">
        <v>4.5</v>
      </c>
      <c r="H335" s="47">
        <v>0.5</v>
      </c>
      <c r="I335" s="47">
        <v>7</v>
      </c>
      <c r="J335" t="str">
        <f t="shared" si="5"/>
        <v>Yes</v>
      </c>
    </row>
    <row r="336" spans="1:10" ht="16" hidden="1" customHeight="1" x14ac:dyDescent="0.2">
      <c r="A336" s="48">
        <v>46074</v>
      </c>
      <c r="B336" s="95"/>
      <c r="C336" s="95"/>
      <c r="D336">
        <v>1</v>
      </c>
      <c r="E336">
        <v>4</v>
      </c>
      <c r="F336" t="s">
        <v>160</v>
      </c>
      <c r="G336" s="50">
        <v>6.2</v>
      </c>
      <c r="H336" s="47">
        <v>0.5</v>
      </c>
      <c r="I336" s="47">
        <v>5.58</v>
      </c>
      <c r="J336" t="str">
        <f t="shared" si="5"/>
        <v>No</v>
      </c>
    </row>
    <row r="337" spans="1:10" ht="16" hidden="1" customHeight="1" x14ac:dyDescent="0.2">
      <c r="A337" s="48">
        <v>46074</v>
      </c>
      <c r="B337" s="95"/>
      <c r="C337" s="95"/>
      <c r="D337">
        <v>1</v>
      </c>
      <c r="E337">
        <v>2</v>
      </c>
      <c r="F337" t="s">
        <v>178</v>
      </c>
      <c r="G337" s="50">
        <v>9</v>
      </c>
      <c r="H337" s="47">
        <v>1</v>
      </c>
      <c r="I337" s="47">
        <v>5.59</v>
      </c>
      <c r="J337" t="str">
        <f t="shared" si="5"/>
        <v>No</v>
      </c>
    </row>
    <row r="338" spans="1:10" ht="16" hidden="1" customHeight="1" x14ac:dyDescent="0.2">
      <c r="A338" s="48">
        <v>46074</v>
      </c>
      <c r="B338" s="95"/>
      <c r="C338" s="95"/>
      <c r="D338">
        <v>1</v>
      </c>
      <c r="E338">
        <v>5</v>
      </c>
      <c r="F338" t="s">
        <v>186</v>
      </c>
      <c r="G338" s="50">
        <v>10.5</v>
      </c>
      <c r="H338" s="47">
        <v>1</v>
      </c>
      <c r="I338" s="47">
        <v>11.13</v>
      </c>
      <c r="J338" t="str">
        <f t="shared" si="5"/>
        <v>Yes</v>
      </c>
    </row>
    <row r="339" spans="1:10" ht="16" hidden="1" customHeight="1" x14ac:dyDescent="0.2">
      <c r="A339" s="48">
        <v>46074</v>
      </c>
      <c r="B339" s="95"/>
      <c r="C339" s="95"/>
      <c r="D339">
        <v>1</v>
      </c>
      <c r="E339">
        <v>9</v>
      </c>
      <c r="F339" t="s">
        <v>466</v>
      </c>
      <c r="G339" s="50">
        <v>12.5</v>
      </c>
      <c r="H339" s="47">
        <v>1</v>
      </c>
      <c r="I339" s="47">
        <v>9.6300000000000008</v>
      </c>
      <c r="J339" t="str">
        <f t="shared" si="5"/>
        <v>No</v>
      </c>
    </row>
    <row r="340" spans="1:10" ht="16" hidden="1" customHeight="1" x14ac:dyDescent="0.2">
      <c r="A340" s="48">
        <v>46074</v>
      </c>
      <c r="B340" s="95"/>
      <c r="C340" s="95"/>
      <c r="D340">
        <v>1</v>
      </c>
      <c r="E340">
        <v>7</v>
      </c>
      <c r="F340" t="s">
        <v>179</v>
      </c>
      <c r="G340" s="50">
        <v>16.5</v>
      </c>
      <c r="H340" s="47">
        <v>1</v>
      </c>
      <c r="I340" s="47">
        <v>16.5</v>
      </c>
      <c r="J340" t="str">
        <f t="shared" si="5"/>
        <v>Yes</v>
      </c>
    </row>
    <row r="341" spans="1:10" ht="16" hidden="1" customHeight="1" x14ac:dyDescent="0.2">
      <c r="A341" s="48">
        <v>46074</v>
      </c>
      <c r="B341" s="95"/>
      <c r="C341" s="95"/>
      <c r="D341">
        <v>2</v>
      </c>
      <c r="E341">
        <v>3</v>
      </c>
      <c r="F341" t="s">
        <v>219</v>
      </c>
      <c r="G341" s="50">
        <v>3.55</v>
      </c>
      <c r="H341" s="47">
        <v>0.5</v>
      </c>
      <c r="I341" s="47">
        <v>4.0999999999999996</v>
      </c>
      <c r="J341" t="str">
        <f t="shared" si="5"/>
        <v>Yes</v>
      </c>
    </row>
    <row r="342" spans="1:10" ht="16" hidden="1" customHeight="1" x14ac:dyDescent="0.2">
      <c r="A342" s="48">
        <v>46074</v>
      </c>
      <c r="B342" s="95"/>
      <c r="C342" s="95"/>
      <c r="D342">
        <v>2</v>
      </c>
      <c r="E342">
        <v>4</v>
      </c>
      <c r="F342" t="s">
        <v>220</v>
      </c>
      <c r="G342" s="50">
        <v>9.6</v>
      </c>
      <c r="H342" s="47">
        <v>1</v>
      </c>
      <c r="I342" s="47">
        <v>9.8000000000000007</v>
      </c>
      <c r="J342" t="str">
        <f t="shared" si="5"/>
        <v>Yes</v>
      </c>
    </row>
    <row r="343" spans="1:10" ht="16" hidden="1" customHeight="1" x14ac:dyDescent="0.2">
      <c r="A343" s="48">
        <v>46074</v>
      </c>
      <c r="B343" s="95"/>
      <c r="C343" s="95"/>
      <c r="D343">
        <v>2</v>
      </c>
      <c r="E343">
        <v>7</v>
      </c>
      <c r="F343" t="s">
        <v>221</v>
      </c>
      <c r="G343" s="50">
        <v>13</v>
      </c>
      <c r="H343" s="47">
        <v>1</v>
      </c>
      <c r="I343" s="47">
        <v>33.65</v>
      </c>
      <c r="J343" t="str">
        <f t="shared" si="5"/>
        <v>Yes</v>
      </c>
    </row>
    <row r="344" spans="1:10" ht="16" hidden="1" customHeight="1" x14ac:dyDescent="0.2">
      <c r="A344" s="48">
        <v>46074</v>
      </c>
      <c r="B344" s="95"/>
      <c r="C344" s="95"/>
      <c r="D344">
        <v>3</v>
      </c>
      <c r="E344">
        <v>4</v>
      </c>
      <c r="F344" t="s">
        <v>222</v>
      </c>
      <c r="G344" s="50">
        <v>2.6</v>
      </c>
      <c r="H344" s="47">
        <v>0.5</v>
      </c>
      <c r="I344" s="47">
        <v>2.83</v>
      </c>
      <c r="J344" t="str">
        <f t="shared" si="5"/>
        <v>Yes</v>
      </c>
    </row>
    <row r="345" spans="1:10" ht="16" hidden="1" customHeight="1" x14ac:dyDescent="0.2">
      <c r="A345" s="48">
        <v>46074</v>
      </c>
      <c r="B345" s="95"/>
      <c r="C345" s="95"/>
      <c r="D345">
        <v>3</v>
      </c>
      <c r="E345">
        <v>8</v>
      </c>
      <c r="F345" t="s">
        <v>223</v>
      </c>
      <c r="G345" s="50">
        <v>4.3</v>
      </c>
      <c r="H345" s="47">
        <v>0.5</v>
      </c>
      <c r="I345" s="47">
        <v>7.65</v>
      </c>
      <c r="J345" t="str">
        <f t="shared" si="5"/>
        <v>Yes</v>
      </c>
    </row>
    <row r="346" spans="1:10" ht="16" hidden="1" customHeight="1" x14ac:dyDescent="0.2">
      <c r="A346" s="48">
        <v>46074</v>
      </c>
      <c r="B346" s="95"/>
      <c r="C346" s="95"/>
      <c r="D346">
        <v>3</v>
      </c>
      <c r="E346">
        <v>2</v>
      </c>
      <c r="F346" t="s">
        <v>467</v>
      </c>
      <c r="G346" s="50">
        <v>6.6</v>
      </c>
      <c r="H346" s="47">
        <v>0.5</v>
      </c>
      <c r="I346" s="47">
        <v>3.95</v>
      </c>
      <c r="J346" t="str">
        <f t="shared" si="5"/>
        <v>No</v>
      </c>
    </row>
    <row r="347" spans="1:10" ht="16" hidden="1" customHeight="1" x14ac:dyDescent="0.2">
      <c r="A347" s="48">
        <v>46074</v>
      </c>
      <c r="B347" s="95"/>
      <c r="C347" s="95"/>
      <c r="D347">
        <v>3</v>
      </c>
      <c r="E347">
        <v>3</v>
      </c>
      <c r="F347" t="s">
        <v>129</v>
      </c>
      <c r="G347" s="50">
        <v>6.6</v>
      </c>
      <c r="H347" s="47">
        <v>0.5</v>
      </c>
      <c r="I347" s="47">
        <v>6.62</v>
      </c>
      <c r="J347" t="str">
        <f t="shared" si="5"/>
        <v>Yes</v>
      </c>
    </row>
    <row r="348" spans="1:10" ht="16" hidden="1" customHeight="1" x14ac:dyDescent="0.2">
      <c r="A348" s="48">
        <v>46074</v>
      </c>
      <c r="B348" s="95"/>
      <c r="C348" s="95"/>
      <c r="D348">
        <v>3</v>
      </c>
      <c r="E348">
        <v>5</v>
      </c>
      <c r="F348" t="s">
        <v>468</v>
      </c>
      <c r="G348" s="50">
        <v>23</v>
      </c>
      <c r="H348" s="47">
        <v>1</v>
      </c>
      <c r="I348" s="47">
        <v>14.95</v>
      </c>
      <c r="J348" t="str">
        <f t="shared" si="5"/>
        <v>No</v>
      </c>
    </row>
    <row r="349" spans="1:10" ht="16" hidden="1" customHeight="1" x14ac:dyDescent="0.2">
      <c r="A349" s="48">
        <v>46074</v>
      </c>
      <c r="B349" s="95"/>
      <c r="C349" s="95"/>
      <c r="D349">
        <v>4</v>
      </c>
      <c r="E349">
        <v>4</v>
      </c>
      <c r="F349" t="s">
        <v>224</v>
      </c>
      <c r="G349" s="50">
        <v>3.8</v>
      </c>
      <c r="H349" s="47">
        <v>0.5</v>
      </c>
      <c r="I349" s="47">
        <v>5.0199999999999996</v>
      </c>
      <c r="J349" t="str">
        <f t="shared" si="5"/>
        <v>Yes</v>
      </c>
    </row>
    <row r="350" spans="1:10" ht="16" hidden="1" customHeight="1" x14ac:dyDescent="0.2">
      <c r="A350" s="48">
        <v>46074</v>
      </c>
      <c r="B350" s="95"/>
      <c r="C350" s="95"/>
      <c r="D350">
        <v>4</v>
      </c>
      <c r="E350">
        <v>7</v>
      </c>
      <c r="F350" t="s">
        <v>192</v>
      </c>
      <c r="G350" s="50">
        <v>7.4</v>
      </c>
      <c r="H350" s="47">
        <v>1</v>
      </c>
      <c r="I350" s="47">
        <v>10.64</v>
      </c>
      <c r="J350" t="str">
        <f t="shared" si="5"/>
        <v>Yes</v>
      </c>
    </row>
    <row r="351" spans="1:10" ht="16" hidden="1" customHeight="1" x14ac:dyDescent="0.2">
      <c r="A351" s="48">
        <v>46074</v>
      </c>
      <c r="B351" s="95"/>
      <c r="C351" s="95"/>
      <c r="D351">
        <v>4</v>
      </c>
      <c r="E351">
        <v>3</v>
      </c>
      <c r="F351" t="s">
        <v>388</v>
      </c>
      <c r="G351" s="50">
        <v>8.1999999999999993</v>
      </c>
      <c r="H351" s="47">
        <v>1</v>
      </c>
      <c r="I351" s="47">
        <v>7.22</v>
      </c>
      <c r="J351" t="str">
        <f t="shared" si="5"/>
        <v>No</v>
      </c>
    </row>
    <row r="352" spans="1:10" ht="16" hidden="1" customHeight="1" x14ac:dyDescent="0.2">
      <c r="A352" s="48">
        <v>46074</v>
      </c>
      <c r="B352" s="95"/>
      <c r="C352" s="95"/>
      <c r="D352">
        <v>4</v>
      </c>
      <c r="E352">
        <v>6</v>
      </c>
      <c r="F352" t="s">
        <v>225</v>
      </c>
      <c r="G352" s="50">
        <v>9</v>
      </c>
      <c r="H352" s="47">
        <v>1</v>
      </c>
      <c r="I352" s="47">
        <v>11</v>
      </c>
      <c r="J352" t="str">
        <f t="shared" si="5"/>
        <v>Yes</v>
      </c>
    </row>
    <row r="353" spans="1:10" ht="16" hidden="1" customHeight="1" x14ac:dyDescent="0.2">
      <c r="A353" s="48">
        <v>46074</v>
      </c>
      <c r="B353" s="95"/>
      <c r="C353" s="95"/>
      <c r="D353">
        <v>4</v>
      </c>
      <c r="E353">
        <v>11</v>
      </c>
      <c r="F353" t="s">
        <v>469</v>
      </c>
      <c r="G353" s="50">
        <v>17.5</v>
      </c>
      <c r="H353" s="47">
        <v>1</v>
      </c>
      <c r="I353" s="47">
        <v>13.5</v>
      </c>
      <c r="J353" t="str">
        <f t="shared" si="5"/>
        <v>No</v>
      </c>
    </row>
    <row r="354" spans="1:10" ht="16" hidden="1" customHeight="1" x14ac:dyDescent="0.2">
      <c r="A354" s="48">
        <v>46074</v>
      </c>
      <c r="B354" s="95"/>
      <c r="C354" s="95"/>
      <c r="D354">
        <v>4</v>
      </c>
      <c r="E354">
        <v>1</v>
      </c>
      <c r="F354" t="s">
        <v>470</v>
      </c>
      <c r="G354" s="50">
        <v>18</v>
      </c>
      <c r="H354" s="47">
        <v>1</v>
      </c>
      <c r="I354" s="47">
        <v>16</v>
      </c>
      <c r="J354" t="str">
        <f t="shared" si="5"/>
        <v>No</v>
      </c>
    </row>
    <row r="355" spans="1:10" ht="16" hidden="1" customHeight="1" x14ac:dyDescent="0.2">
      <c r="A355" s="48">
        <v>46074</v>
      </c>
      <c r="B355" s="95"/>
      <c r="C355" s="95"/>
      <c r="D355">
        <v>4</v>
      </c>
      <c r="E355">
        <v>8</v>
      </c>
      <c r="F355" t="s">
        <v>303</v>
      </c>
      <c r="G355" s="50">
        <v>19</v>
      </c>
      <c r="H355" s="47">
        <v>1</v>
      </c>
      <c r="I355" s="47">
        <v>12.5</v>
      </c>
      <c r="J355" t="str">
        <f t="shared" si="5"/>
        <v>No</v>
      </c>
    </row>
    <row r="356" spans="1:10" ht="16" hidden="1" customHeight="1" x14ac:dyDescent="0.2">
      <c r="A356" s="48">
        <v>46074</v>
      </c>
      <c r="B356" s="95"/>
      <c r="C356" s="95"/>
      <c r="D356">
        <v>4</v>
      </c>
      <c r="E356">
        <v>9</v>
      </c>
      <c r="F356" t="s">
        <v>471</v>
      </c>
      <c r="G356" s="50">
        <v>24</v>
      </c>
      <c r="H356" s="47">
        <v>1</v>
      </c>
      <c r="I356" s="47">
        <v>13.63</v>
      </c>
      <c r="J356" t="str">
        <f t="shared" si="5"/>
        <v>No</v>
      </c>
    </row>
    <row r="357" spans="1:10" ht="16" hidden="1" customHeight="1" x14ac:dyDescent="0.2">
      <c r="A357" s="48">
        <v>46074</v>
      </c>
      <c r="B357" s="95"/>
      <c r="C357" s="95"/>
      <c r="D357">
        <v>4</v>
      </c>
      <c r="E357">
        <v>15</v>
      </c>
      <c r="F357" t="s">
        <v>171</v>
      </c>
      <c r="G357" s="50">
        <v>24</v>
      </c>
      <c r="H357" s="47">
        <v>1</v>
      </c>
      <c r="I357" s="47">
        <v>20.81</v>
      </c>
      <c r="J357" t="str">
        <f t="shared" si="5"/>
        <v>No</v>
      </c>
    </row>
    <row r="358" spans="1:10" ht="16" hidden="1" customHeight="1" x14ac:dyDescent="0.2">
      <c r="A358" s="48">
        <v>46074</v>
      </c>
      <c r="B358" s="95"/>
      <c r="C358" s="95"/>
      <c r="D358">
        <v>4</v>
      </c>
      <c r="E358">
        <v>10</v>
      </c>
      <c r="F358" t="s">
        <v>226</v>
      </c>
      <c r="G358" s="50">
        <v>32</v>
      </c>
      <c r="H358" s="47">
        <v>1</v>
      </c>
      <c r="I358" s="47">
        <v>55</v>
      </c>
      <c r="J358" t="str">
        <f t="shared" si="5"/>
        <v>Yes</v>
      </c>
    </row>
    <row r="359" spans="1:10" ht="16" hidden="1" customHeight="1" x14ac:dyDescent="0.2">
      <c r="A359" s="48">
        <v>46074</v>
      </c>
      <c r="B359" s="95"/>
      <c r="C359" s="95"/>
      <c r="D359">
        <v>5</v>
      </c>
      <c r="E359">
        <v>2</v>
      </c>
      <c r="F359" t="s">
        <v>227</v>
      </c>
      <c r="G359" s="50">
        <v>7.2</v>
      </c>
      <c r="H359" s="47">
        <v>1</v>
      </c>
      <c r="I359" s="47">
        <v>7.6</v>
      </c>
      <c r="J359" t="str">
        <f t="shared" si="5"/>
        <v>Yes</v>
      </c>
    </row>
    <row r="360" spans="1:10" ht="16" hidden="1" customHeight="1" x14ac:dyDescent="0.2">
      <c r="A360" s="48">
        <v>46074</v>
      </c>
      <c r="B360" s="95"/>
      <c r="C360" s="95"/>
      <c r="D360">
        <v>5</v>
      </c>
      <c r="E360">
        <v>6</v>
      </c>
      <c r="F360" t="s">
        <v>228</v>
      </c>
      <c r="G360" s="50">
        <v>9.8000000000000007</v>
      </c>
      <c r="H360" s="47">
        <v>1</v>
      </c>
      <c r="I360" s="47">
        <v>10.76</v>
      </c>
      <c r="J360" t="str">
        <f t="shared" si="5"/>
        <v>Yes</v>
      </c>
    </row>
    <row r="361" spans="1:10" ht="16" hidden="1" customHeight="1" x14ac:dyDescent="0.2">
      <c r="A361" s="48">
        <v>46074</v>
      </c>
      <c r="B361" s="95"/>
      <c r="C361" s="95"/>
      <c r="D361">
        <v>5</v>
      </c>
      <c r="E361">
        <v>7</v>
      </c>
      <c r="F361" t="s">
        <v>229</v>
      </c>
      <c r="G361" s="50">
        <v>21</v>
      </c>
      <c r="H361" s="47">
        <v>1</v>
      </c>
      <c r="I361" s="47">
        <v>38.51</v>
      </c>
      <c r="J361" t="str">
        <f t="shared" si="5"/>
        <v>Yes</v>
      </c>
    </row>
    <row r="362" spans="1:10" ht="16" hidden="1" customHeight="1" x14ac:dyDescent="0.2">
      <c r="A362" s="48">
        <v>46074</v>
      </c>
      <c r="B362" s="95"/>
      <c r="C362" s="95"/>
      <c r="D362">
        <v>5</v>
      </c>
      <c r="E362">
        <v>4</v>
      </c>
      <c r="F362" t="s">
        <v>57</v>
      </c>
      <c r="G362" s="50">
        <v>26</v>
      </c>
      <c r="H362" s="47">
        <v>1</v>
      </c>
      <c r="I362" s="47">
        <v>32.65</v>
      </c>
      <c r="J362" t="str">
        <f t="shared" si="5"/>
        <v>Yes</v>
      </c>
    </row>
    <row r="363" spans="1:10" ht="16" hidden="1" customHeight="1" x14ac:dyDescent="0.2">
      <c r="A363" s="48">
        <v>46074</v>
      </c>
      <c r="B363" s="95"/>
      <c r="C363" s="95"/>
      <c r="D363">
        <v>6</v>
      </c>
      <c r="E363">
        <v>5</v>
      </c>
      <c r="F363" t="s">
        <v>230</v>
      </c>
      <c r="G363" s="50">
        <v>2.96</v>
      </c>
      <c r="H363" s="47">
        <v>0.5</v>
      </c>
      <c r="I363" s="47">
        <v>3.17</v>
      </c>
      <c r="J363" t="str">
        <f t="shared" si="5"/>
        <v>Yes</v>
      </c>
    </row>
    <row r="364" spans="1:10" ht="16" hidden="1" customHeight="1" x14ac:dyDescent="0.2">
      <c r="A364" s="48">
        <v>46074</v>
      </c>
      <c r="B364" s="95"/>
      <c r="C364" s="95"/>
      <c r="D364">
        <v>6</v>
      </c>
      <c r="E364">
        <v>9</v>
      </c>
      <c r="F364" t="s">
        <v>472</v>
      </c>
      <c r="G364" s="50">
        <v>8</v>
      </c>
      <c r="H364" s="47">
        <v>1</v>
      </c>
      <c r="I364" s="47">
        <v>5.2</v>
      </c>
      <c r="J364" t="str">
        <f t="shared" si="5"/>
        <v>No</v>
      </c>
    </row>
    <row r="365" spans="1:10" ht="16" hidden="1" customHeight="1" x14ac:dyDescent="0.2">
      <c r="A365" s="48">
        <v>46074</v>
      </c>
      <c r="B365" s="95"/>
      <c r="C365" s="95"/>
      <c r="D365">
        <v>6</v>
      </c>
      <c r="E365">
        <v>4</v>
      </c>
      <c r="F365" t="s">
        <v>217</v>
      </c>
      <c r="G365" s="50">
        <v>8.8000000000000007</v>
      </c>
      <c r="H365" s="47">
        <v>1</v>
      </c>
      <c r="I365" s="47">
        <v>5.61</v>
      </c>
      <c r="J365" t="str">
        <f t="shared" si="5"/>
        <v>No</v>
      </c>
    </row>
    <row r="366" spans="1:10" ht="16" hidden="1" customHeight="1" x14ac:dyDescent="0.2">
      <c r="A366" s="48">
        <v>46074</v>
      </c>
      <c r="B366" s="95"/>
      <c r="C366" s="95"/>
      <c r="D366">
        <v>6</v>
      </c>
      <c r="E366">
        <v>7</v>
      </c>
      <c r="F366" t="s">
        <v>231</v>
      </c>
      <c r="G366" s="50">
        <v>9.1999999999999993</v>
      </c>
      <c r="H366" s="47">
        <v>1</v>
      </c>
      <c r="I366" s="47">
        <v>19.79</v>
      </c>
      <c r="J366" t="str">
        <f t="shared" si="5"/>
        <v>Yes</v>
      </c>
    </row>
    <row r="367" spans="1:10" ht="16" hidden="1" customHeight="1" x14ac:dyDescent="0.2">
      <c r="A367" s="48">
        <v>46074</v>
      </c>
      <c r="B367" s="95"/>
      <c r="C367" s="95"/>
      <c r="D367">
        <v>6</v>
      </c>
      <c r="E367">
        <v>8</v>
      </c>
      <c r="F367" t="s">
        <v>232</v>
      </c>
      <c r="G367" s="50">
        <v>11</v>
      </c>
      <c r="H367" s="47">
        <v>1</v>
      </c>
      <c r="I367" s="47">
        <v>11</v>
      </c>
      <c r="J367" t="str">
        <f t="shared" si="5"/>
        <v>Yes</v>
      </c>
    </row>
    <row r="368" spans="1:10" ht="16" hidden="1" customHeight="1" x14ac:dyDescent="0.2">
      <c r="A368" s="48">
        <v>46074</v>
      </c>
      <c r="B368" s="95"/>
      <c r="C368" s="95"/>
      <c r="D368">
        <v>6</v>
      </c>
      <c r="E368">
        <v>6</v>
      </c>
      <c r="F368" t="s">
        <v>90</v>
      </c>
      <c r="G368" s="50">
        <v>16.5</v>
      </c>
      <c r="H368" s="47">
        <v>1</v>
      </c>
      <c r="I368" s="47">
        <v>18.5</v>
      </c>
      <c r="J368" t="str">
        <f t="shared" si="5"/>
        <v>Yes</v>
      </c>
    </row>
    <row r="369" spans="1:10" ht="16" hidden="1" customHeight="1" x14ac:dyDescent="0.2">
      <c r="A369" s="48">
        <v>46074</v>
      </c>
      <c r="B369" s="95"/>
      <c r="C369" s="95"/>
      <c r="D369">
        <v>6</v>
      </c>
      <c r="E369">
        <v>3</v>
      </c>
      <c r="F369" t="s">
        <v>196</v>
      </c>
      <c r="G369" s="50">
        <v>23</v>
      </c>
      <c r="H369" s="47">
        <v>1</v>
      </c>
      <c r="I369" s="47">
        <v>23.67</v>
      </c>
      <c r="J369" t="str">
        <f t="shared" si="5"/>
        <v>Yes</v>
      </c>
    </row>
    <row r="370" spans="1:10" ht="16" hidden="1" customHeight="1" x14ac:dyDescent="0.2">
      <c r="A370" s="48">
        <v>46074</v>
      </c>
      <c r="B370" s="95"/>
      <c r="C370" s="95"/>
      <c r="D370">
        <v>6</v>
      </c>
      <c r="E370">
        <v>10</v>
      </c>
      <c r="F370" t="s">
        <v>233</v>
      </c>
      <c r="G370" s="50">
        <v>34</v>
      </c>
      <c r="H370" s="47">
        <v>1</v>
      </c>
      <c r="I370" s="47">
        <v>93.17</v>
      </c>
      <c r="J370" t="str">
        <f t="shared" si="5"/>
        <v>Yes</v>
      </c>
    </row>
    <row r="371" spans="1:10" ht="16" hidden="1" customHeight="1" x14ac:dyDescent="0.2">
      <c r="A371" s="48">
        <v>46074</v>
      </c>
      <c r="B371" s="95"/>
      <c r="C371" s="95"/>
      <c r="D371">
        <v>7</v>
      </c>
      <c r="E371">
        <v>6</v>
      </c>
      <c r="F371" t="s">
        <v>234</v>
      </c>
      <c r="G371" s="50">
        <v>8.1999999999999993</v>
      </c>
      <c r="H371" s="47">
        <v>1</v>
      </c>
      <c r="I371" s="47">
        <v>12.97</v>
      </c>
      <c r="J371" t="str">
        <f t="shared" si="5"/>
        <v>Yes</v>
      </c>
    </row>
    <row r="372" spans="1:10" ht="16" hidden="1" customHeight="1" x14ac:dyDescent="0.2">
      <c r="A372" s="48">
        <v>46074</v>
      </c>
      <c r="B372" s="95"/>
      <c r="C372" s="95"/>
      <c r="D372">
        <v>7</v>
      </c>
      <c r="E372">
        <v>4</v>
      </c>
      <c r="F372" t="s">
        <v>235</v>
      </c>
      <c r="G372" s="50">
        <v>32</v>
      </c>
      <c r="H372" s="47">
        <v>1</v>
      </c>
      <c r="I372" s="47">
        <v>50.88</v>
      </c>
      <c r="J372" t="str">
        <f t="shared" si="5"/>
        <v>Yes</v>
      </c>
    </row>
    <row r="373" spans="1:10" ht="16" hidden="1" customHeight="1" x14ac:dyDescent="0.2">
      <c r="A373" s="48">
        <v>46074</v>
      </c>
      <c r="B373" s="95"/>
      <c r="C373" s="95"/>
      <c r="D373">
        <v>8</v>
      </c>
      <c r="E373">
        <v>3</v>
      </c>
      <c r="F373" t="s">
        <v>473</v>
      </c>
      <c r="G373" s="50">
        <v>5.8</v>
      </c>
      <c r="H373" s="47">
        <v>0.5</v>
      </c>
      <c r="I373" s="47">
        <v>4.7</v>
      </c>
      <c r="J373" t="str">
        <f t="shared" si="5"/>
        <v>No</v>
      </c>
    </row>
    <row r="374" spans="1:10" ht="16" hidden="1" customHeight="1" x14ac:dyDescent="0.2">
      <c r="A374" s="48">
        <v>46074</v>
      </c>
      <c r="B374" s="95"/>
      <c r="C374" s="95"/>
      <c r="D374">
        <v>8</v>
      </c>
      <c r="E374">
        <v>1</v>
      </c>
      <c r="F374" t="s">
        <v>474</v>
      </c>
      <c r="G374" s="50">
        <v>7.2</v>
      </c>
      <c r="H374" s="47">
        <v>1</v>
      </c>
      <c r="I374" s="47">
        <v>6.96</v>
      </c>
      <c r="J374" t="str">
        <f t="shared" si="5"/>
        <v>No</v>
      </c>
    </row>
    <row r="375" spans="1:10" ht="16" hidden="1" customHeight="1" x14ac:dyDescent="0.2">
      <c r="A375" s="48">
        <v>46074</v>
      </c>
      <c r="B375" s="95"/>
      <c r="C375" s="95"/>
      <c r="D375">
        <v>8</v>
      </c>
      <c r="E375">
        <v>6</v>
      </c>
      <c r="F375" t="s">
        <v>236</v>
      </c>
      <c r="G375" s="50">
        <v>7.6</v>
      </c>
      <c r="H375" s="47">
        <v>1</v>
      </c>
      <c r="I375" s="47">
        <v>12</v>
      </c>
      <c r="J375" t="str">
        <f t="shared" si="5"/>
        <v>Yes</v>
      </c>
    </row>
    <row r="376" spans="1:10" ht="16" hidden="1" customHeight="1" x14ac:dyDescent="0.2">
      <c r="A376" s="48">
        <v>46074</v>
      </c>
      <c r="B376" s="95"/>
      <c r="C376" s="95"/>
      <c r="D376">
        <v>8</v>
      </c>
      <c r="E376">
        <v>12</v>
      </c>
      <c r="F376" t="s">
        <v>237</v>
      </c>
      <c r="G376" s="50">
        <v>8.6</v>
      </c>
      <c r="H376" s="47">
        <v>1</v>
      </c>
      <c r="I376" s="47">
        <v>12.23</v>
      </c>
      <c r="J376" t="str">
        <f t="shared" si="5"/>
        <v>Yes</v>
      </c>
    </row>
    <row r="377" spans="1:10" ht="16" hidden="1" customHeight="1" x14ac:dyDescent="0.2">
      <c r="A377" s="48">
        <v>46074</v>
      </c>
      <c r="B377" s="95"/>
      <c r="C377" s="95"/>
      <c r="D377">
        <v>8</v>
      </c>
      <c r="E377">
        <v>5</v>
      </c>
      <c r="F377" t="s">
        <v>475</v>
      </c>
      <c r="G377" s="50">
        <v>10.5</v>
      </c>
      <c r="H377" s="47">
        <v>1</v>
      </c>
      <c r="I377" s="47">
        <v>6.4</v>
      </c>
      <c r="J377" t="str">
        <f t="shared" si="5"/>
        <v>No</v>
      </c>
    </row>
    <row r="378" spans="1:10" ht="16" hidden="1" customHeight="1" x14ac:dyDescent="0.2">
      <c r="A378" s="48">
        <v>46074</v>
      </c>
      <c r="B378" s="95"/>
      <c r="C378" s="95"/>
      <c r="D378">
        <v>8</v>
      </c>
      <c r="E378">
        <v>16</v>
      </c>
      <c r="F378" t="s">
        <v>238</v>
      </c>
      <c r="G378" s="50">
        <v>15</v>
      </c>
      <c r="H378" s="47">
        <v>1</v>
      </c>
      <c r="I378" s="47">
        <v>19.46</v>
      </c>
      <c r="J378" t="str">
        <f t="shared" si="5"/>
        <v>Yes</v>
      </c>
    </row>
    <row r="379" spans="1:10" ht="16" hidden="1" customHeight="1" x14ac:dyDescent="0.2">
      <c r="A379" s="48">
        <v>46074</v>
      </c>
      <c r="B379" s="95"/>
      <c r="C379" s="95"/>
      <c r="D379">
        <v>8</v>
      </c>
      <c r="E379">
        <v>9</v>
      </c>
      <c r="F379" t="s">
        <v>239</v>
      </c>
      <c r="G379" s="50">
        <v>16.5</v>
      </c>
      <c r="H379" s="47">
        <v>1</v>
      </c>
      <c r="I379" s="47">
        <v>25</v>
      </c>
      <c r="J379" t="str">
        <f t="shared" si="5"/>
        <v>Yes</v>
      </c>
    </row>
    <row r="380" spans="1:10" ht="16" hidden="1" customHeight="1" x14ac:dyDescent="0.2">
      <c r="A380" s="48">
        <v>46074</v>
      </c>
      <c r="B380" s="95"/>
      <c r="C380" s="95"/>
      <c r="D380">
        <v>8</v>
      </c>
      <c r="E380">
        <v>11</v>
      </c>
      <c r="F380" t="s">
        <v>476</v>
      </c>
      <c r="G380" s="50">
        <v>23</v>
      </c>
      <c r="H380" s="47">
        <v>1</v>
      </c>
      <c r="I380" s="47">
        <v>13.5</v>
      </c>
      <c r="J380" t="str">
        <f t="shared" si="5"/>
        <v>No</v>
      </c>
    </row>
    <row r="381" spans="1:10" ht="16" hidden="1" customHeight="1" x14ac:dyDescent="0.2">
      <c r="A381" s="48">
        <v>46074</v>
      </c>
      <c r="B381" s="95"/>
      <c r="C381" s="95"/>
      <c r="D381">
        <v>8</v>
      </c>
      <c r="E381">
        <v>2</v>
      </c>
      <c r="F381" t="s">
        <v>477</v>
      </c>
      <c r="G381" s="50">
        <v>28</v>
      </c>
      <c r="H381" s="47">
        <v>1</v>
      </c>
      <c r="I381" s="47">
        <v>25</v>
      </c>
      <c r="J381" t="str">
        <f t="shared" si="5"/>
        <v>No</v>
      </c>
    </row>
    <row r="382" spans="1:10" ht="16" hidden="1" customHeight="1" x14ac:dyDescent="0.2">
      <c r="A382" s="48">
        <v>46074</v>
      </c>
      <c r="B382" s="95"/>
      <c r="C382" s="95"/>
      <c r="D382">
        <v>8</v>
      </c>
      <c r="E382">
        <v>14</v>
      </c>
      <c r="F382" t="s">
        <v>240</v>
      </c>
      <c r="G382" s="50">
        <v>29</v>
      </c>
      <c r="H382" s="47">
        <v>1</v>
      </c>
      <c r="I382" s="47">
        <v>48</v>
      </c>
      <c r="J382" t="str">
        <f t="shared" si="5"/>
        <v>Yes</v>
      </c>
    </row>
    <row r="383" spans="1:10" ht="16" hidden="1" customHeight="1" x14ac:dyDescent="0.2">
      <c r="A383" s="48">
        <v>46074</v>
      </c>
      <c r="B383" s="95"/>
      <c r="C383" s="95"/>
      <c r="D383">
        <v>8</v>
      </c>
      <c r="E383">
        <v>15</v>
      </c>
      <c r="F383" t="s">
        <v>241</v>
      </c>
      <c r="G383" s="50">
        <v>29</v>
      </c>
      <c r="H383" s="47">
        <v>1</v>
      </c>
      <c r="I383" s="47">
        <v>60</v>
      </c>
      <c r="J383" t="str">
        <f t="shared" si="5"/>
        <v>Yes</v>
      </c>
    </row>
    <row r="384" spans="1:10" ht="16" hidden="1" customHeight="1" x14ac:dyDescent="0.2">
      <c r="A384" s="48">
        <v>46074</v>
      </c>
      <c r="B384" s="95"/>
      <c r="C384" s="95"/>
      <c r="D384">
        <v>9</v>
      </c>
      <c r="E384">
        <v>13</v>
      </c>
      <c r="F384" t="s">
        <v>429</v>
      </c>
      <c r="G384" s="50">
        <v>9.8000000000000007</v>
      </c>
      <c r="H384" s="47">
        <v>1</v>
      </c>
      <c r="I384" s="47">
        <v>8.5500000000000007</v>
      </c>
      <c r="J384" t="str">
        <f t="shared" si="5"/>
        <v>No</v>
      </c>
    </row>
    <row r="385" spans="1:10" ht="16" hidden="1" customHeight="1" x14ac:dyDescent="0.2">
      <c r="A385" s="48">
        <v>46074</v>
      </c>
      <c r="B385" s="95"/>
      <c r="C385" s="95"/>
      <c r="D385">
        <v>9</v>
      </c>
      <c r="E385">
        <v>1</v>
      </c>
      <c r="F385" t="s">
        <v>242</v>
      </c>
      <c r="G385" s="50">
        <v>12.5</v>
      </c>
      <c r="H385" s="47">
        <v>1</v>
      </c>
      <c r="I385" s="47">
        <v>27.66</v>
      </c>
      <c r="J385" t="str">
        <f t="shared" si="5"/>
        <v>Yes</v>
      </c>
    </row>
    <row r="386" spans="1:10" ht="16" hidden="1" customHeight="1" x14ac:dyDescent="0.2">
      <c r="A386" s="48">
        <v>46074</v>
      </c>
      <c r="B386" s="95"/>
      <c r="C386" s="95"/>
      <c r="D386">
        <v>9</v>
      </c>
      <c r="E386">
        <v>10</v>
      </c>
      <c r="F386" t="s">
        <v>243</v>
      </c>
      <c r="G386" s="50">
        <v>14.5</v>
      </c>
      <c r="H386" s="47">
        <v>1</v>
      </c>
      <c r="I386" s="47">
        <v>17</v>
      </c>
      <c r="J386" t="str">
        <f t="shared" ref="J386:J449" si="6">IF(I386&gt;=G386,"Yes","No")</f>
        <v>Yes</v>
      </c>
    </row>
    <row r="387" spans="1:10" ht="16" hidden="1" customHeight="1" x14ac:dyDescent="0.2">
      <c r="A387" s="48">
        <v>46074</v>
      </c>
      <c r="B387" s="95"/>
      <c r="C387" s="95"/>
      <c r="D387">
        <v>9</v>
      </c>
      <c r="E387">
        <v>8</v>
      </c>
      <c r="F387" t="s">
        <v>478</v>
      </c>
      <c r="G387" s="50">
        <v>15.5</v>
      </c>
      <c r="H387" s="47">
        <v>1</v>
      </c>
      <c r="I387" s="47">
        <v>13.5</v>
      </c>
      <c r="J387" t="str">
        <f t="shared" si="6"/>
        <v>No</v>
      </c>
    </row>
    <row r="388" spans="1:10" ht="16" hidden="1" customHeight="1" x14ac:dyDescent="0.2">
      <c r="A388" s="48">
        <v>46074</v>
      </c>
      <c r="B388" s="95"/>
      <c r="C388" s="95"/>
      <c r="D388">
        <v>9</v>
      </c>
      <c r="E388">
        <v>11</v>
      </c>
      <c r="F388" t="s">
        <v>479</v>
      </c>
      <c r="G388" s="50">
        <v>22</v>
      </c>
      <c r="H388" s="47">
        <v>1</v>
      </c>
      <c r="I388" s="47">
        <v>9.81</v>
      </c>
      <c r="J388" t="str">
        <f t="shared" si="6"/>
        <v>No</v>
      </c>
    </row>
    <row r="389" spans="1:10" ht="16" hidden="1" customHeight="1" x14ac:dyDescent="0.2">
      <c r="A389" s="48">
        <v>46074</v>
      </c>
      <c r="B389" s="95"/>
      <c r="C389" s="95"/>
      <c r="D389">
        <v>9</v>
      </c>
      <c r="E389">
        <v>5</v>
      </c>
      <c r="F389" t="s">
        <v>193</v>
      </c>
      <c r="G389" s="50">
        <v>23</v>
      </c>
      <c r="H389" s="47">
        <v>1</v>
      </c>
      <c r="I389" s="47">
        <v>46.04</v>
      </c>
      <c r="J389" t="str">
        <f t="shared" si="6"/>
        <v>Yes</v>
      </c>
    </row>
    <row r="390" spans="1:10" ht="16" hidden="1" customHeight="1" x14ac:dyDescent="0.2">
      <c r="A390" s="48">
        <v>46074</v>
      </c>
      <c r="B390" s="95"/>
      <c r="C390" s="95"/>
      <c r="D390">
        <v>9</v>
      </c>
      <c r="E390">
        <v>9</v>
      </c>
      <c r="F390" t="s">
        <v>244</v>
      </c>
      <c r="G390" s="50">
        <v>28</v>
      </c>
      <c r="H390" s="47">
        <v>1</v>
      </c>
      <c r="I390" s="47">
        <v>40.81</v>
      </c>
      <c r="J390" t="str">
        <f t="shared" si="6"/>
        <v>Yes</v>
      </c>
    </row>
    <row r="391" spans="1:10" ht="16" hidden="1" customHeight="1" x14ac:dyDescent="0.2">
      <c r="A391" s="48">
        <v>46074</v>
      </c>
      <c r="B391" s="95"/>
      <c r="C391" s="95"/>
      <c r="D391">
        <v>10</v>
      </c>
      <c r="E391">
        <v>12</v>
      </c>
      <c r="F391" t="s">
        <v>245</v>
      </c>
      <c r="G391" s="50">
        <v>2.8</v>
      </c>
      <c r="H391" s="47">
        <v>0.5</v>
      </c>
      <c r="I391" s="47">
        <v>3.3</v>
      </c>
      <c r="J391" t="str">
        <f t="shared" si="6"/>
        <v>Yes</v>
      </c>
    </row>
    <row r="392" spans="1:10" ht="16" hidden="1" customHeight="1" x14ac:dyDescent="0.2">
      <c r="A392" s="48">
        <v>46074</v>
      </c>
      <c r="B392" s="95"/>
      <c r="C392" s="95"/>
      <c r="D392">
        <v>10</v>
      </c>
      <c r="E392">
        <v>6</v>
      </c>
      <c r="F392" t="s">
        <v>436</v>
      </c>
      <c r="G392" s="50">
        <v>5.4</v>
      </c>
      <c r="H392" s="47">
        <v>0.5</v>
      </c>
      <c r="I392" s="47">
        <v>5.27</v>
      </c>
      <c r="J392" t="str">
        <f t="shared" si="6"/>
        <v>No</v>
      </c>
    </row>
    <row r="393" spans="1:10" ht="16" hidden="1" customHeight="1" x14ac:dyDescent="0.2">
      <c r="A393" s="48">
        <v>46074</v>
      </c>
      <c r="B393" s="95"/>
      <c r="C393" s="95"/>
      <c r="D393">
        <v>10</v>
      </c>
      <c r="E393">
        <v>13</v>
      </c>
      <c r="F393" t="s">
        <v>424</v>
      </c>
      <c r="G393" s="50">
        <v>6.8</v>
      </c>
      <c r="H393" s="47">
        <v>0.5</v>
      </c>
      <c r="I393" s="47">
        <v>6.74</v>
      </c>
      <c r="J393" t="str">
        <f t="shared" si="6"/>
        <v>No</v>
      </c>
    </row>
    <row r="394" spans="1:10" ht="16" hidden="1" customHeight="1" x14ac:dyDescent="0.2">
      <c r="A394" s="48">
        <v>46074</v>
      </c>
      <c r="B394" s="95"/>
      <c r="C394" s="95"/>
      <c r="D394">
        <v>10</v>
      </c>
      <c r="E394">
        <v>1</v>
      </c>
      <c r="F394" t="s">
        <v>294</v>
      </c>
      <c r="G394" s="50">
        <v>14</v>
      </c>
      <c r="H394" s="47">
        <v>1</v>
      </c>
      <c r="I394" s="47">
        <v>5.5</v>
      </c>
      <c r="J394" t="str">
        <f t="shared" si="6"/>
        <v>No</v>
      </c>
    </row>
    <row r="395" spans="1:10" ht="16" hidden="1" customHeight="1" x14ac:dyDescent="0.2">
      <c r="A395" s="48">
        <v>46074</v>
      </c>
      <c r="B395" s="95"/>
      <c r="C395" s="95"/>
      <c r="D395">
        <v>10</v>
      </c>
      <c r="E395">
        <v>4</v>
      </c>
      <c r="F395" t="s">
        <v>155</v>
      </c>
      <c r="G395" s="50">
        <v>14.5</v>
      </c>
      <c r="H395" s="47">
        <v>1</v>
      </c>
      <c r="I395" s="47">
        <v>21.92</v>
      </c>
      <c r="J395" t="str">
        <f t="shared" si="6"/>
        <v>Yes</v>
      </c>
    </row>
    <row r="396" spans="1:10" ht="16" hidden="1" customHeight="1" x14ac:dyDescent="0.2">
      <c r="A396" s="48">
        <v>46074</v>
      </c>
      <c r="B396" s="95"/>
      <c r="C396" s="95"/>
      <c r="D396">
        <v>10</v>
      </c>
      <c r="E396">
        <v>2</v>
      </c>
      <c r="F396" t="s">
        <v>156</v>
      </c>
      <c r="G396" s="50">
        <v>18</v>
      </c>
      <c r="H396" s="47">
        <v>1</v>
      </c>
      <c r="I396" s="47">
        <v>42</v>
      </c>
      <c r="J396" t="str">
        <f t="shared" si="6"/>
        <v>Yes</v>
      </c>
    </row>
    <row r="397" spans="1:10" ht="16" hidden="1" customHeight="1" x14ac:dyDescent="0.2">
      <c r="A397" s="48">
        <v>46081</v>
      </c>
      <c r="B397" s="95"/>
      <c r="C397" s="95"/>
      <c r="D397">
        <v>2</v>
      </c>
      <c r="E397">
        <v>1</v>
      </c>
      <c r="F397" t="s">
        <v>456</v>
      </c>
      <c r="G397" s="50">
        <v>2.8</v>
      </c>
      <c r="H397" s="47">
        <v>0.5</v>
      </c>
      <c r="I397" s="47">
        <v>2.4</v>
      </c>
      <c r="J397" t="str">
        <f t="shared" si="6"/>
        <v>No</v>
      </c>
    </row>
    <row r="398" spans="1:10" ht="16" hidden="1" customHeight="1" x14ac:dyDescent="0.2">
      <c r="A398" s="48">
        <v>46081</v>
      </c>
      <c r="B398" s="95"/>
      <c r="C398" s="95"/>
      <c r="D398">
        <v>2</v>
      </c>
      <c r="E398">
        <v>2</v>
      </c>
      <c r="F398" t="s">
        <v>246</v>
      </c>
      <c r="G398" s="50">
        <v>12.5</v>
      </c>
      <c r="H398" s="47">
        <v>1</v>
      </c>
      <c r="I398" s="47">
        <v>14.75</v>
      </c>
      <c r="J398" t="str">
        <f t="shared" si="6"/>
        <v>Yes</v>
      </c>
    </row>
    <row r="399" spans="1:10" ht="16" hidden="1" customHeight="1" x14ac:dyDescent="0.2">
      <c r="A399" s="48">
        <v>46081</v>
      </c>
      <c r="B399" s="95"/>
      <c r="C399" s="95"/>
      <c r="D399">
        <v>2</v>
      </c>
      <c r="E399">
        <v>3</v>
      </c>
      <c r="F399" t="s">
        <v>95</v>
      </c>
      <c r="G399" s="50">
        <v>27</v>
      </c>
      <c r="H399" s="47">
        <v>1</v>
      </c>
      <c r="I399" s="47">
        <v>29.48</v>
      </c>
      <c r="J399" t="str">
        <f t="shared" si="6"/>
        <v>Yes</v>
      </c>
    </row>
    <row r="400" spans="1:10" ht="16" hidden="1" customHeight="1" x14ac:dyDescent="0.2">
      <c r="A400" s="48">
        <v>46081</v>
      </c>
      <c r="B400" s="95"/>
      <c r="C400" s="95"/>
      <c r="D400">
        <v>2</v>
      </c>
      <c r="E400">
        <v>5</v>
      </c>
      <c r="F400" t="s">
        <v>247</v>
      </c>
      <c r="G400" s="50">
        <v>12</v>
      </c>
      <c r="H400" s="47">
        <v>1</v>
      </c>
      <c r="I400" s="47">
        <v>14</v>
      </c>
      <c r="J400" t="str">
        <f t="shared" si="6"/>
        <v>Yes</v>
      </c>
    </row>
    <row r="401" spans="1:10" ht="16" hidden="1" customHeight="1" x14ac:dyDescent="0.2">
      <c r="A401" s="48">
        <v>46081</v>
      </c>
      <c r="B401" s="95"/>
      <c r="C401" s="95"/>
      <c r="D401">
        <v>2</v>
      </c>
      <c r="E401">
        <v>6</v>
      </c>
      <c r="F401" t="s">
        <v>94</v>
      </c>
      <c r="G401" s="50">
        <v>17.5</v>
      </c>
      <c r="H401" s="47">
        <v>1</v>
      </c>
      <c r="I401" s="47">
        <v>21.96</v>
      </c>
      <c r="J401" t="str">
        <f t="shared" si="6"/>
        <v>Yes</v>
      </c>
    </row>
    <row r="402" spans="1:10" ht="16" hidden="1" customHeight="1" x14ac:dyDescent="0.2">
      <c r="A402" s="48">
        <v>46081</v>
      </c>
      <c r="B402" s="95"/>
      <c r="C402" s="95"/>
      <c r="D402">
        <v>2</v>
      </c>
      <c r="E402">
        <v>7</v>
      </c>
      <c r="F402" t="s">
        <v>210</v>
      </c>
      <c r="G402" s="50">
        <v>10</v>
      </c>
      <c r="H402" s="47">
        <v>1</v>
      </c>
      <c r="I402" s="47">
        <v>11</v>
      </c>
      <c r="J402" t="str">
        <f t="shared" si="6"/>
        <v>Yes</v>
      </c>
    </row>
    <row r="403" spans="1:10" ht="16" hidden="1" customHeight="1" x14ac:dyDescent="0.2">
      <c r="A403" s="48">
        <v>46081</v>
      </c>
      <c r="B403" s="95"/>
      <c r="C403" s="95"/>
      <c r="D403">
        <v>2</v>
      </c>
      <c r="E403">
        <v>8</v>
      </c>
      <c r="F403" t="s">
        <v>480</v>
      </c>
      <c r="G403" s="50">
        <v>22</v>
      </c>
      <c r="H403" s="47">
        <v>1</v>
      </c>
      <c r="I403" s="47">
        <v>17</v>
      </c>
      <c r="J403" t="str">
        <f t="shared" si="6"/>
        <v>No</v>
      </c>
    </row>
    <row r="404" spans="1:10" ht="16" hidden="1" customHeight="1" x14ac:dyDescent="0.2">
      <c r="A404" s="48">
        <v>46081</v>
      </c>
      <c r="B404" s="95"/>
      <c r="C404" s="95"/>
      <c r="D404">
        <v>2</v>
      </c>
      <c r="E404">
        <v>11</v>
      </c>
      <c r="F404" t="s">
        <v>481</v>
      </c>
      <c r="G404" s="50">
        <v>5.4</v>
      </c>
      <c r="H404" s="47">
        <v>0.5</v>
      </c>
      <c r="I404" s="47">
        <v>5.38</v>
      </c>
      <c r="J404" t="str">
        <f t="shared" si="6"/>
        <v>No</v>
      </c>
    </row>
    <row r="405" spans="1:10" ht="16" hidden="1" customHeight="1" x14ac:dyDescent="0.2">
      <c r="A405" s="48">
        <v>46081</v>
      </c>
      <c r="B405" s="95"/>
      <c r="C405" s="95"/>
      <c r="D405">
        <v>3</v>
      </c>
      <c r="E405">
        <v>1</v>
      </c>
      <c r="F405" t="s">
        <v>457</v>
      </c>
      <c r="G405" s="50">
        <v>6.4</v>
      </c>
      <c r="H405" s="47">
        <v>0.5</v>
      </c>
      <c r="I405" s="47">
        <v>4.7</v>
      </c>
      <c r="J405" t="str">
        <f t="shared" si="6"/>
        <v>No</v>
      </c>
    </row>
    <row r="406" spans="1:10" ht="16" hidden="1" customHeight="1" x14ac:dyDescent="0.2">
      <c r="A406" s="48">
        <v>46081</v>
      </c>
      <c r="B406" s="95"/>
      <c r="C406" s="95"/>
      <c r="D406">
        <v>3</v>
      </c>
      <c r="E406">
        <v>4</v>
      </c>
      <c r="F406" t="s">
        <v>248</v>
      </c>
      <c r="G406" s="50">
        <v>24</v>
      </c>
      <c r="H406" s="47">
        <v>1</v>
      </c>
      <c r="I406" s="47">
        <v>50.08</v>
      </c>
      <c r="J406" t="str">
        <f t="shared" si="6"/>
        <v>Yes</v>
      </c>
    </row>
    <row r="407" spans="1:10" ht="16" hidden="1" customHeight="1" x14ac:dyDescent="0.2">
      <c r="A407" s="48">
        <v>46081</v>
      </c>
      <c r="B407" s="95"/>
      <c r="C407" s="95"/>
      <c r="D407">
        <v>3</v>
      </c>
      <c r="E407">
        <v>5</v>
      </c>
      <c r="F407" t="s">
        <v>249</v>
      </c>
      <c r="G407" s="50">
        <v>3.4</v>
      </c>
      <c r="H407" s="47">
        <v>0.5</v>
      </c>
      <c r="I407" s="47">
        <v>5.54</v>
      </c>
      <c r="J407" t="str">
        <f t="shared" si="6"/>
        <v>Yes</v>
      </c>
    </row>
    <row r="408" spans="1:10" ht="16" hidden="1" customHeight="1" x14ac:dyDescent="0.2">
      <c r="A408" s="48">
        <v>46081</v>
      </c>
      <c r="B408" s="95"/>
      <c r="C408" s="95"/>
      <c r="D408">
        <v>3</v>
      </c>
      <c r="E408">
        <v>6</v>
      </c>
      <c r="F408" t="s">
        <v>165</v>
      </c>
      <c r="G408" s="50">
        <v>19</v>
      </c>
      <c r="H408" s="47">
        <v>1</v>
      </c>
      <c r="I408" s="47">
        <v>20.32</v>
      </c>
      <c r="J408" t="str">
        <f t="shared" si="6"/>
        <v>Yes</v>
      </c>
    </row>
    <row r="409" spans="1:10" ht="16" hidden="1" customHeight="1" x14ac:dyDescent="0.2">
      <c r="A409" s="48">
        <v>46081</v>
      </c>
      <c r="B409" s="95"/>
      <c r="C409" s="95"/>
      <c r="D409">
        <v>3</v>
      </c>
      <c r="E409">
        <v>7</v>
      </c>
      <c r="F409" t="s">
        <v>482</v>
      </c>
      <c r="G409" s="50">
        <v>3.95</v>
      </c>
      <c r="H409" s="47">
        <v>0.5</v>
      </c>
      <c r="I409" s="47">
        <v>2.94</v>
      </c>
      <c r="J409" t="str">
        <f t="shared" si="6"/>
        <v>No</v>
      </c>
    </row>
    <row r="410" spans="1:10" ht="16" hidden="1" customHeight="1" x14ac:dyDescent="0.2">
      <c r="A410" s="48">
        <v>46081</v>
      </c>
      <c r="B410" s="95"/>
      <c r="C410" s="95"/>
      <c r="D410">
        <v>4</v>
      </c>
      <c r="E410">
        <v>9</v>
      </c>
      <c r="F410" t="s">
        <v>448</v>
      </c>
      <c r="G410" s="50">
        <v>7.4</v>
      </c>
      <c r="H410" s="47">
        <v>1</v>
      </c>
      <c r="I410" s="47">
        <v>3.57</v>
      </c>
      <c r="J410" t="str">
        <f t="shared" si="6"/>
        <v>No</v>
      </c>
    </row>
    <row r="411" spans="1:10" ht="16" hidden="1" customHeight="1" x14ac:dyDescent="0.2">
      <c r="A411" s="48">
        <v>46081</v>
      </c>
      <c r="B411" s="95"/>
      <c r="C411" s="95"/>
      <c r="D411">
        <v>4</v>
      </c>
      <c r="E411">
        <v>5</v>
      </c>
      <c r="F411" t="s">
        <v>79</v>
      </c>
      <c r="G411" s="50">
        <v>19.5</v>
      </c>
      <c r="H411" s="47">
        <v>1</v>
      </c>
      <c r="I411" s="47">
        <v>12.09</v>
      </c>
      <c r="J411" t="str">
        <f t="shared" si="6"/>
        <v>No</v>
      </c>
    </row>
    <row r="412" spans="1:10" ht="16" hidden="1" customHeight="1" x14ac:dyDescent="0.2">
      <c r="A412" s="48">
        <v>46081</v>
      </c>
      <c r="B412" s="95"/>
      <c r="C412" s="95"/>
      <c r="D412">
        <v>4</v>
      </c>
      <c r="E412">
        <v>7</v>
      </c>
      <c r="F412" t="s">
        <v>97</v>
      </c>
      <c r="G412" s="50">
        <v>5.0999999999999996</v>
      </c>
      <c r="H412" s="47">
        <v>0.5</v>
      </c>
      <c r="I412" s="47">
        <v>5.59</v>
      </c>
      <c r="J412" t="str">
        <f t="shared" si="6"/>
        <v>Yes</v>
      </c>
    </row>
    <row r="413" spans="1:10" ht="16" hidden="1" customHeight="1" x14ac:dyDescent="0.2">
      <c r="A413" s="48">
        <v>46081</v>
      </c>
      <c r="B413" s="95"/>
      <c r="C413" s="95"/>
      <c r="D413">
        <v>4</v>
      </c>
      <c r="E413">
        <v>8</v>
      </c>
      <c r="F413" t="s">
        <v>250</v>
      </c>
      <c r="G413" s="50">
        <v>3.3</v>
      </c>
      <c r="H413" s="47">
        <v>0.5</v>
      </c>
      <c r="I413" s="47">
        <v>5.42</v>
      </c>
      <c r="J413" t="str">
        <f t="shared" si="6"/>
        <v>Yes</v>
      </c>
    </row>
    <row r="414" spans="1:10" ht="16" hidden="1" customHeight="1" x14ac:dyDescent="0.2">
      <c r="A414" s="48">
        <v>46081</v>
      </c>
      <c r="B414" s="95"/>
      <c r="C414" s="95"/>
      <c r="D414">
        <v>4</v>
      </c>
      <c r="E414">
        <v>9</v>
      </c>
      <c r="F414" t="s">
        <v>203</v>
      </c>
      <c r="G414" s="50">
        <v>3.7</v>
      </c>
      <c r="H414" s="47">
        <v>0.5</v>
      </c>
      <c r="I414" s="47">
        <v>3.57</v>
      </c>
      <c r="J414" t="str">
        <f t="shared" si="6"/>
        <v>No</v>
      </c>
    </row>
    <row r="415" spans="1:10" ht="16" hidden="1" customHeight="1" x14ac:dyDescent="0.2">
      <c r="A415" s="48">
        <v>46081</v>
      </c>
      <c r="B415" s="95"/>
      <c r="C415" s="95"/>
      <c r="D415">
        <v>5</v>
      </c>
      <c r="E415">
        <v>2</v>
      </c>
      <c r="F415" t="s">
        <v>251</v>
      </c>
      <c r="G415" s="50">
        <v>12.5</v>
      </c>
      <c r="H415" s="47">
        <v>1</v>
      </c>
      <c r="I415" s="47">
        <v>18.37</v>
      </c>
      <c r="J415" t="str">
        <f t="shared" si="6"/>
        <v>Yes</v>
      </c>
    </row>
    <row r="416" spans="1:10" ht="16" hidden="1" customHeight="1" x14ac:dyDescent="0.2">
      <c r="A416" s="48">
        <v>46081</v>
      </c>
      <c r="B416" s="95"/>
      <c r="C416" s="95"/>
      <c r="D416">
        <v>5</v>
      </c>
      <c r="E416">
        <v>3</v>
      </c>
      <c r="F416" t="s">
        <v>483</v>
      </c>
      <c r="G416" s="50">
        <v>5.4</v>
      </c>
      <c r="H416" s="47">
        <v>0.5</v>
      </c>
      <c r="I416" s="47">
        <v>4.37</v>
      </c>
      <c r="J416" t="str">
        <f t="shared" si="6"/>
        <v>No</v>
      </c>
    </row>
    <row r="417" spans="1:10" ht="16" hidden="1" customHeight="1" x14ac:dyDescent="0.2">
      <c r="A417" s="48">
        <v>46081</v>
      </c>
      <c r="B417" s="95"/>
      <c r="C417" s="95"/>
      <c r="D417">
        <v>5</v>
      </c>
      <c r="E417">
        <v>9</v>
      </c>
      <c r="F417" t="s">
        <v>144</v>
      </c>
      <c r="G417" s="50">
        <v>9.6</v>
      </c>
      <c r="H417" s="47">
        <v>1</v>
      </c>
      <c r="I417" s="47">
        <v>11</v>
      </c>
      <c r="J417" t="str">
        <f t="shared" si="6"/>
        <v>Yes</v>
      </c>
    </row>
    <row r="418" spans="1:10" ht="16" hidden="1" customHeight="1" x14ac:dyDescent="0.2">
      <c r="A418" s="48">
        <v>46081</v>
      </c>
      <c r="B418" s="95"/>
      <c r="C418" s="95"/>
      <c r="D418">
        <v>5</v>
      </c>
      <c r="E418">
        <v>10</v>
      </c>
      <c r="F418" t="s">
        <v>125</v>
      </c>
      <c r="G418" s="50">
        <v>6.6</v>
      </c>
      <c r="H418" s="47">
        <v>0.5</v>
      </c>
      <c r="I418" s="47">
        <v>11</v>
      </c>
      <c r="J418" t="str">
        <f t="shared" si="6"/>
        <v>Yes</v>
      </c>
    </row>
    <row r="419" spans="1:10" ht="16" hidden="1" customHeight="1" x14ac:dyDescent="0.2">
      <c r="A419" s="48">
        <v>46081</v>
      </c>
      <c r="B419" s="95"/>
      <c r="C419" s="95"/>
      <c r="D419">
        <v>6</v>
      </c>
      <c r="E419">
        <v>1</v>
      </c>
      <c r="F419" t="s">
        <v>484</v>
      </c>
      <c r="G419" s="50">
        <v>5</v>
      </c>
      <c r="H419" s="47">
        <v>0.5</v>
      </c>
      <c r="I419" s="47">
        <v>3.7</v>
      </c>
      <c r="J419" t="str">
        <f t="shared" si="6"/>
        <v>No</v>
      </c>
    </row>
    <row r="420" spans="1:10" ht="16" hidden="1" customHeight="1" x14ac:dyDescent="0.2">
      <c r="A420" s="48">
        <v>46081</v>
      </c>
      <c r="B420" s="95"/>
      <c r="C420" s="95"/>
      <c r="D420">
        <v>6</v>
      </c>
      <c r="E420">
        <v>2</v>
      </c>
      <c r="F420" t="s">
        <v>116</v>
      </c>
      <c r="G420" s="50">
        <v>13</v>
      </c>
      <c r="H420" s="47">
        <v>1</v>
      </c>
      <c r="I420" s="47">
        <v>9.6</v>
      </c>
      <c r="J420" t="str">
        <f t="shared" si="6"/>
        <v>No</v>
      </c>
    </row>
    <row r="421" spans="1:10" ht="16" hidden="1" customHeight="1" x14ac:dyDescent="0.2">
      <c r="A421" s="48">
        <v>46081</v>
      </c>
      <c r="B421" s="95"/>
      <c r="C421" s="95"/>
      <c r="D421">
        <v>6</v>
      </c>
      <c r="E421">
        <v>4</v>
      </c>
      <c r="F421" t="s">
        <v>197</v>
      </c>
      <c r="G421" s="50">
        <v>10.5</v>
      </c>
      <c r="H421" s="47">
        <v>1</v>
      </c>
      <c r="I421" s="47">
        <v>9.6</v>
      </c>
      <c r="J421" t="str">
        <f t="shared" si="6"/>
        <v>No</v>
      </c>
    </row>
    <row r="422" spans="1:10" ht="16" hidden="1" customHeight="1" x14ac:dyDescent="0.2">
      <c r="A422" s="48">
        <v>46081</v>
      </c>
      <c r="B422" s="95"/>
      <c r="C422" s="95"/>
      <c r="D422">
        <v>6</v>
      </c>
      <c r="E422">
        <v>6</v>
      </c>
      <c r="F422" t="s">
        <v>485</v>
      </c>
      <c r="G422" s="50">
        <v>7.6</v>
      </c>
      <c r="H422" s="47">
        <v>1</v>
      </c>
      <c r="I422" s="47">
        <v>4.47</v>
      </c>
      <c r="J422" t="str">
        <f t="shared" si="6"/>
        <v>No</v>
      </c>
    </row>
    <row r="423" spans="1:10" ht="16" hidden="1" customHeight="1" x14ac:dyDescent="0.2">
      <c r="A423" s="48">
        <v>46081</v>
      </c>
      <c r="B423" s="95"/>
      <c r="C423" s="95"/>
      <c r="D423">
        <v>6</v>
      </c>
      <c r="E423">
        <v>7</v>
      </c>
      <c r="F423" t="s">
        <v>252</v>
      </c>
      <c r="G423" s="50">
        <v>21</v>
      </c>
      <c r="H423" s="47">
        <v>1</v>
      </c>
      <c r="I423" s="47">
        <v>40.11</v>
      </c>
      <c r="J423" t="str">
        <f t="shared" si="6"/>
        <v>Yes</v>
      </c>
    </row>
    <row r="424" spans="1:10" ht="16" hidden="1" customHeight="1" x14ac:dyDescent="0.2">
      <c r="A424" s="48">
        <v>46081</v>
      </c>
      <c r="B424" s="95"/>
      <c r="C424" s="95"/>
      <c r="D424">
        <v>6</v>
      </c>
      <c r="E424">
        <v>8</v>
      </c>
      <c r="F424" t="s">
        <v>253</v>
      </c>
      <c r="G424" s="50">
        <v>8.4</v>
      </c>
      <c r="H424" s="47">
        <v>1</v>
      </c>
      <c r="I424" s="47">
        <v>12.4</v>
      </c>
      <c r="J424" t="str">
        <f t="shared" si="6"/>
        <v>Yes</v>
      </c>
    </row>
    <row r="425" spans="1:10" ht="16" hidden="1" customHeight="1" x14ac:dyDescent="0.2">
      <c r="A425" s="48">
        <v>46081</v>
      </c>
      <c r="B425" s="95"/>
      <c r="C425" s="95"/>
      <c r="D425">
        <v>6</v>
      </c>
      <c r="E425">
        <v>10</v>
      </c>
      <c r="F425" t="s">
        <v>254</v>
      </c>
      <c r="G425" s="50">
        <v>5.4</v>
      </c>
      <c r="H425" s="47">
        <v>0.5</v>
      </c>
      <c r="I425" s="47">
        <v>9.6</v>
      </c>
      <c r="J425" t="str">
        <f t="shared" si="6"/>
        <v>Yes</v>
      </c>
    </row>
    <row r="426" spans="1:10" ht="16" hidden="1" customHeight="1" x14ac:dyDescent="0.2">
      <c r="A426" s="48">
        <v>46081</v>
      </c>
      <c r="B426" s="95"/>
      <c r="C426" s="95"/>
      <c r="D426">
        <v>6</v>
      </c>
      <c r="E426">
        <v>12</v>
      </c>
      <c r="F426" t="s">
        <v>255</v>
      </c>
      <c r="G426" s="50">
        <v>32</v>
      </c>
      <c r="H426" s="47">
        <v>1</v>
      </c>
      <c r="I426" s="47">
        <v>42</v>
      </c>
      <c r="J426" t="str">
        <f t="shared" si="6"/>
        <v>Yes</v>
      </c>
    </row>
    <row r="427" spans="1:10" ht="16" hidden="1" customHeight="1" x14ac:dyDescent="0.2">
      <c r="A427" s="48">
        <v>46081</v>
      </c>
      <c r="B427" s="95"/>
      <c r="C427" s="95"/>
      <c r="D427">
        <v>7</v>
      </c>
      <c r="E427">
        <v>1</v>
      </c>
      <c r="F427" t="s">
        <v>256</v>
      </c>
      <c r="G427" s="50">
        <v>21</v>
      </c>
      <c r="H427" s="47">
        <v>1</v>
      </c>
      <c r="I427" s="47">
        <v>22.46</v>
      </c>
      <c r="J427" t="str">
        <f t="shared" si="6"/>
        <v>Yes</v>
      </c>
    </row>
    <row r="428" spans="1:10" ht="16" hidden="1" customHeight="1" x14ac:dyDescent="0.2">
      <c r="A428" s="48">
        <v>46081</v>
      </c>
      <c r="B428" s="95"/>
      <c r="C428" s="95"/>
      <c r="D428">
        <v>7</v>
      </c>
      <c r="E428">
        <v>2</v>
      </c>
      <c r="F428" t="s">
        <v>486</v>
      </c>
      <c r="G428" s="50">
        <v>8.1999999999999993</v>
      </c>
      <c r="H428" s="47">
        <v>1</v>
      </c>
      <c r="I428" s="47">
        <v>7</v>
      </c>
      <c r="J428" t="str">
        <f t="shared" si="6"/>
        <v>No</v>
      </c>
    </row>
    <row r="429" spans="1:10" ht="16" hidden="1" customHeight="1" x14ac:dyDescent="0.2">
      <c r="A429" s="48">
        <v>46081</v>
      </c>
      <c r="B429" s="95"/>
      <c r="C429" s="95"/>
      <c r="D429">
        <v>7</v>
      </c>
      <c r="E429">
        <v>4</v>
      </c>
      <c r="F429" t="s">
        <v>257</v>
      </c>
      <c r="G429" s="50">
        <v>30</v>
      </c>
      <c r="H429" s="47">
        <v>1</v>
      </c>
      <c r="I429" s="47">
        <v>55.48</v>
      </c>
      <c r="J429" t="str">
        <f t="shared" si="6"/>
        <v>Yes</v>
      </c>
    </row>
    <row r="430" spans="1:10" ht="16" hidden="1" customHeight="1" x14ac:dyDescent="0.2">
      <c r="A430" s="48">
        <v>46081</v>
      </c>
      <c r="B430" s="95"/>
      <c r="C430" s="95"/>
      <c r="D430">
        <v>7</v>
      </c>
      <c r="E430">
        <v>5</v>
      </c>
      <c r="F430" t="s">
        <v>302</v>
      </c>
      <c r="G430" s="50">
        <v>4.3</v>
      </c>
      <c r="H430" s="47">
        <v>0.5</v>
      </c>
      <c r="I430" s="47">
        <v>3.72</v>
      </c>
      <c r="J430" t="str">
        <f t="shared" si="6"/>
        <v>No</v>
      </c>
    </row>
    <row r="431" spans="1:10" ht="16" hidden="1" customHeight="1" x14ac:dyDescent="0.2">
      <c r="A431" s="48">
        <v>46081</v>
      </c>
      <c r="B431" s="95"/>
      <c r="C431" s="95"/>
      <c r="D431">
        <v>7</v>
      </c>
      <c r="E431">
        <v>6</v>
      </c>
      <c r="F431" t="s">
        <v>201</v>
      </c>
      <c r="G431" s="50">
        <v>7.6</v>
      </c>
      <c r="H431" s="47">
        <v>1</v>
      </c>
      <c r="I431" s="47">
        <v>10.5</v>
      </c>
      <c r="J431" t="str">
        <f t="shared" si="6"/>
        <v>Yes</v>
      </c>
    </row>
    <row r="432" spans="1:10" ht="16" hidden="1" customHeight="1" x14ac:dyDescent="0.2">
      <c r="A432" s="48">
        <v>46081</v>
      </c>
      <c r="B432" s="95"/>
      <c r="C432" s="95"/>
      <c r="D432">
        <v>7</v>
      </c>
      <c r="E432">
        <v>7</v>
      </c>
      <c r="F432" t="s">
        <v>487</v>
      </c>
      <c r="G432" s="50">
        <v>4.7</v>
      </c>
      <c r="H432" s="47">
        <v>0.5</v>
      </c>
      <c r="I432" s="47">
        <v>4.2</v>
      </c>
      <c r="J432" t="str">
        <f t="shared" si="6"/>
        <v>No</v>
      </c>
    </row>
    <row r="433" spans="1:10" ht="16" hidden="1" customHeight="1" x14ac:dyDescent="0.2">
      <c r="A433" s="48">
        <v>46081</v>
      </c>
      <c r="B433" s="95"/>
      <c r="C433" s="95"/>
      <c r="D433">
        <v>7</v>
      </c>
      <c r="E433">
        <v>8</v>
      </c>
      <c r="F433" t="s">
        <v>258</v>
      </c>
      <c r="G433" s="50">
        <v>6.2</v>
      </c>
      <c r="H433" s="47">
        <v>0.5</v>
      </c>
      <c r="I433" s="47">
        <v>8.85</v>
      </c>
      <c r="J433" t="str">
        <f t="shared" si="6"/>
        <v>Yes</v>
      </c>
    </row>
    <row r="434" spans="1:10" ht="16" hidden="1" customHeight="1" x14ac:dyDescent="0.2">
      <c r="A434" s="48">
        <v>46081</v>
      </c>
      <c r="B434" s="95"/>
      <c r="C434" s="95"/>
      <c r="D434">
        <v>7</v>
      </c>
      <c r="E434">
        <v>10</v>
      </c>
      <c r="F434" t="s">
        <v>259</v>
      </c>
      <c r="G434" s="50">
        <v>23</v>
      </c>
      <c r="H434" s="47">
        <v>1</v>
      </c>
      <c r="I434" s="47">
        <v>25.46</v>
      </c>
      <c r="J434" t="str">
        <f t="shared" si="6"/>
        <v>Yes</v>
      </c>
    </row>
    <row r="435" spans="1:10" ht="16" hidden="1" customHeight="1" x14ac:dyDescent="0.2">
      <c r="A435" s="48">
        <v>46081</v>
      </c>
      <c r="B435" s="95"/>
      <c r="C435" s="95"/>
      <c r="D435">
        <v>8</v>
      </c>
      <c r="E435">
        <v>1</v>
      </c>
      <c r="F435" t="s">
        <v>488</v>
      </c>
      <c r="G435" s="50">
        <v>2.1</v>
      </c>
      <c r="H435" s="47">
        <v>0.5</v>
      </c>
      <c r="I435" s="47">
        <v>2.08</v>
      </c>
      <c r="J435" t="str">
        <f t="shared" si="6"/>
        <v>No</v>
      </c>
    </row>
    <row r="436" spans="1:10" ht="16" hidden="1" customHeight="1" x14ac:dyDescent="0.2">
      <c r="A436" s="48">
        <v>46081</v>
      </c>
      <c r="B436" s="95"/>
      <c r="C436" s="95"/>
      <c r="D436">
        <v>8</v>
      </c>
      <c r="E436">
        <v>2</v>
      </c>
      <c r="F436" t="s">
        <v>489</v>
      </c>
      <c r="G436" s="50">
        <v>9.4</v>
      </c>
      <c r="H436" s="47">
        <v>1</v>
      </c>
      <c r="I436" s="47">
        <v>8.6</v>
      </c>
      <c r="J436" t="str">
        <f t="shared" si="6"/>
        <v>No</v>
      </c>
    </row>
    <row r="437" spans="1:10" ht="16" hidden="1" customHeight="1" x14ac:dyDescent="0.2">
      <c r="A437" s="48">
        <v>46081</v>
      </c>
      <c r="B437" s="95"/>
      <c r="C437" s="95"/>
      <c r="D437">
        <v>8</v>
      </c>
      <c r="E437">
        <v>4</v>
      </c>
      <c r="F437" t="s">
        <v>462</v>
      </c>
      <c r="G437" s="50">
        <v>3.6</v>
      </c>
      <c r="H437" s="47">
        <v>0.5</v>
      </c>
      <c r="I437" s="47">
        <v>3.35</v>
      </c>
      <c r="J437" t="str">
        <f t="shared" si="6"/>
        <v>No</v>
      </c>
    </row>
    <row r="438" spans="1:10" ht="16" hidden="1" customHeight="1" x14ac:dyDescent="0.2">
      <c r="A438" s="48">
        <v>46081</v>
      </c>
      <c r="B438" s="95"/>
      <c r="C438" s="95"/>
      <c r="D438">
        <v>8</v>
      </c>
      <c r="E438">
        <v>8</v>
      </c>
      <c r="F438" t="s">
        <v>260</v>
      </c>
      <c r="G438" s="50">
        <v>26</v>
      </c>
      <c r="H438" s="47">
        <v>1</v>
      </c>
      <c r="I438" s="47">
        <v>34.700000000000003</v>
      </c>
      <c r="J438" t="str">
        <f t="shared" si="6"/>
        <v>Yes</v>
      </c>
    </row>
    <row r="439" spans="1:10" ht="16" hidden="1" customHeight="1" x14ac:dyDescent="0.2">
      <c r="A439" s="48">
        <v>46081</v>
      </c>
      <c r="B439" s="95"/>
      <c r="C439" s="95"/>
      <c r="D439">
        <v>9</v>
      </c>
      <c r="E439">
        <v>1</v>
      </c>
      <c r="F439" t="s">
        <v>261</v>
      </c>
      <c r="G439" s="50">
        <v>9.8000000000000007</v>
      </c>
      <c r="H439" s="47">
        <v>1</v>
      </c>
      <c r="I439" s="47">
        <v>11</v>
      </c>
      <c r="J439" t="str">
        <f t="shared" si="6"/>
        <v>Yes</v>
      </c>
    </row>
    <row r="440" spans="1:10" ht="16" hidden="1" customHeight="1" x14ac:dyDescent="0.2">
      <c r="A440" s="48">
        <v>46081</v>
      </c>
      <c r="B440" s="95"/>
      <c r="C440" s="95"/>
      <c r="D440">
        <v>9</v>
      </c>
      <c r="E440">
        <v>3</v>
      </c>
      <c r="F440" t="s">
        <v>490</v>
      </c>
      <c r="G440" s="50">
        <v>2.58</v>
      </c>
      <c r="H440" s="47">
        <v>0.5</v>
      </c>
      <c r="I440" s="47">
        <v>2.0099999999999998</v>
      </c>
      <c r="J440" t="str">
        <f t="shared" si="6"/>
        <v>No</v>
      </c>
    </row>
    <row r="441" spans="1:10" ht="16" hidden="1" customHeight="1" x14ac:dyDescent="0.2">
      <c r="A441" s="48">
        <v>46081</v>
      </c>
      <c r="B441" s="95"/>
      <c r="C441" s="95"/>
      <c r="D441">
        <v>9</v>
      </c>
      <c r="E441">
        <v>5</v>
      </c>
      <c r="F441" t="s">
        <v>262</v>
      </c>
      <c r="G441" s="50">
        <v>14</v>
      </c>
      <c r="H441" s="47">
        <v>1</v>
      </c>
      <c r="I441" s="47">
        <v>25</v>
      </c>
      <c r="J441" t="str">
        <f t="shared" si="6"/>
        <v>Yes</v>
      </c>
    </row>
    <row r="442" spans="1:10" ht="16" hidden="1" customHeight="1" x14ac:dyDescent="0.2">
      <c r="A442" s="48">
        <v>46081</v>
      </c>
      <c r="B442" s="95"/>
      <c r="C442" s="95"/>
      <c r="D442">
        <v>9</v>
      </c>
      <c r="E442">
        <v>7</v>
      </c>
      <c r="F442" t="s">
        <v>263</v>
      </c>
      <c r="G442" s="50">
        <v>29</v>
      </c>
      <c r="H442" s="47">
        <v>1</v>
      </c>
      <c r="I442" s="47">
        <v>38</v>
      </c>
      <c r="J442" t="str">
        <f t="shared" si="6"/>
        <v>Yes</v>
      </c>
    </row>
    <row r="443" spans="1:10" ht="16" hidden="1" customHeight="1" x14ac:dyDescent="0.2">
      <c r="A443" s="48">
        <v>46081</v>
      </c>
      <c r="B443" s="95"/>
      <c r="C443" s="95"/>
      <c r="D443">
        <v>9</v>
      </c>
      <c r="E443">
        <v>10</v>
      </c>
      <c r="F443" t="s">
        <v>264</v>
      </c>
      <c r="G443" s="50">
        <v>15</v>
      </c>
      <c r="H443" s="47">
        <v>1</v>
      </c>
      <c r="I443" s="47">
        <v>27</v>
      </c>
      <c r="J443" t="str">
        <f t="shared" si="6"/>
        <v>Yes</v>
      </c>
    </row>
    <row r="444" spans="1:10" ht="16" hidden="1" customHeight="1" x14ac:dyDescent="0.2">
      <c r="A444" s="48">
        <v>46081</v>
      </c>
      <c r="B444" s="95"/>
      <c r="C444" s="95"/>
      <c r="D444">
        <v>9</v>
      </c>
      <c r="E444">
        <v>12</v>
      </c>
      <c r="F444" t="s">
        <v>296</v>
      </c>
      <c r="G444" s="50">
        <v>20</v>
      </c>
      <c r="H444" s="47">
        <v>1</v>
      </c>
      <c r="I444" s="47">
        <v>18</v>
      </c>
      <c r="J444" t="str">
        <f t="shared" si="6"/>
        <v>No</v>
      </c>
    </row>
    <row r="445" spans="1:10" ht="16" hidden="1" customHeight="1" x14ac:dyDescent="0.2">
      <c r="A445" s="48">
        <v>46081</v>
      </c>
      <c r="B445" s="95"/>
      <c r="C445" s="95"/>
      <c r="D445">
        <v>9</v>
      </c>
      <c r="E445">
        <v>13</v>
      </c>
      <c r="F445" t="s">
        <v>491</v>
      </c>
      <c r="G445" s="50">
        <v>24</v>
      </c>
      <c r="H445" s="47">
        <v>1</v>
      </c>
      <c r="I445" s="47">
        <v>14.75</v>
      </c>
      <c r="J445" t="str">
        <f t="shared" si="6"/>
        <v>No</v>
      </c>
    </row>
    <row r="446" spans="1:10" ht="16" hidden="1" customHeight="1" x14ac:dyDescent="0.2">
      <c r="A446" s="48">
        <v>46081</v>
      </c>
      <c r="B446" s="95"/>
      <c r="C446" s="95"/>
      <c r="D446">
        <v>9</v>
      </c>
      <c r="E446">
        <v>15</v>
      </c>
      <c r="F446" t="s">
        <v>265</v>
      </c>
      <c r="G446" s="50">
        <v>15</v>
      </c>
      <c r="H446" s="47">
        <v>1</v>
      </c>
      <c r="I446" s="47">
        <v>20</v>
      </c>
      <c r="J446" t="str">
        <f t="shared" si="6"/>
        <v>Yes</v>
      </c>
    </row>
    <row r="447" spans="1:10" ht="16" hidden="1" customHeight="1" x14ac:dyDescent="0.2">
      <c r="A447" s="48">
        <v>46081</v>
      </c>
      <c r="B447" s="95"/>
      <c r="C447" s="95"/>
      <c r="D447">
        <v>10</v>
      </c>
      <c r="E447">
        <v>6</v>
      </c>
      <c r="F447" t="s">
        <v>451</v>
      </c>
      <c r="G447" s="50">
        <v>24</v>
      </c>
      <c r="H447" s="47">
        <v>1</v>
      </c>
      <c r="I447" s="47">
        <v>18.010000000000002</v>
      </c>
      <c r="J447" t="str">
        <f t="shared" si="6"/>
        <v>No</v>
      </c>
    </row>
    <row r="448" spans="1:10" ht="16" hidden="1" customHeight="1" x14ac:dyDescent="0.2">
      <c r="A448" s="48">
        <v>46081</v>
      </c>
      <c r="B448" s="95"/>
      <c r="C448" s="95"/>
      <c r="D448">
        <v>10</v>
      </c>
      <c r="E448">
        <v>7</v>
      </c>
      <c r="F448" t="s">
        <v>113</v>
      </c>
      <c r="G448" s="50">
        <v>3.65</v>
      </c>
      <c r="H448" s="47">
        <v>0.5</v>
      </c>
      <c r="I448" s="47">
        <v>3.97</v>
      </c>
      <c r="J448" t="str">
        <f t="shared" si="6"/>
        <v>Yes</v>
      </c>
    </row>
    <row r="449" spans="1:10" ht="16" hidden="1" customHeight="1" x14ac:dyDescent="0.2">
      <c r="A449" s="48">
        <v>46081</v>
      </c>
      <c r="B449" s="95"/>
      <c r="C449" s="95"/>
      <c r="D449">
        <v>10</v>
      </c>
      <c r="E449">
        <v>8</v>
      </c>
      <c r="F449" t="s">
        <v>206</v>
      </c>
      <c r="G449" s="50">
        <v>11</v>
      </c>
      <c r="H449" s="47">
        <v>1</v>
      </c>
      <c r="I449" s="47">
        <v>10.210000000000001</v>
      </c>
      <c r="J449" t="str">
        <f t="shared" si="6"/>
        <v>No</v>
      </c>
    </row>
    <row r="450" spans="1:10" ht="16" hidden="1" customHeight="1" x14ac:dyDescent="0.2">
      <c r="A450" s="48">
        <v>46081</v>
      </c>
      <c r="B450" s="95"/>
      <c r="C450" s="95"/>
      <c r="D450">
        <v>10</v>
      </c>
      <c r="E450">
        <v>10</v>
      </c>
      <c r="F450" t="s">
        <v>292</v>
      </c>
      <c r="G450" s="50">
        <v>8.6</v>
      </c>
      <c r="H450" s="47">
        <v>1</v>
      </c>
      <c r="I450" s="47">
        <v>5.7</v>
      </c>
      <c r="J450" t="str">
        <f t="shared" ref="J450:J513" si="7">IF(I450&gt;=G450,"Yes","No")</f>
        <v>No</v>
      </c>
    </row>
    <row r="451" spans="1:10" ht="16" hidden="1" customHeight="1" x14ac:dyDescent="0.2">
      <c r="A451" s="48">
        <v>46081</v>
      </c>
      <c r="B451" s="95"/>
      <c r="C451" s="95"/>
      <c r="D451">
        <v>10</v>
      </c>
      <c r="E451">
        <v>11</v>
      </c>
      <c r="F451" t="s">
        <v>112</v>
      </c>
      <c r="G451" s="50">
        <v>4.0999999999999996</v>
      </c>
      <c r="H451" s="47">
        <v>0.5</v>
      </c>
      <c r="I451" s="47">
        <v>3.76</v>
      </c>
      <c r="J451" t="str">
        <f t="shared" si="7"/>
        <v>No</v>
      </c>
    </row>
    <row r="452" spans="1:10" ht="16" hidden="1" customHeight="1" x14ac:dyDescent="0.2">
      <c r="A452" s="48">
        <v>46081</v>
      </c>
      <c r="B452" s="95"/>
      <c r="C452" s="95"/>
      <c r="D452">
        <v>10</v>
      </c>
      <c r="E452">
        <v>14</v>
      </c>
      <c r="F452" t="s">
        <v>63</v>
      </c>
      <c r="G452" s="50">
        <v>9.6</v>
      </c>
      <c r="H452" s="47">
        <v>1</v>
      </c>
      <c r="I452" s="47">
        <v>15.5</v>
      </c>
      <c r="J452" t="str">
        <f t="shared" si="7"/>
        <v>Yes</v>
      </c>
    </row>
    <row r="453" spans="1:10" ht="16" hidden="1" customHeight="1" x14ac:dyDescent="0.2">
      <c r="A453" s="48">
        <v>46081</v>
      </c>
      <c r="B453" s="95"/>
      <c r="C453" s="95"/>
      <c r="D453">
        <v>10</v>
      </c>
      <c r="E453">
        <v>15</v>
      </c>
      <c r="F453" t="s">
        <v>100</v>
      </c>
      <c r="G453" s="50">
        <v>21</v>
      </c>
      <c r="H453" s="47">
        <v>1</v>
      </c>
      <c r="I453" s="47">
        <v>15.23</v>
      </c>
      <c r="J453" t="str">
        <f t="shared" si="7"/>
        <v>No</v>
      </c>
    </row>
    <row r="454" spans="1:10" ht="16" hidden="1" customHeight="1" x14ac:dyDescent="0.2">
      <c r="A454" s="48">
        <v>46088</v>
      </c>
      <c r="B454" s="95"/>
      <c r="C454" s="95"/>
      <c r="D454">
        <v>1</v>
      </c>
      <c r="E454">
        <v>4</v>
      </c>
      <c r="F454" t="s">
        <v>266</v>
      </c>
      <c r="G454" s="50">
        <v>4.5</v>
      </c>
      <c r="H454" s="47">
        <v>0.5</v>
      </c>
      <c r="I454" s="47">
        <v>6.14</v>
      </c>
      <c r="J454" t="str">
        <f t="shared" si="7"/>
        <v>Yes</v>
      </c>
    </row>
    <row r="455" spans="1:10" ht="16" hidden="1" customHeight="1" x14ac:dyDescent="0.2">
      <c r="A455" s="48">
        <v>46088</v>
      </c>
      <c r="B455" s="95"/>
      <c r="C455" s="95"/>
      <c r="D455">
        <v>2</v>
      </c>
      <c r="E455">
        <v>3</v>
      </c>
      <c r="F455" t="s">
        <v>492</v>
      </c>
      <c r="G455" s="50">
        <v>2.1539000000000001</v>
      </c>
      <c r="H455" s="47">
        <v>0.5</v>
      </c>
      <c r="I455" s="47">
        <v>1.82</v>
      </c>
      <c r="J455" t="str">
        <f t="shared" si="7"/>
        <v>No</v>
      </c>
    </row>
    <row r="456" spans="1:10" ht="16" hidden="1" customHeight="1" x14ac:dyDescent="0.2">
      <c r="A456" s="48">
        <v>46088</v>
      </c>
      <c r="B456" s="95"/>
      <c r="C456" s="95"/>
      <c r="D456">
        <v>2</v>
      </c>
      <c r="E456">
        <v>7</v>
      </c>
      <c r="F456" t="s">
        <v>186</v>
      </c>
      <c r="G456" s="50">
        <v>12.67</v>
      </c>
      <c r="H456" s="47">
        <v>1</v>
      </c>
      <c r="I456" s="47">
        <v>15.11</v>
      </c>
      <c r="J456" t="str">
        <f t="shared" si="7"/>
        <v>Yes</v>
      </c>
    </row>
    <row r="457" spans="1:10" ht="16" hidden="1" customHeight="1" x14ac:dyDescent="0.2">
      <c r="A457" s="48">
        <v>46088</v>
      </c>
      <c r="B457" s="95"/>
      <c r="C457" s="95"/>
      <c r="D457">
        <v>2</v>
      </c>
      <c r="E457">
        <v>8</v>
      </c>
      <c r="F457" t="s">
        <v>267</v>
      </c>
      <c r="G457" s="50">
        <v>5.43</v>
      </c>
      <c r="H457" s="47">
        <v>0.5</v>
      </c>
      <c r="I457" s="47">
        <v>8.81</v>
      </c>
      <c r="J457" t="str">
        <f t="shared" si="7"/>
        <v>Yes</v>
      </c>
    </row>
    <row r="458" spans="1:10" ht="16" hidden="1" customHeight="1" x14ac:dyDescent="0.2">
      <c r="A458" s="48">
        <v>46088</v>
      </c>
      <c r="B458" s="95"/>
      <c r="C458" s="95"/>
      <c r="D458">
        <v>2</v>
      </c>
      <c r="E458">
        <v>9</v>
      </c>
      <c r="F458" t="s">
        <v>493</v>
      </c>
      <c r="G458" s="50">
        <v>5.9729999999999999</v>
      </c>
      <c r="H458" s="47">
        <v>0.5</v>
      </c>
      <c r="I458" s="47">
        <v>4.9000000000000004</v>
      </c>
      <c r="J458" t="str">
        <f t="shared" si="7"/>
        <v>No</v>
      </c>
    </row>
    <row r="459" spans="1:10" ht="16" hidden="1" customHeight="1" x14ac:dyDescent="0.2">
      <c r="A459" s="48">
        <v>46088</v>
      </c>
      <c r="B459" s="95"/>
      <c r="C459" s="95"/>
      <c r="D459">
        <v>2</v>
      </c>
      <c r="E459">
        <v>10</v>
      </c>
      <c r="F459" t="s">
        <v>268</v>
      </c>
      <c r="G459" s="50">
        <v>34.39</v>
      </c>
      <c r="H459" s="47">
        <v>1</v>
      </c>
      <c r="I459" s="47">
        <v>70.36</v>
      </c>
      <c r="J459" t="str">
        <f t="shared" si="7"/>
        <v>Yes</v>
      </c>
    </row>
    <row r="460" spans="1:10" ht="16" hidden="1" customHeight="1" x14ac:dyDescent="0.2">
      <c r="A460" s="48">
        <v>46088</v>
      </c>
      <c r="B460" s="95"/>
      <c r="C460" s="95"/>
      <c r="D460">
        <v>4</v>
      </c>
      <c r="E460">
        <v>1</v>
      </c>
      <c r="F460" t="s">
        <v>269</v>
      </c>
      <c r="G460" s="50">
        <v>8.4</v>
      </c>
      <c r="H460" s="47">
        <v>1</v>
      </c>
      <c r="I460" s="47">
        <v>9.5299999999999994</v>
      </c>
      <c r="J460" t="str">
        <f t="shared" si="7"/>
        <v>Yes</v>
      </c>
    </row>
    <row r="461" spans="1:10" ht="16" hidden="1" customHeight="1" x14ac:dyDescent="0.2">
      <c r="A461" s="48">
        <v>46088</v>
      </c>
      <c r="B461" s="95"/>
      <c r="C461" s="95"/>
      <c r="D461">
        <v>4</v>
      </c>
      <c r="E461">
        <v>2</v>
      </c>
      <c r="F461" t="s">
        <v>461</v>
      </c>
      <c r="G461" s="50">
        <v>4.5999999999999996</v>
      </c>
      <c r="H461" s="47">
        <v>0.5</v>
      </c>
      <c r="I461" s="47">
        <v>3.94</v>
      </c>
      <c r="J461" t="str">
        <f t="shared" si="7"/>
        <v>No</v>
      </c>
    </row>
    <row r="462" spans="1:10" ht="16" hidden="1" customHeight="1" x14ac:dyDescent="0.2">
      <c r="A462" s="48">
        <v>46088</v>
      </c>
      <c r="B462" s="95"/>
      <c r="C462" s="95"/>
      <c r="D462">
        <v>4</v>
      </c>
      <c r="E462">
        <v>3</v>
      </c>
      <c r="F462" t="s">
        <v>478</v>
      </c>
      <c r="G462" s="50">
        <v>5.4</v>
      </c>
      <c r="H462" s="47">
        <v>0.5</v>
      </c>
      <c r="I462" s="47">
        <v>3.99</v>
      </c>
      <c r="J462" t="str">
        <f t="shared" si="7"/>
        <v>No</v>
      </c>
    </row>
    <row r="463" spans="1:10" ht="16" hidden="1" customHeight="1" x14ac:dyDescent="0.2">
      <c r="A463" s="48">
        <v>46088</v>
      </c>
      <c r="B463" s="95"/>
      <c r="C463" s="95"/>
      <c r="D463">
        <v>4</v>
      </c>
      <c r="E463">
        <v>5</v>
      </c>
      <c r="F463" t="s">
        <v>270</v>
      </c>
      <c r="G463" s="50">
        <v>24</v>
      </c>
      <c r="H463" s="47">
        <v>1</v>
      </c>
      <c r="I463" s="47">
        <v>38.65</v>
      </c>
      <c r="J463" t="str">
        <f t="shared" si="7"/>
        <v>Yes</v>
      </c>
    </row>
    <row r="464" spans="1:10" ht="16" hidden="1" customHeight="1" x14ac:dyDescent="0.2">
      <c r="A464" s="48">
        <v>46088</v>
      </c>
      <c r="B464" s="95"/>
      <c r="C464" s="95"/>
      <c r="D464">
        <v>4</v>
      </c>
      <c r="E464">
        <v>6</v>
      </c>
      <c r="F464" t="s">
        <v>271</v>
      </c>
      <c r="G464" s="50">
        <v>34</v>
      </c>
      <c r="H464" s="47">
        <v>1</v>
      </c>
      <c r="I464" s="47">
        <v>63.36</v>
      </c>
      <c r="J464" t="str">
        <f t="shared" si="7"/>
        <v>Yes</v>
      </c>
    </row>
    <row r="465" spans="1:10" ht="16" hidden="1" customHeight="1" x14ac:dyDescent="0.2">
      <c r="A465" s="48">
        <v>46088</v>
      </c>
      <c r="B465" s="95"/>
      <c r="C465" s="95"/>
      <c r="D465">
        <v>4</v>
      </c>
      <c r="E465">
        <v>7</v>
      </c>
      <c r="F465" t="s">
        <v>272</v>
      </c>
      <c r="G465" s="50">
        <v>12</v>
      </c>
      <c r="H465" s="47">
        <v>1</v>
      </c>
      <c r="I465" s="47">
        <v>12</v>
      </c>
      <c r="J465" t="str">
        <f t="shared" si="7"/>
        <v>Yes</v>
      </c>
    </row>
    <row r="466" spans="1:10" ht="16" hidden="1" customHeight="1" x14ac:dyDescent="0.2">
      <c r="A466" s="48">
        <v>46088</v>
      </c>
      <c r="B466" s="95"/>
      <c r="C466" s="95"/>
      <c r="D466">
        <v>4</v>
      </c>
      <c r="E466">
        <v>8</v>
      </c>
      <c r="F466" t="s">
        <v>273</v>
      </c>
      <c r="G466" s="50">
        <v>10</v>
      </c>
      <c r="H466" s="47">
        <v>1</v>
      </c>
      <c r="I466" s="47">
        <v>19.04</v>
      </c>
      <c r="J466" t="str">
        <f t="shared" si="7"/>
        <v>Yes</v>
      </c>
    </row>
    <row r="467" spans="1:10" ht="16" hidden="1" customHeight="1" x14ac:dyDescent="0.2">
      <c r="A467" s="48">
        <v>46088</v>
      </c>
      <c r="B467" s="95"/>
      <c r="C467" s="95"/>
      <c r="D467">
        <v>4</v>
      </c>
      <c r="E467">
        <v>9</v>
      </c>
      <c r="F467" t="s">
        <v>274</v>
      </c>
      <c r="G467" s="50">
        <v>11.5</v>
      </c>
      <c r="H467" s="47">
        <v>1</v>
      </c>
      <c r="I467" s="47">
        <v>17.93</v>
      </c>
      <c r="J467" t="str">
        <f t="shared" si="7"/>
        <v>Yes</v>
      </c>
    </row>
    <row r="468" spans="1:10" ht="16" hidden="1" customHeight="1" x14ac:dyDescent="0.2">
      <c r="A468" s="48">
        <v>46088</v>
      </c>
      <c r="B468" s="95"/>
      <c r="C468" s="95"/>
      <c r="D468">
        <v>5</v>
      </c>
      <c r="E468">
        <v>1</v>
      </c>
      <c r="F468" t="s">
        <v>227</v>
      </c>
      <c r="G468" s="50">
        <v>3.3</v>
      </c>
      <c r="H468" s="47">
        <v>0.5</v>
      </c>
      <c r="I468" s="47">
        <v>3.1</v>
      </c>
      <c r="J468" t="str">
        <f t="shared" si="7"/>
        <v>No</v>
      </c>
    </row>
    <row r="469" spans="1:10" ht="16" hidden="1" customHeight="1" x14ac:dyDescent="0.2">
      <c r="A469" s="48">
        <v>46088</v>
      </c>
      <c r="B469" s="95"/>
      <c r="C469" s="95"/>
      <c r="D469">
        <v>5</v>
      </c>
      <c r="E469">
        <v>2</v>
      </c>
      <c r="F469" t="s">
        <v>405</v>
      </c>
      <c r="G469" s="50">
        <v>3.05</v>
      </c>
      <c r="H469" s="47">
        <v>0.5</v>
      </c>
      <c r="I469" s="47">
        <v>2.2999999999999998</v>
      </c>
      <c r="J469" t="str">
        <f t="shared" si="7"/>
        <v>No</v>
      </c>
    </row>
    <row r="470" spans="1:10" ht="16" hidden="1" customHeight="1" x14ac:dyDescent="0.2">
      <c r="A470" s="48">
        <v>46088</v>
      </c>
      <c r="B470" s="95"/>
      <c r="C470" s="95"/>
      <c r="D470">
        <v>5</v>
      </c>
      <c r="E470">
        <v>5</v>
      </c>
      <c r="F470" t="s">
        <v>275</v>
      </c>
      <c r="G470" s="50">
        <v>12.5</v>
      </c>
      <c r="H470" s="47">
        <v>1</v>
      </c>
      <c r="I470" s="47">
        <v>20</v>
      </c>
      <c r="J470" t="str">
        <f t="shared" si="7"/>
        <v>Yes</v>
      </c>
    </row>
    <row r="471" spans="1:10" ht="16" hidden="1" customHeight="1" x14ac:dyDescent="0.2">
      <c r="A471" s="48">
        <v>46088</v>
      </c>
      <c r="B471" s="95"/>
      <c r="C471" s="95"/>
      <c r="D471">
        <v>5</v>
      </c>
      <c r="E471">
        <v>6</v>
      </c>
      <c r="F471" t="s">
        <v>229</v>
      </c>
      <c r="G471" s="50">
        <v>11.5</v>
      </c>
      <c r="H471" s="47">
        <v>1</v>
      </c>
      <c r="I471" s="47">
        <v>27.68</v>
      </c>
      <c r="J471" t="str">
        <f t="shared" si="7"/>
        <v>Yes</v>
      </c>
    </row>
    <row r="472" spans="1:10" ht="16" hidden="1" customHeight="1" x14ac:dyDescent="0.2">
      <c r="A472" s="48">
        <v>46088</v>
      </c>
      <c r="B472" s="95"/>
      <c r="C472" s="95"/>
      <c r="D472">
        <v>5</v>
      </c>
      <c r="E472">
        <v>7</v>
      </c>
      <c r="F472" t="s">
        <v>494</v>
      </c>
      <c r="G472" s="50">
        <v>9.8000000000000007</v>
      </c>
      <c r="H472" s="47">
        <v>1</v>
      </c>
      <c r="I472" s="47">
        <v>8.1999999999999993</v>
      </c>
      <c r="J472" t="str">
        <f t="shared" si="7"/>
        <v>No</v>
      </c>
    </row>
    <row r="473" spans="1:10" ht="16" hidden="1" customHeight="1" x14ac:dyDescent="0.2">
      <c r="A473" s="48">
        <v>46088</v>
      </c>
      <c r="B473" s="95"/>
      <c r="C473" s="95"/>
      <c r="D473">
        <v>6</v>
      </c>
      <c r="E473">
        <v>2</v>
      </c>
      <c r="F473" t="s">
        <v>276</v>
      </c>
      <c r="G473" s="50">
        <v>20</v>
      </c>
      <c r="H473" s="47">
        <v>1</v>
      </c>
      <c r="I473" s="47">
        <v>23</v>
      </c>
      <c r="J473" t="str">
        <f t="shared" si="7"/>
        <v>Yes</v>
      </c>
    </row>
    <row r="474" spans="1:10" ht="16" hidden="1" customHeight="1" x14ac:dyDescent="0.2">
      <c r="A474" s="48">
        <v>46088</v>
      </c>
      <c r="B474" s="95"/>
      <c r="C474" s="95"/>
      <c r="D474">
        <v>6</v>
      </c>
      <c r="E474">
        <v>3</v>
      </c>
      <c r="F474" t="s">
        <v>277</v>
      </c>
      <c r="G474" s="50">
        <v>18.5</v>
      </c>
      <c r="H474" s="47">
        <v>1</v>
      </c>
      <c r="I474" s="47">
        <v>27.99</v>
      </c>
      <c r="J474" t="str">
        <f t="shared" si="7"/>
        <v>Yes</v>
      </c>
    </row>
    <row r="475" spans="1:10" ht="16" hidden="1" customHeight="1" x14ac:dyDescent="0.2">
      <c r="A475" s="48">
        <v>46088</v>
      </c>
      <c r="B475" s="95"/>
      <c r="C475" s="95"/>
      <c r="D475">
        <v>6</v>
      </c>
      <c r="E475">
        <v>4</v>
      </c>
      <c r="F475" t="s">
        <v>278</v>
      </c>
      <c r="G475" s="50">
        <v>9.6</v>
      </c>
      <c r="H475" s="47">
        <v>1</v>
      </c>
      <c r="I475" s="47">
        <v>18</v>
      </c>
      <c r="J475" t="str">
        <f t="shared" si="7"/>
        <v>Yes</v>
      </c>
    </row>
    <row r="476" spans="1:10" ht="16" hidden="1" customHeight="1" x14ac:dyDescent="0.2">
      <c r="A476" s="48">
        <v>46088</v>
      </c>
      <c r="B476" s="95"/>
      <c r="C476" s="95"/>
      <c r="D476">
        <v>6</v>
      </c>
      <c r="E476">
        <v>5</v>
      </c>
      <c r="F476" t="s">
        <v>495</v>
      </c>
      <c r="G476" s="50">
        <v>25</v>
      </c>
      <c r="H476" s="47">
        <v>1</v>
      </c>
      <c r="I476" s="47">
        <v>14.85</v>
      </c>
      <c r="J476" t="str">
        <f t="shared" si="7"/>
        <v>No</v>
      </c>
    </row>
    <row r="477" spans="1:10" ht="16" hidden="1" customHeight="1" x14ac:dyDescent="0.2">
      <c r="A477" s="48">
        <v>46088</v>
      </c>
      <c r="B477" s="95"/>
      <c r="C477" s="95"/>
      <c r="D477">
        <v>6</v>
      </c>
      <c r="E477">
        <v>7</v>
      </c>
      <c r="F477" t="s">
        <v>279</v>
      </c>
      <c r="G477" s="50">
        <v>12.5</v>
      </c>
      <c r="H477" s="47">
        <v>1</v>
      </c>
      <c r="I477" s="47">
        <v>18</v>
      </c>
      <c r="J477" t="str">
        <f t="shared" si="7"/>
        <v>Yes</v>
      </c>
    </row>
    <row r="478" spans="1:10" ht="16" hidden="1" customHeight="1" x14ac:dyDescent="0.2">
      <c r="A478" s="48">
        <v>46088</v>
      </c>
      <c r="B478" s="95"/>
      <c r="C478" s="95"/>
      <c r="D478">
        <v>6</v>
      </c>
      <c r="E478">
        <v>10</v>
      </c>
      <c r="F478" t="s">
        <v>280</v>
      </c>
      <c r="G478" s="50">
        <v>34</v>
      </c>
      <c r="H478" s="47">
        <v>1</v>
      </c>
      <c r="I478" s="47">
        <v>61.37</v>
      </c>
      <c r="J478" t="str">
        <f t="shared" si="7"/>
        <v>Yes</v>
      </c>
    </row>
    <row r="479" spans="1:10" ht="16" hidden="1" customHeight="1" x14ac:dyDescent="0.2">
      <c r="A479" s="48">
        <v>46088</v>
      </c>
      <c r="B479" s="95"/>
      <c r="C479" s="95"/>
      <c r="D479">
        <v>6</v>
      </c>
      <c r="E479">
        <v>11</v>
      </c>
      <c r="F479" t="s">
        <v>496</v>
      </c>
      <c r="G479" s="50">
        <v>22</v>
      </c>
      <c r="H479" s="47">
        <v>1</v>
      </c>
      <c r="I479" s="47">
        <v>16.95</v>
      </c>
      <c r="J479" t="str">
        <f t="shared" si="7"/>
        <v>No</v>
      </c>
    </row>
    <row r="480" spans="1:10" ht="16" hidden="1" customHeight="1" x14ac:dyDescent="0.2">
      <c r="A480" s="48">
        <v>46088</v>
      </c>
      <c r="B480" s="95"/>
      <c r="C480" s="95"/>
      <c r="D480">
        <v>7</v>
      </c>
      <c r="E480">
        <v>1</v>
      </c>
      <c r="F480" t="s">
        <v>281</v>
      </c>
      <c r="G480" s="50">
        <v>4.2</v>
      </c>
      <c r="H480" s="47">
        <v>0.5</v>
      </c>
      <c r="I480" s="47">
        <v>4.2300000000000004</v>
      </c>
      <c r="J480" t="str">
        <f t="shared" si="7"/>
        <v>Yes</v>
      </c>
    </row>
    <row r="481" spans="1:10" ht="16" hidden="1" customHeight="1" x14ac:dyDescent="0.2">
      <c r="A481" s="48">
        <v>46088</v>
      </c>
      <c r="B481" s="95"/>
      <c r="C481" s="95"/>
      <c r="D481">
        <v>7</v>
      </c>
      <c r="E481">
        <v>3</v>
      </c>
      <c r="F481" t="s">
        <v>282</v>
      </c>
      <c r="G481" s="50">
        <v>15.5</v>
      </c>
      <c r="H481" s="47">
        <v>1</v>
      </c>
      <c r="I481" s="47">
        <v>18.73</v>
      </c>
      <c r="J481" t="str">
        <f t="shared" si="7"/>
        <v>Yes</v>
      </c>
    </row>
    <row r="482" spans="1:10" ht="16" hidden="1" customHeight="1" x14ac:dyDescent="0.2">
      <c r="A482" s="48">
        <v>46088</v>
      </c>
      <c r="B482" s="95"/>
      <c r="C482" s="95"/>
      <c r="D482">
        <v>7</v>
      </c>
      <c r="E482">
        <v>4</v>
      </c>
      <c r="F482" t="s">
        <v>283</v>
      </c>
      <c r="G482" s="50">
        <v>9.8000000000000007</v>
      </c>
      <c r="H482" s="47">
        <v>1</v>
      </c>
      <c r="I482" s="47">
        <v>12.63</v>
      </c>
      <c r="J482" t="str">
        <f t="shared" si="7"/>
        <v>Yes</v>
      </c>
    </row>
    <row r="483" spans="1:10" ht="16" hidden="1" customHeight="1" x14ac:dyDescent="0.2">
      <c r="A483" s="48">
        <v>46088</v>
      </c>
      <c r="B483" s="95"/>
      <c r="C483" s="95"/>
      <c r="D483">
        <v>7</v>
      </c>
      <c r="E483">
        <v>7</v>
      </c>
      <c r="F483" t="s">
        <v>497</v>
      </c>
      <c r="G483" s="50">
        <v>27</v>
      </c>
      <c r="H483" s="47">
        <v>1</v>
      </c>
      <c r="I483" s="47">
        <v>26.58</v>
      </c>
      <c r="J483" t="str">
        <f t="shared" si="7"/>
        <v>No</v>
      </c>
    </row>
    <row r="484" spans="1:10" ht="16" hidden="1" customHeight="1" x14ac:dyDescent="0.2">
      <c r="A484" s="48">
        <v>46088</v>
      </c>
      <c r="B484" s="95"/>
      <c r="C484" s="95"/>
      <c r="D484">
        <v>7</v>
      </c>
      <c r="E484">
        <v>9</v>
      </c>
      <c r="F484" t="s">
        <v>284</v>
      </c>
      <c r="G484" s="50">
        <v>7</v>
      </c>
      <c r="H484" s="47">
        <v>1</v>
      </c>
      <c r="I484" s="47">
        <v>8.27</v>
      </c>
      <c r="J484" t="str">
        <f t="shared" si="7"/>
        <v>Yes</v>
      </c>
    </row>
    <row r="485" spans="1:10" ht="16" hidden="1" customHeight="1" x14ac:dyDescent="0.2">
      <c r="A485" s="48">
        <v>46088</v>
      </c>
      <c r="B485" s="95"/>
      <c r="C485" s="95"/>
      <c r="D485">
        <v>7</v>
      </c>
      <c r="E485">
        <v>11</v>
      </c>
      <c r="F485" t="s">
        <v>498</v>
      </c>
      <c r="G485" s="50">
        <v>15</v>
      </c>
      <c r="H485" s="47">
        <v>1</v>
      </c>
      <c r="I485" s="47">
        <v>14.65</v>
      </c>
      <c r="J485" t="str">
        <f t="shared" si="7"/>
        <v>No</v>
      </c>
    </row>
    <row r="486" spans="1:10" ht="16" hidden="1" customHeight="1" x14ac:dyDescent="0.2">
      <c r="A486" s="48">
        <v>46088</v>
      </c>
      <c r="B486" s="95"/>
      <c r="C486" s="95"/>
      <c r="D486">
        <v>8</v>
      </c>
      <c r="E486">
        <v>1</v>
      </c>
      <c r="F486" t="s">
        <v>285</v>
      </c>
      <c r="G486" s="50">
        <v>9.4</v>
      </c>
      <c r="H486" s="47">
        <v>1</v>
      </c>
      <c r="I486" s="47">
        <v>10.86</v>
      </c>
      <c r="J486" t="str">
        <f t="shared" si="7"/>
        <v>Yes</v>
      </c>
    </row>
    <row r="487" spans="1:10" ht="16" hidden="1" customHeight="1" x14ac:dyDescent="0.2">
      <c r="A487" s="48">
        <v>46088</v>
      </c>
      <c r="B487" s="95"/>
      <c r="C487" s="95"/>
      <c r="D487">
        <v>8</v>
      </c>
      <c r="E487">
        <v>3</v>
      </c>
      <c r="F487" t="s">
        <v>286</v>
      </c>
      <c r="G487" s="50">
        <v>17</v>
      </c>
      <c r="H487" s="47">
        <v>1</v>
      </c>
      <c r="I487" s="47">
        <v>17.309999999999999</v>
      </c>
      <c r="J487" t="str">
        <f t="shared" si="7"/>
        <v>Yes</v>
      </c>
    </row>
    <row r="488" spans="1:10" ht="16" hidden="1" customHeight="1" x14ac:dyDescent="0.2">
      <c r="A488" s="48">
        <v>46088</v>
      </c>
      <c r="B488" s="95"/>
      <c r="C488" s="95"/>
      <c r="D488">
        <v>8</v>
      </c>
      <c r="E488">
        <v>4</v>
      </c>
      <c r="F488" t="s">
        <v>196</v>
      </c>
      <c r="G488" s="50">
        <v>22</v>
      </c>
      <c r="H488" s="47">
        <v>1</v>
      </c>
      <c r="I488" s="47">
        <v>24.21</v>
      </c>
      <c r="J488" t="str">
        <f t="shared" si="7"/>
        <v>Yes</v>
      </c>
    </row>
    <row r="489" spans="1:10" ht="16" hidden="1" customHeight="1" x14ac:dyDescent="0.2">
      <c r="A489" s="48">
        <v>46088</v>
      </c>
      <c r="B489" s="95"/>
      <c r="C489" s="95"/>
      <c r="D489">
        <v>8</v>
      </c>
      <c r="E489">
        <v>5</v>
      </c>
      <c r="F489" t="s">
        <v>230</v>
      </c>
      <c r="G489" s="50">
        <v>6.4</v>
      </c>
      <c r="H489" s="47">
        <v>0.5</v>
      </c>
      <c r="I489" s="47">
        <v>7.68</v>
      </c>
      <c r="J489" t="str">
        <f t="shared" si="7"/>
        <v>Yes</v>
      </c>
    </row>
    <row r="490" spans="1:10" ht="16" hidden="1" customHeight="1" x14ac:dyDescent="0.2">
      <c r="A490" s="48">
        <v>46088</v>
      </c>
      <c r="B490" s="95"/>
      <c r="C490" s="95"/>
      <c r="D490">
        <v>8</v>
      </c>
      <c r="E490">
        <v>8</v>
      </c>
      <c r="F490" t="s">
        <v>499</v>
      </c>
      <c r="G490" s="50">
        <v>4.5999999999999996</v>
      </c>
      <c r="H490" s="47">
        <v>0.5</v>
      </c>
      <c r="I490" s="47">
        <v>3.01</v>
      </c>
      <c r="J490" t="str">
        <f t="shared" si="7"/>
        <v>No</v>
      </c>
    </row>
    <row r="491" spans="1:10" ht="16" hidden="1" customHeight="1" x14ac:dyDescent="0.2">
      <c r="A491" s="48">
        <v>46088</v>
      </c>
      <c r="B491" s="95"/>
      <c r="C491" s="95"/>
      <c r="D491">
        <v>8</v>
      </c>
      <c r="E491">
        <v>9</v>
      </c>
      <c r="F491" t="s">
        <v>232</v>
      </c>
      <c r="G491" s="50">
        <v>27</v>
      </c>
      <c r="H491" s="47">
        <v>1</v>
      </c>
      <c r="I491" s="47">
        <v>45.72</v>
      </c>
      <c r="J491" t="str">
        <f t="shared" si="7"/>
        <v>Yes</v>
      </c>
    </row>
    <row r="492" spans="1:10" ht="16" hidden="1" customHeight="1" x14ac:dyDescent="0.2">
      <c r="A492" s="48">
        <v>46088</v>
      </c>
      <c r="B492" s="95"/>
      <c r="C492" s="95"/>
      <c r="D492">
        <v>8</v>
      </c>
      <c r="E492">
        <v>10</v>
      </c>
      <c r="F492" t="s">
        <v>287</v>
      </c>
      <c r="G492" s="50">
        <v>32</v>
      </c>
      <c r="H492" s="47">
        <v>1</v>
      </c>
      <c r="I492" s="47">
        <v>50.71</v>
      </c>
      <c r="J492" t="str">
        <f t="shared" si="7"/>
        <v>Yes</v>
      </c>
    </row>
    <row r="493" spans="1:10" ht="16" hidden="1" customHeight="1" x14ac:dyDescent="0.2">
      <c r="A493" s="48">
        <v>46088</v>
      </c>
      <c r="B493" s="95"/>
      <c r="C493" s="95"/>
      <c r="D493">
        <v>8</v>
      </c>
      <c r="E493">
        <v>11</v>
      </c>
      <c r="F493" t="s">
        <v>203</v>
      </c>
      <c r="G493" s="50">
        <v>6.6</v>
      </c>
      <c r="H493" s="47">
        <v>0.5</v>
      </c>
      <c r="I493" s="47">
        <v>8.52</v>
      </c>
      <c r="J493" t="str">
        <f t="shared" si="7"/>
        <v>Yes</v>
      </c>
    </row>
    <row r="494" spans="1:10" ht="16" hidden="1" customHeight="1" x14ac:dyDescent="0.2">
      <c r="A494" s="48">
        <v>46088</v>
      </c>
      <c r="B494" s="95"/>
      <c r="C494" s="95"/>
      <c r="D494">
        <v>8</v>
      </c>
      <c r="E494">
        <v>12</v>
      </c>
      <c r="F494" t="s">
        <v>233</v>
      </c>
      <c r="G494" s="50">
        <v>14</v>
      </c>
      <c r="H494" s="47">
        <v>1</v>
      </c>
      <c r="I494" s="47">
        <v>13.5</v>
      </c>
      <c r="J494" t="str">
        <f t="shared" si="7"/>
        <v>No</v>
      </c>
    </row>
    <row r="495" spans="1:10" ht="16" hidden="1" customHeight="1" x14ac:dyDescent="0.2">
      <c r="A495" s="48">
        <v>46088</v>
      </c>
      <c r="B495" s="95"/>
      <c r="C495" s="95"/>
      <c r="D495">
        <v>9</v>
      </c>
      <c r="E495">
        <v>2</v>
      </c>
      <c r="F495" t="s">
        <v>288</v>
      </c>
      <c r="G495" s="50">
        <v>2</v>
      </c>
      <c r="H495" s="47">
        <v>0.5</v>
      </c>
      <c r="I495" s="47">
        <v>2.81</v>
      </c>
      <c r="J495" t="str">
        <f t="shared" si="7"/>
        <v>Yes</v>
      </c>
    </row>
    <row r="496" spans="1:10" ht="16" hidden="1" customHeight="1" x14ac:dyDescent="0.2">
      <c r="A496" s="48">
        <v>46088</v>
      </c>
      <c r="B496" s="95"/>
      <c r="C496" s="95"/>
      <c r="D496">
        <v>9</v>
      </c>
      <c r="E496">
        <v>3</v>
      </c>
      <c r="F496" t="s">
        <v>500</v>
      </c>
      <c r="G496" s="50">
        <v>22</v>
      </c>
      <c r="H496" s="47">
        <v>1</v>
      </c>
      <c r="I496" s="47">
        <v>15</v>
      </c>
      <c r="J496" t="str">
        <f t="shared" si="7"/>
        <v>No</v>
      </c>
    </row>
    <row r="497" spans="1:10" ht="16" hidden="1" customHeight="1" x14ac:dyDescent="0.2">
      <c r="A497" s="48">
        <v>46088</v>
      </c>
      <c r="B497" s="95"/>
      <c r="C497" s="95"/>
      <c r="D497">
        <v>9</v>
      </c>
      <c r="E497">
        <v>6</v>
      </c>
      <c r="F497" t="s">
        <v>289</v>
      </c>
      <c r="G497" s="50">
        <v>17</v>
      </c>
      <c r="H497" s="47">
        <v>1</v>
      </c>
      <c r="I497" s="47">
        <v>24.34</v>
      </c>
      <c r="J497" t="str">
        <f t="shared" si="7"/>
        <v>Yes</v>
      </c>
    </row>
    <row r="498" spans="1:10" ht="16" hidden="1" customHeight="1" x14ac:dyDescent="0.2">
      <c r="A498" s="48">
        <v>46088</v>
      </c>
      <c r="B498" s="95"/>
      <c r="C498" s="95"/>
      <c r="D498">
        <v>9</v>
      </c>
      <c r="E498">
        <v>7</v>
      </c>
      <c r="F498" t="s">
        <v>501</v>
      </c>
      <c r="G498" s="50">
        <v>18</v>
      </c>
      <c r="H498" s="47">
        <v>1</v>
      </c>
      <c r="I498" s="47">
        <v>15.07</v>
      </c>
      <c r="J498" t="str">
        <f t="shared" si="7"/>
        <v>No</v>
      </c>
    </row>
    <row r="499" spans="1:10" ht="16" hidden="1" customHeight="1" x14ac:dyDescent="0.2">
      <c r="A499" s="48">
        <v>46088</v>
      </c>
      <c r="B499" s="95"/>
      <c r="C499" s="95"/>
      <c r="D499">
        <v>9</v>
      </c>
      <c r="E499">
        <v>13</v>
      </c>
      <c r="F499" t="s">
        <v>502</v>
      </c>
      <c r="G499" s="50">
        <v>9</v>
      </c>
      <c r="H499" s="47">
        <v>1</v>
      </c>
      <c r="I499" s="47">
        <v>4.9000000000000004</v>
      </c>
      <c r="J499" t="str">
        <f t="shared" si="7"/>
        <v>No</v>
      </c>
    </row>
    <row r="500" spans="1:10" ht="16" hidden="1" customHeight="1" x14ac:dyDescent="0.2">
      <c r="A500" s="48">
        <v>46088</v>
      </c>
      <c r="B500" s="95"/>
      <c r="C500" s="95"/>
      <c r="D500">
        <v>10</v>
      </c>
      <c r="E500">
        <v>2</v>
      </c>
      <c r="F500" t="s">
        <v>290</v>
      </c>
      <c r="G500" s="50">
        <v>6.0121600000000006</v>
      </c>
      <c r="H500" s="47">
        <v>0.5</v>
      </c>
      <c r="I500" s="47">
        <v>8.0299999999999994</v>
      </c>
      <c r="J500" t="str">
        <f t="shared" si="7"/>
        <v>Yes</v>
      </c>
    </row>
    <row r="501" spans="1:10" ht="16" hidden="1" customHeight="1" x14ac:dyDescent="0.2">
      <c r="A501" s="48">
        <v>46088</v>
      </c>
      <c r="B501" s="95"/>
      <c r="C501" s="95"/>
      <c r="D501">
        <v>10</v>
      </c>
      <c r="E501">
        <v>3</v>
      </c>
      <c r="F501" t="s">
        <v>129</v>
      </c>
      <c r="G501" s="50">
        <v>8.8303600000000007</v>
      </c>
      <c r="H501" s="47">
        <v>1</v>
      </c>
      <c r="I501" s="47">
        <v>11.49</v>
      </c>
      <c r="J501" t="str">
        <f t="shared" si="7"/>
        <v>Yes</v>
      </c>
    </row>
    <row r="502" spans="1:10" ht="16" hidden="1" customHeight="1" x14ac:dyDescent="0.2">
      <c r="A502" s="48">
        <v>46088</v>
      </c>
      <c r="B502" s="95"/>
      <c r="C502" s="95"/>
      <c r="D502">
        <v>10</v>
      </c>
      <c r="E502">
        <v>4</v>
      </c>
      <c r="F502" t="s">
        <v>467</v>
      </c>
      <c r="G502" s="50">
        <v>6.3879200000000003</v>
      </c>
      <c r="H502" s="47">
        <v>0.5</v>
      </c>
      <c r="I502" s="47">
        <v>4.88</v>
      </c>
      <c r="J502" t="str">
        <f t="shared" si="7"/>
        <v>No</v>
      </c>
    </row>
    <row r="503" spans="1:10" ht="16" hidden="1" customHeight="1" x14ac:dyDescent="0.2">
      <c r="A503" s="48">
        <v>46088</v>
      </c>
      <c r="B503" s="95"/>
      <c r="C503" s="95"/>
      <c r="D503">
        <v>10</v>
      </c>
      <c r="E503">
        <v>8</v>
      </c>
      <c r="F503" t="s">
        <v>503</v>
      </c>
      <c r="G503" s="50">
        <v>18.318300000000001</v>
      </c>
      <c r="H503" s="47">
        <v>1</v>
      </c>
      <c r="I503" s="47">
        <v>11.91</v>
      </c>
      <c r="J503" t="str">
        <f t="shared" si="7"/>
        <v>No</v>
      </c>
    </row>
    <row r="504" spans="1:10" ht="16" hidden="1" customHeight="1" x14ac:dyDescent="0.2">
      <c r="A504" s="48">
        <v>46088</v>
      </c>
      <c r="B504" s="95"/>
      <c r="C504" s="95"/>
      <c r="D504">
        <v>10</v>
      </c>
      <c r="E504">
        <v>9</v>
      </c>
      <c r="F504" t="s">
        <v>401</v>
      </c>
      <c r="G504" s="50">
        <v>18.788</v>
      </c>
      <c r="H504" s="47">
        <v>1</v>
      </c>
      <c r="I504" s="47">
        <v>16.72</v>
      </c>
      <c r="J504" t="str">
        <f t="shared" si="7"/>
        <v>No</v>
      </c>
    </row>
    <row r="505" spans="1:10" ht="16" hidden="1" customHeight="1" x14ac:dyDescent="0.2">
      <c r="A505" s="48">
        <v>46088</v>
      </c>
      <c r="B505" s="95"/>
      <c r="C505" s="95"/>
      <c r="D505">
        <v>10</v>
      </c>
      <c r="E505">
        <v>11</v>
      </c>
      <c r="F505" t="s">
        <v>504</v>
      </c>
      <c r="G505" s="50">
        <v>20.666800000000002</v>
      </c>
      <c r="H505" s="47">
        <v>1</v>
      </c>
      <c r="I505" s="47">
        <v>14.01</v>
      </c>
      <c r="J505" t="str">
        <f t="shared" si="7"/>
        <v>No</v>
      </c>
    </row>
    <row r="506" spans="1:10" ht="16" hidden="1" customHeight="1" x14ac:dyDescent="0.2">
      <c r="A506" s="48">
        <v>46095</v>
      </c>
      <c r="B506" s="95"/>
      <c r="C506" s="95"/>
      <c r="D506">
        <v>1</v>
      </c>
      <c r="E506">
        <v>1</v>
      </c>
      <c r="F506" t="s">
        <v>291</v>
      </c>
      <c r="G506" s="50">
        <v>2.94</v>
      </c>
      <c r="H506" s="47">
        <v>0.5</v>
      </c>
      <c r="I506" s="47">
        <v>3.74</v>
      </c>
      <c r="J506" t="str">
        <f t="shared" si="7"/>
        <v>Yes</v>
      </c>
    </row>
    <row r="507" spans="1:10" ht="16" hidden="1" customHeight="1" x14ac:dyDescent="0.2">
      <c r="A507" s="48">
        <v>46095</v>
      </c>
      <c r="B507" s="95"/>
      <c r="C507" s="95"/>
      <c r="D507">
        <v>1</v>
      </c>
      <c r="E507">
        <v>5</v>
      </c>
      <c r="F507" t="s">
        <v>212</v>
      </c>
      <c r="G507" s="50">
        <v>8.1999999999999993</v>
      </c>
      <c r="H507" s="47">
        <v>1</v>
      </c>
      <c r="I507" s="47">
        <v>7</v>
      </c>
      <c r="J507" t="str">
        <f t="shared" si="7"/>
        <v>No</v>
      </c>
    </row>
    <row r="508" spans="1:10" ht="16" hidden="1" customHeight="1" x14ac:dyDescent="0.2">
      <c r="A508" s="48">
        <v>46095</v>
      </c>
      <c r="B508" s="95"/>
      <c r="C508" s="95"/>
      <c r="D508">
        <v>1</v>
      </c>
      <c r="E508">
        <v>6</v>
      </c>
      <c r="F508" t="s">
        <v>505</v>
      </c>
      <c r="G508" s="50">
        <v>20</v>
      </c>
      <c r="H508" s="47">
        <v>1</v>
      </c>
      <c r="I508" s="47">
        <v>9.6</v>
      </c>
      <c r="J508" t="str">
        <f t="shared" si="7"/>
        <v>No</v>
      </c>
    </row>
    <row r="509" spans="1:10" ht="16" hidden="1" customHeight="1" x14ac:dyDescent="0.2">
      <c r="A509" s="48">
        <v>46095</v>
      </c>
      <c r="B509" s="95"/>
      <c r="C509" s="95"/>
      <c r="D509">
        <v>1</v>
      </c>
      <c r="E509">
        <v>7</v>
      </c>
      <c r="F509" t="s">
        <v>292</v>
      </c>
      <c r="G509" s="50">
        <v>2.4</v>
      </c>
      <c r="H509" s="47">
        <v>0.5</v>
      </c>
      <c r="I509" s="47">
        <v>2.88</v>
      </c>
      <c r="J509" t="str">
        <f t="shared" si="7"/>
        <v>Yes</v>
      </c>
    </row>
    <row r="510" spans="1:10" ht="16" hidden="1" customHeight="1" x14ac:dyDescent="0.2">
      <c r="A510" s="48">
        <v>46095</v>
      </c>
      <c r="B510" s="95"/>
      <c r="C510" s="95"/>
      <c r="D510">
        <v>1</v>
      </c>
      <c r="E510">
        <v>8</v>
      </c>
      <c r="F510" t="s">
        <v>206</v>
      </c>
      <c r="G510" s="50">
        <v>20</v>
      </c>
      <c r="H510" s="47">
        <v>1</v>
      </c>
      <c r="I510" s="47">
        <v>7.67</v>
      </c>
      <c r="J510" t="str">
        <f t="shared" si="7"/>
        <v>No</v>
      </c>
    </row>
    <row r="511" spans="1:10" ht="16" hidden="1" customHeight="1" x14ac:dyDescent="0.2">
      <c r="A511" s="48">
        <v>46095</v>
      </c>
      <c r="B511" s="95"/>
      <c r="C511" s="95"/>
      <c r="D511">
        <v>2</v>
      </c>
      <c r="E511">
        <v>5</v>
      </c>
      <c r="F511" t="s">
        <v>293</v>
      </c>
      <c r="G511" s="50">
        <v>6.4</v>
      </c>
      <c r="H511" s="47">
        <v>0.5</v>
      </c>
      <c r="I511" s="47">
        <v>7.8</v>
      </c>
      <c r="J511" t="str">
        <f t="shared" si="7"/>
        <v>Yes</v>
      </c>
    </row>
    <row r="512" spans="1:10" ht="16" hidden="1" customHeight="1" x14ac:dyDescent="0.2">
      <c r="A512" s="48">
        <v>46095</v>
      </c>
      <c r="B512" s="95"/>
      <c r="C512" s="95"/>
      <c r="D512">
        <v>2</v>
      </c>
      <c r="E512">
        <v>8</v>
      </c>
      <c r="F512" t="s">
        <v>506</v>
      </c>
      <c r="G512" s="50">
        <v>6.8</v>
      </c>
      <c r="H512" s="47">
        <v>0.5</v>
      </c>
      <c r="I512" s="47">
        <v>3.57</v>
      </c>
      <c r="J512" t="str">
        <f t="shared" si="7"/>
        <v>No</v>
      </c>
    </row>
    <row r="513" spans="1:10" ht="16" hidden="1" customHeight="1" x14ac:dyDescent="0.2">
      <c r="A513" s="48">
        <v>46095</v>
      </c>
      <c r="B513" s="95"/>
      <c r="C513" s="95"/>
      <c r="D513">
        <v>3</v>
      </c>
      <c r="E513">
        <v>1</v>
      </c>
      <c r="F513" t="s">
        <v>235</v>
      </c>
      <c r="G513" s="50">
        <v>6</v>
      </c>
      <c r="H513" s="47">
        <v>0.5</v>
      </c>
      <c r="I513" s="47">
        <v>5.7</v>
      </c>
      <c r="J513" t="str">
        <f t="shared" si="7"/>
        <v>No</v>
      </c>
    </row>
    <row r="514" spans="1:10" ht="16" hidden="1" customHeight="1" x14ac:dyDescent="0.2">
      <c r="A514" s="48">
        <v>46095</v>
      </c>
      <c r="B514" s="95"/>
      <c r="C514" s="95"/>
      <c r="D514">
        <v>3</v>
      </c>
      <c r="E514">
        <v>4</v>
      </c>
      <c r="F514" t="s">
        <v>294</v>
      </c>
      <c r="G514" s="50">
        <v>2</v>
      </c>
      <c r="H514" s="47">
        <v>0.5</v>
      </c>
      <c r="I514" s="47">
        <v>2.02</v>
      </c>
      <c r="J514" t="str">
        <f t="shared" ref="J514:J577" si="8">IF(I514&gt;=G514,"Yes","No")</f>
        <v>Yes</v>
      </c>
    </row>
    <row r="515" spans="1:10" ht="16" hidden="1" customHeight="1" x14ac:dyDescent="0.2">
      <c r="A515" s="48">
        <v>46095</v>
      </c>
      <c r="B515" s="95"/>
      <c r="C515" s="95"/>
      <c r="D515">
        <v>4</v>
      </c>
      <c r="E515">
        <v>1</v>
      </c>
      <c r="F515" t="s">
        <v>472</v>
      </c>
      <c r="G515" s="50">
        <v>3.5</v>
      </c>
      <c r="H515" s="47">
        <v>0.5</v>
      </c>
      <c r="I515" s="47">
        <v>3.36</v>
      </c>
      <c r="J515" t="str">
        <f t="shared" si="8"/>
        <v>No</v>
      </c>
    </row>
    <row r="516" spans="1:10" ht="16" hidden="1" customHeight="1" x14ac:dyDescent="0.2">
      <c r="A516" s="48">
        <v>46095</v>
      </c>
      <c r="B516" s="95"/>
      <c r="C516" s="95"/>
      <c r="D516">
        <v>4</v>
      </c>
      <c r="E516">
        <v>2</v>
      </c>
      <c r="F516" t="s">
        <v>120</v>
      </c>
      <c r="G516" s="50">
        <v>6.2</v>
      </c>
      <c r="H516" s="47">
        <v>0.5</v>
      </c>
      <c r="I516" s="47">
        <v>4.92</v>
      </c>
      <c r="J516" t="str">
        <f t="shared" si="8"/>
        <v>No</v>
      </c>
    </row>
    <row r="517" spans="1:10" ht="16" hidden="1" customHeight="1" x14ac:dyDescent="0.2">
      <c r="A517" s="48">
        <v>46095</v>
      </c>
      <c r="B517" s="95"/>
      <c r="C517" s="95"/>
      <c r="D517">
        <v>4</v>
      </c>
      <c r="E517">
        <v>7</v>
      </c>
      <c r="F517" t="s">
        <v>507</v>
      </c>
      <c r="G517" s="50">
        <v>7.8</v>
      </c>
      <c r="H517" s="47">
        <v>1</v>
      </c>
      <c r="I517" s="47">
        <v>5.1100000000000003</v>
      </c>
      <c r="J517" t="str">
        <f t="shared" si="8"/>
        <v>No</v>
      </c>
    </row>
    <row r="518" spans="1:10" ht="16" hidden="1" customHeight="1" x14ac:dyDescent="0.2">
      <c r="A518" s="48">
        <v>46095</v>
      </c>
      <c r="B518" s="95"/>
      <c r="C518" s="95"/>
      <c r="D518">
        <v>4</v>
      </c>
      <c r="E518">
        <v>8</v>
      </c>
      <c r="F518" t="s">
        <v>508</v>
      </c>
      <c r="G518" s="50">
        <v>14</v>
      </c>
      <c r="H518" s="47">
        <v>1</v>
      </c>
      <c r="I518" s="47">
        <v>10.26</v>
      </c>
      <c r="J518" t="str">
        <f t="shared" si="8"/>
        <v>No</v>
      </c>
    </row>
    <row r="519" spans="1:10" ht="16" hidden="1" customHeight="1" x14ac:dyDescent="0.2">
      <c r="A519" s="48">
        <v>46095</v>
      </c>
      <c r="B519" s="95"/>
      <c r="C519" s="95"/>
      <c r="D519">
        <v>4</v>
      </c>
      <c r="E519">
        <v>9</v>
      </c>
      <c r="F519" t="s">
        <v>295</v>
      </c>
      <c r="G519" s="50">
        <v>4.2</v>
      </c>
      <c r="H519" s="47">
        <v>0.5</v>
      </c>
      <c r="I519" s="47">
        <v>8.51</v>
      </c>
      <c r="J519" t="str">
        <f t="shared" si="8"/>
        <v>Yes</v>
      </c>
    </row>
    <row r="520" spans="1:10" ht="16" hidden="1" customHeight="1" x14ac:dyDescent="0.2">
      <c r="A520" s="48">
        <v>46095</v>
      </c>
      <c r="B520" s="95"/>
      <c r="C520" s="95"/>
      <c r="D520">
        <v>5</v>
      </c>
      <c r="E520">
        <v>1</v>
      </c>
      <c r="F520" t="s">
        <v>197</v>
      </c>
      <c r="G520" s="50">
        <v>11.5</v>
      </c>
      <c r="H520" s="47">
        <v>1</v>
      </c>
      <c r="I520" s="47">
        <v>11.49</v>
      </c>
      <c r="J520" t="str">
        <f t="shared" si="8"/>
        <v>No</v>
      </c>
    </row>
    <row r="521" spans="1:10" ht="16" hidden="1" customHeight="1" x14ac:dyDescent="0.2">
      <c r="A521" s="48">
        <v>46095</v>
      </c>
      <c r="B521" s="95"/>
      <c r="C521" s="95"/>
      <c r="D521">
        <v>5</v>
      </c>
      <c r="E521">
        <v>2</v>
      </c>
      <c r="F521" t="s">
        <v>264</v>
      </c>
      <c r="G521" s="50">
        <v>9.4</v>
      </c>
      <c r="H521" s="47">
        <v>1</v>
      </c>
      <c r="I521" s="47">
        <v>8.9499999999999993</v>
      </c>
      <c r="J521" t="str">
        <f t="shared" si="8"/>
        <v>No</v>
      </c>
    </row>
    <row r="522" spans="1:10" ht="16" hidden="1" customHeight="1" x14ac:dyDescent="0.2">
      <c r="A522" s="48">
        <v>46095</v>
      </c>
      <c r="B522" s="95"/>
      <c r="C522" s="95"/>
      <c r="D522">
        <v>5</v>
      </c>
      <c r="E522">
        <v>3</v>
      </c>
      <c r="F522" t="s">
        <v>296</v>
      </c>
      <c r="G522" s="50">
        <v>6.8</v>
      </c>
      <c r="H522" s="47">
        <v>0.5</v>
      </c>
      <c r="I522" s="47">
        <v>8.8000000000000007</v>
      </c>
      <c r="J522" t="str">
        <f t="shared" si="8"/>
        <v>Yes</v>
      </c>
    </row>
    <row r="523" spans="1:10" ht="16" hidden="1" customHeight="1" x14ac:dyDescent="0.2">
      <c r="A523" s="48">
        <v>46095</v>
      </c>
      <c r="B523" s="95"/>
      <c r="C523" s="95"/>
      <c r="D523">
        <v>5</v>
      </c>
      <c r="E523">
        <v>5</v>
      </c>
      <c r="F523" t="s">
        <v>509</v>
      </c>
      <c r="G523" s="50">
        <v>4.2</v>
      </c>
      <c r="H523" s="47">
        <v>0.5</v>
      </c>
      <c r="I523" s="47">
        <v>2.62</v>
      </c>
      <c r="J523" t="str">
        <f t="shared" si="8"/>
        <v>No</v>
      </c>
    </row>
    <row r="524" spans="1:10" ht="16" hidden="1" customHeight="1" x14ac:dyDescent="0.2">
      <c r="A524" s="48">
        <v>46095</v>
      </c>
      <c r="B524" s="95"/>
      <c r="C524" s="95"/>
      <c r="D524">
        <v>5</v>
      </c>
      <c r="E524">
        <v>6</v>
      </c>
      <c r="F524" t="s">
        <v>510</v>
      </c>
      <c r="G524" s="50">
        <v>8.6</v>
      </c>
      <c r="H524" s="47">
        <v>1</v>
      </c>
      <c r="I524" s="47">
        <v>8</v>
      </c>
      <c r="J524" t="str">
        <f t="shared" si="8"/>
        <v>No</v>
      </c>
    </row>
    <row r="525" spans="1:10" ht="16" hidden="1" customHeight="1" x14ac:dyDescent="0.2">
      <c r="A525" s="48">
        <v>46095</v>
      </c>
      <c r="B525" s="95"/>
      <c r="C525" s="95"/>
      <c r="D525">
        <v>5</v>
      </c>
      <c r="E525">
        <v>7</v>
      </c>
      <c r="F525" t="s">
        <v>297</v>
      </c>
      <c r="G525" s="50">
        <v>15</v>
      </c>
      <c r="H525" s="47">
        <v>1</v>
      </c>
      <c r="I525" s="47">
        <v>16</v>
      </c>
      <c r="J525" t="str">
        <f t="shared" si="8"/>
        <v>Yes</v>
      </c>
    </row>
    <row r="526" spans="1:10" ht="16" hidden="1" customHeight="1" x14ac:dyDescent="0.2">
      <c r="A526" s="48">
        <v>46095</v>
      </c>
      <c r="B526" s="95"/>
      <c r="C526" s="95"/>
      <c r="D526">
        <v>6</v>
      </c>
      <c r="E526">
        <v>1</v>
      </c>
      <c r="F526" t="s">
        <v>298</v>
      </c>
      <c r="G526" s="50">
        <v>12.5</v>
      </c>
      <c r="H526" s="47">
        <v>1</v>
      </c>
      <c r="I526" s="47">
        <v>27.28</v>
      </c>
      <c r="J526" t="str">
        <f t="shared" si="8"/>
        <v>Yes</v>
      </c>
    </row>
    <row r="527" spans="1:10" ht="16" hidden="1" customHeight="1" x14ac:dyDescent="0.2">
      <c r="A527" s="48">
        <v>46095</v>
      </c>
      <c r="B527" s="95"/>
      <c r="C527" s="95"/>
      <c r="D527">
        <v>6</v>
      </c>
      <c r="E527">
        <v>2</v>
      </c>
      <c r="F527" t="s">
        <v>511</v>
      </c>
      <c r="G527" s="50">
        <v>3.7</v>
      </c>
      <c r="H527" s="47">
        <v>0.5</v>
      </c>
      <c r="I527" s="47">
        <v>3.29</v>
      </c>
      <c r="J527" t="str">
        <f t="shared" si="8"/>
        <v>No</v>
      </c>
    </row>
    <row r="528" spans="1:10" ht="16" hidden="1" customHeight="1" x14ac:dyDescent="0.2">
      <c r="A528" s="48">
        <v>46095</v>
      </c>
      <c r="B528" s="95"/>
      <c r="C528" s="95"/>
      <c r="D528">
        <v>6</v>
      </c>
      <c r="E528">
        <v>3</v>
      </c>
      <c r="F528" t="s">
        <v>184</v>
      </c>
      <c r="G528" s="50">
        <v>11.5</v>
      </c>
      <c r="H528" s="47">
        <v>1</v>
      </c>
      <c r="I528" s="47">
        <v>11</v>
      </c>
      <c r="J528" t="str">
        <f t="shared" si="8"/>
        <v>No</v>
      </c>
    </row>
    <row r="529" spans="1:10" ht="16" hidden="1" customHeight="1" x14ac:dyDescent="0.2">
      <c r="A529" s="48">
        <v>46095</v>
      </c>
      <c r="B529" s="95"/>
      <c r="C529" s="95"/>
      <c r="D529">
        <v>6</v>
      </c>
      <c r="E529">
        <v>4</v>
      </c>
      <c r="F529" t="s">
        <v>512</v>
      </c>
      <c r="G529" s="50">
        <v>12</v>
      </c>
      <c r="H529" s="47">
        <v>1</v>
      </c>
      <c r="I529" s="47">
        <v>11.5</v>
      </c>
      <c r="J529" t="str">
        <f t="shared" si="8"/>
        <v>No</v>
      </c>
    </row>
    <row r="530" spans="1:10" ht="16" hidden="1" customHeight="1" x14ac:dyDescent="0.2">
      <c r="A530" s="48">
        <v>46095</v>
      </c>
      <c r="B530" s="95"/>
      <c r="C530" s="95"/>
      <c r="D530">
        <v>6</v>
      </c>
      <c r="E530">
        <v>5</v>
      </c>
      <c r="F530" t="s">
        <v>513</v>
      </c>
      <c r="G530" s="50">
        <v>11.5</v>
      </c>
      <c r="H530" s="47">
        <v>1</v>
      </c>
      <c r="I530" s="47">
        <v>9.11</v>
      </c>
      <c r="J530" t="str">
        <f t="shared" si="8"/>
        <v>No</v>
      </c>
    </row>
    <row r="531" spans="1:10" ht="16" hidden="1" customHeight="1" x14ac:dyDescent="0.2">
      <c r="A531" s="48">
        <v>46095</v>
      </c>
      <c r="B531" s="95"/>
      <c r="C531" s="95"/>
      <c r="D531">
        <v>6</v>
      </c>
      <c r="E531">
        <v>6</v>
      </c>
      <c r="F531" t="s">
        <v>514</v>
      </c>
      <c r="G531" s="50">
        <v>21</v>
      </c>
      <c r="H531" s="47">
        <v>1</v>
      </c>
      <c r="I531" s="47">
        <v>17.86</v>
      </c>
      <c r="J531" t="str">
        <f t="shared" si="8"/>
        <v>No</v>
      </c>
    </row>
    <row r="532" spans="1:10" ht="16" hidden="1" customHeight="1" x14ac:dyDescent="0.2">
      <c r="A532" s="48">
        <v>46095</v>
      </c>
      <c r="B532" s="95"/>
      <c r="C532" s="95"/>
      <c r="D532">
        <v>6</v>
      </c>
      <c r="E532">
        <v>7</v>
      </c>
      <c r="F532" t="s">
        <v>515</v>
      </c>
      <c r="G532" s="50">
        <v>18</v>
      </c>
      <c r="H532" s="47">
        <v>1</v>
      </c>
      <c r="I532" s="47">
        <v>14.79</v>
      </c>
      <c r="J532" t="str">
        <f t="shared" si="8"/>
        <v>No</v>
      </c>
    </row>
    <row r="533" spans="1:10" ht="16" hidden="1" customHeight="1" x14ac:dyDescent="0.2">
      <c r="A533" s="48">
        <v>46095</v>
      </c>
      <c r="B533" s="95"/>
      <c r="C533" s="95"/>
      <c r="D533">
        <v>6</v>
      </c>
      <c r="E533">
        <v>8</v>
      </c>
      <c r="F533" t="s">
        <v>299</v>
      </c>
      <c r="G533" s="50">
        <v>21</v>
      </c>
      <c r="H533" s="47">
        <v>1</v>
      </c>
      <c r="I533" s="47">
        <v>29.61</v>
      </c>
      <c r="J533" t="str">
        <f t="shared" si="8"/>
        <v>Yes</v>
      </c>
    </row>
    <row r="534" spans="1:10" ht="16" hidden="1" customHeight="1" x14ac:dyDescent="0.2">
      <c r="A534" s="48">
        <v>46095</v>
      </c>
      <c r="B534" s="95"/>
      <c r="C534" s="95"/>
      <c r="D534">
        <v>6</v>
      </c>
      <c r="E534">
        <v>9</v>
      </c>
      <c r="F534" t="s">
        <v>516</v>
      </c>
      <c r="G534" s="50">
        <v>22</v>
      </c>
      <c r="H534" s="47">
        <v>1</v>
      </c>
      <c r="I534" s="47">
        <v>14.57</v>
      </c>
      <c r="J534" t="str">
        <f t="shared" si="8"/>
        <v>No</v>
      </c>
    </row>
    <row r="535" spans="1:10" ht="16" hidden="1" customHeight="1" x14ac:dyDescent="0.2">
      <c r="A535" s="48">
        <v>46095</v>
      </c>
      <c r="B535" s="95"/>
      <c r="C535" s="95"/>
      <c r="D535">
        <v>6</v>
      </c>
      <c r="E535">
        <v>11</v>
      </c>
      <c r="F535" t="s">
        <v>517</v>
      </c>
      <c r="G535" s="50">
        <v>9</v>
      </c>
      <c r="H535" s="47">
        <v>1</v>
      </c>
      <c r="I535" s="47">
        <v>8.4700000000000006</v>
      </c>
      <c r="J535" t="str">
        <f t="shared" si="8"/>
        <v>No</v>
      </c>
    </row>
    <row r="536" spans="1:10" ht="16" hidden="1" customHeight="1" x14ac:dyDescent="0.2">
      <c r="A536" s="48">
        <v>46095</v>
      </c>
      <c r="B536" s="95"/>
      <c r="C536" s="95"/>
      <c r="D536">
        <v>6</v>
      </c>
      <c r="E536">
        <v>12</v>
      </c>
      <c r="F536" t="s">
        <v>300</v>
      </c>
      <c r="G536" s="50">
        <v>38</v>
      </c>
      <c r="H536" s="47">
        <v>1</v>
      </c>
      <c r="I536" s="47">
        <v>38</v>
      </c>
      <c r="J536" t="str">
        <f t="shared" si="8"/>
        <v>Yes</v>
      </c>
    </row>
    <row r="537" spans="1:10" ht="16" hidden="1" customHeight="1" x14ac:dyDescent="0.2">
      <c r="A537" s="48">
        <v>46095</v>
      </c>
      <c r="B537" s="95"/>
      <c r="C537" s="95"/>
      <c r="D537">
        <v>8</v>
      </c>
      <c r="E537">
        <v>1</v>
      </c>
      <c r="F537" t="s">
        <v>301</v>
      </c>
      <c r="G537" s="50">
        <v>4</v>
      </c>
      <c r="H537" s="47">
        <v>0.5</v>
      </c>
      <c r="I537" s="47">
        <v>4.4400000000000004</v>
      </c>
      <c r="J537" t="str">
        <f t="shared" si="8"/>
        <v>Yes</v>
      </c>
    </row>
    <row r="538" spans="1:10" ht="16" hidden="1" customHeight="1" x14ac:dyDescent="0.2">
      <c r="A538" s="48">
        <v>46095</v>
      </c>
      <c r="B538" s="95"/>
      <c r="C538" s="95"/>
      <c r="D538">
        <v>8</v>
      </c>
      <c r="E538">
        <v>2</v>
      </c>
      <c r="F538" t="s">
        <v>518</v>
      </c>
      <c r="G538" s="50">
        <v>2.86</v>
      </c>
      <c r="H538" s="47">
        <v>0.5</v>
      </c>
      <c r="I538" s="47">
        <v>2.4</v>
      </c>
      <c r="J538" t="str">
        <f t="shared" si="8"/>
        <v>No</v>
      </c>
    </row>
    <row r="539" spans="1:10" ht="16" hidden="1" customHeight="1" x14ac:dyDescent="0.2">
      <c r="A539" s="48">
        <v>46095</v>
      </c>
      <c r="B539" s="95"/>
      <c r="C539" s="95"/>
      <c r="D539">
        <v>8</v>
      </c>
      <c r="E539">
        <v>3</v>
      </c>
      <c r="F539" t="s">
        <v>486</v>
      </c>
      <c r="G539" s="50">
        <v>15.5</v>
      </c>
      <c r="H539" s="47">
        <v>1</v>
      </c>
      <c r="I539" s="47">
        <v>15</v>
      </c>
      <c r="J539" t="str">
        <f t="shared" si="8"/>
        <v>No</v>
      </c>
    </row>
    <row r="540" spans="1:10" ht="16" hidden="1" customHeight="1" x14ac:dyDescent="0.2">
      <c r="A540" s="48">
        <v>46095</v>
      </c>
      <c r="B540" s="95"/>
      <c r="C540" s="95"/>
      <c r="D540">
        <v>8</v>
      </c>
      <c r="E540">
        <v>5</v>
      </c>
      <c r="F540" t="s">
        <v>302</v>
      </c>
      <c r="G540" s="50">
        <v>3.5</v>
      </c>
      <c r="H540" s="47">
        <v>0.5</v>
      </c>
      <c r="I540" s="47">
        <v>3.65</v>
      </c>
      <c r="J540" t="str">
        <f t="shared" si="8"/>
        <v>Yes</v>
      </c>
    </row>
    <row r="541" spans="1:10" ht="16" hidden="1" customHeight="1" x14ac:dyDescent="0.2">
      <c r="A541" s="48">
        <v>46095</v>
      </c>
      <c r="B541" s="95"/>
      <c r="C541" s="95"/>
      <c r="D541">
        <v>9</v>
      </c>
      <c r="E541">
        <v>3</v>
      </c>
      <c r="F541" t="s">
        <v>303</v>
      </c>
      <c r="G541" s="50">
        <v>11.5</v>
      </c>
      <c r="H541" s="47">
        <v>1</v>
      </c>
      <c r="I541" s="47">
        <v>17</v>
      </c>
      <c r="J541" t="str">
        <f t="shared" si="8"/>
        <v>Yes</v>
      </c>
    </row>
    <row r="542" spans="1:10" ht="16" hidden="1" customHeight="1" x14ac:dyDescent="0.2">
      <c r="A542" s="48">
        <v>46095</v>
      </c>
      <c r="B542" s="95"/>
      <c r="C542" s="95"/>
      <c r="D542">
        <v>9</v>
      </c>
      <c r="E542">
        <v>7</v>
      </c>
      <c r="F542" t="s">
        <v>519</v>
      </c>
      <c r="G542" s="50">
        <v>17.5</v>
      </c>
      <c r="H542" s="47">
        <v>1</v>
      </c>
      <c r="I542" s="47">
        <v>7.69</v>
      </c>
      <c r="J542" t="str">
        <f t="shared" si="8"/>
        <v>No</v>
      </c>
    </row>
    <row r="543" spans="1:10" ht="16" hidden="1" customHeight="1" x14ac:dyDescent="0.2">
      <c r="A543" s="48">
        <v>46095</v>
      </c>
      <c r="B543" s="95"/>
      <c r="C543" s="95"/>
      <c r="D543">
        <v>9</v>
      </c>
      <c r="E543">
        <v>9</v>
      </c>
      <c r="F543" t="s">
        <v>304</v>
      </c>
      <c r="G543" s="50">
        <v>7.8</v>
      </c>
      <c r="H543" s="47">
        <v>1</v>
      </c>
      <c r="I543" s="47">
        <v>11.15</v>
      </c>
      <c r="J543" t="str">
        <f t="shared" si="8"/>
        <v>Yes</v>
      </c>
    </row>
    <row r="544" spans="1:10" ht="16" hidden="1" customHeight="1" x14ac:dyDescent="0.2">
      <c r="A544" s="48">
        <v>46095</v>
      </c>
      <c r="B544" s="95"/>
      <c r="C544" s="95"/>
      <c r="D544">
        <v>9</v>
      </c>
      <c r="E544">
        <v>12</v>
      </c>
      <c r="F544" t="s">
        <v>227</v>
      </c>
      <c r="G544" s="50">
        <v>2.36</v>
      </c>
      <c r="H544" s="47">
        <v>0.5</v>
      </c>
      <c r="I544" s="47">
        <v>2.21</v>
      </c>
      <c r="J544" t="str">
        <f t="shared" si="8"/>
        <v>No</v>
      </c>
    </row>
    <row r="545" spans="1:10" ht="16" hidden="1" customHeight="1" x14ac:dyDescent="0.2">
      <c r="A545" s="48">
        <v>46095</v>
      </c>
      <c r="B545" s="95"/>
      <c r="C545" s="95"/>
      <c r="D545">
        <v>10</v>
      </c>
      <c r="E545">
        <v>1</v>
      </c>
      <c r="F545" t="s">
        <v>520</v>
      </c>
      <c r="G545" s="50">
        <v>3.25</v>
      </c>
      <c r="H545" s="47">
        <v>0.5</v>
      </c>
      <c r="I545" s="47">
        <v>2.93</v>
      </c>
      <c r="J545" t="str">
        <f t="shared" si="8"/>
        <v>No</v>
      </c>
    </row>
    <row r="546" spans="1:10" ht="16" hidden="1" customHeight="1" x14ac:dyDescent="0.2">
      <c r="A546" s="48">
        <v>46095</v>
      </c>
      <c r="B546" s="95"/>
      <c r="C546" s="95"/>
      <c r="D546">
        <v>10</v>
      </c>
      <c r="E546">
        <v>2</v>
      </c>
      <c r="F546" t="s">
        <v>305</v>
      </c>
      <c r="G546" s="50">
        <v>6.6</v>
      </c>
      <c r="H546" s="47">
        <v>0.5</v>
      </c>
      <c r="I546" s="47">
        <v>6.89</v>
      </c>
      <c r="J546" t="str">
        <f t="shared" si="8"/>
        <v>Yes</v>
      </c>
    </row>
    <row r="547" spans="1:10" ht="16" hidden="1" customHeight="1" x14ac:dyDescent="0.2">
      <c r="A547" s="48">
        <v>46095</v>
      </c>
      <c r="B547" s="95"/>
      <c r="C547" s="95"/>
      <c r="D547">
        <v>10</v>
      </c>
      <c r="E547">
        <v>3</v>
      </c>
      <c r="F547" t="s">
        <v>306</v>
      </c>
      <c r="G547" s="50">
        <v>16</v>
      </c>
      <c r="H547" s="47">
        <v>1</v>
      </c>
      <c r="I547" s="47">
        <v>25</v>
      </c>
      <c r="J547" t="str">
        <f t="shared" si="8"/>
        <v>Yes</v>
      </c>
    </row>
    <row r="548" spans="1:10" ht="16" hidden="1" customHeight="1" x14ac:dyDescent="0.2">
      <c r="A548" s="48">
        <v>46095</v>
      </c>
      <c r="B548" s="95"/>
      <c r="C548" s="95"/>
      <c r="D548">
        <v>10</v>
      </c>
      <c r="E548">
        <v>4</v>
      </c>
      <c r="F548" t="s">
        <v>131</v>
      </c>
      <c r="G548" s="50">
        <v>3.8</v>
      </c>
      <c r="H548" s="47">
        <v>0.5</v>
      </c>
      <c r="I548" s="47">
        <v>2.89</v>
      </c>
      <c r="J548" t="str">
        <f t="shared" si="8"/>
        <v>No</v>
      </c>
    </row>
    <row r="549" spans="1:10" ht="16" hidden="1" customHeight="1" x14ac:dyDescent="0.2">
      <c r="A549" s="48">
        <v>46095</v>
      </c>
      <c r="B549" s="95"/>
      <c r="C549" s="95"/>
      <c r="D549">
        <v>10</v>
      </c>
      <c r="E549">
        <v>7</v>
      </c>
      <c r="F549" t="s">
        <v>125</v>
      </c>
      <c r="G549" s="50">
        <v>9.6</v>
      </c>
      <c r="H549" s="47">
        <v>1</v>
      </c>
      <c r="I549" s="47">
        <v>23.18</v>
      </c>
      <c r="J549" t="str">
        <f t="shared" si="8"/>
        <v>Yes</v>
      </c>
    </row>
    <row r="550" spans="1:10" ht="16" hidden="1" customHeight="1" x14ac:dyDescent="0.2">
      <c r="A550" s="48">
        <v>46101</v>
      </c>
      <c r="B550" s="95"/>
      <c r="C550" s="95"/>
      <c r="D550">
        <v>1</v>
      </c>
      <c r="E550">
        <v>1</v>
      </c>
      <c r="F550" t="s">
        <v>398</v>
      </c>
      <c r="G550" s="50">
        <v>3.6</v>
      </c>
      <c r="H550" s="47">
        <v>0.5</v>
      </c>
      <c r="I550">
        <v>4.4000000000000004</v>
      </c>
      <c r="J550" t="str">
        <f t="shared" si="8"/>
        <v>Yes</v>
      </c>
    </row>
    <row r="551" spans="1:10" ht="16" hidden="1" customHeight="1" x14ac:dyDescent="0.2">
      <c r="A551" s="48">
        <v>46101</v>
      </c>
      <c r="B551" s="95"/>
      <c r="C551" s="95"/>
      <c r="D551">
        <v>1</v>
      </c>
      <c r="E551">
        <v>3</v>
      </c>
      <c r="F551" t="s">
        <v>521</v>
      </c>
      <c r="G551" s="50">
        <v>10</v>
      </c>
      <c r="H551" s="47">
        <v>1</v>
      </c>
      <c r="I551">
        <v>17.73</v>
      </c>
      <c r="J551" t="str">
        <f t="shared" si="8"/>
        <v>Yes</v>
      </c>
    </row>
    <row r="552" spans="1:10" ht="16" hidden="1" customHeight="1" x14ac:dyDescent="0.2">
      <c r="A552" s="48">
        <v>46101</v>
      </c>
      <c r="B552" s="95"/>
      <c r="C552" s="95"/>
      <c r="D552">
        <v>1</v>
      </c>
      <c r="E552">
        <v>5</v>
      </c>
      <c r="F552" t="s">
        <v>522</v>
      </c>
      <c r="G552" s="50">
        <v>14</v>
      </c>
      <c r="H552" s="47">
        <v>1</v>
      </c>
      <c r="I552">
        <v>16.91</v>
      </c>
      <c r="J552" t="str">
        <f t="shared" si="8"/>
        <v>Yes</v>
      </c>
    </row>
    <row r="553" spans="1:10" ht="16" hidden="1" customHeight="1" x14ac:dyDescent="0.2">
      <c r="A553" s="48">
        <v>46101</v>
      </c>
      <c r="B553" s="95"/>
      <c r="C553" s="95"/>
      <c r="D553">
        <v>1</v>
      </c>
      <c r="E553">
        <v>6</v>
      </c>
      <c r="F553" t="s">
        <v>546</v>
      </c>
      <c r="G553" s="50">
        <v>2.74</v>
      </c>
      <c r="H553" s="47">
        <v>0.5</v>
      </c>
      <c r="I553">
        <v>2.68</v>
      </c>
      <c r="J553" t="str">
        <f t="shared" si="8"/>
        <v>No</v>
      </c>
    </row>
    <row r="554" spans="1:10" ht="16" hidden="1" customHeight="1" x14ac:dyDescent="0.2">
      <c r="A554" s="48">
        <v>46101</v>
      </c>
      <c r="B554" s="95"/>
      <c r="C554" s="95"/>
      <c r="D554">
        <v>1</v>
      </c>
      <c r="E554">
        <v>8</v>
      </c>
      <c r="F554" t="s">
        <v>523</v>
      </c>
      <c r="G554" s="50">
        <v>15.5</v>
      </c>
      <c r="H554" s="47">
        <v>1</v>
      </c>
      <c r="I554">
        <v>8.4</v>
      </c>
      <c r="J554" t="str">
        <f t="shared" si="8"/>
        <v>No</v>
      </c>
    </row>
    <row r="555" spans="1:10" ht="16" hidden="1" customHeight="1" x14ac:dyDescent="0.2">
      <c r="A555" s="48">
        <v>46101</v>
      </c>
      <c r="B555" s="95"/>
      <c r="C555" s="95"/>
      <c r="D555">
        <v>2</v>
      </c>
      <c r="E555">
        <v>4</v>
      </c>
      <c r="F555" t="s">
        <v>524</v>
      </c>
      <c r="G555" s="50">
        <v>2.9</v>
      </c>
      <c r="H555" s="47">
        <v>0.5</v>
      </c>
      <c r="I555">
        <v>3.52</v>
      </c>
      <c r="J555" t="str">
        <f t="shared" si="8"/>
        <v>Yes</v>
      </c>
    </row>
    <row r="556" spans="1:10" ht="16" hidden="1" customHeight="1" x14ac:dyDescent="0.2">
      <c r="A556" s="48">
        <v>46101</v>
      </c>
      <c r="B556" s="95"/>
      <c r="C556" s="95"/>
      <c r="D556">
        <v>2</v>
      </c>
      <c r="E556">
        <v>9</v>
      </c>
      <c r="F556" t="s">
        <v>525</v>
      </c>
      <c r="G556" s="50">
        <v>4.0999999999999996</v>
      </c>
      <c r="H556" s="47">
        <v>0.5</v>
      </c>
      <c r="I556">
        <v>3.05</v>
      </c>
      <c r="J556" t="str">
        <f t="shared" si="8"/>
        <v>No</v>
      </c>
    </row>
    <row r="557" spans="1:10" ht="16" hidden="1" customHeight="1" x14ac:dyDescent="0.2">
      <c r="A557" s="48">
        <v>46101</v>
      </c>
      <c r="B557" s="95"/>
      <c r="C557" s="95"/>
      <c r="D557">
        <v>2</v>
      </c>
      <c r="E557">
        <v>1</v>
      </c>
      <c r="F557" t="s">
        <v>452</v>
      </c>
      <c r="G557" s="50">
        <v>7.4</v>
      </c>
      <c r="H557" s="47">
        <v>1</v>
      </c>
      <c r="I557">
        <v>3.94</v>
      </c>
      <c r="J557" t="str">
        <f t="shared" si="8"/>
        <v>No</v>
      </c>
    </row>
    <row r="558" spans="1:10" ht="16" hidden="1" customHeight="1" x14ac:dyDescent="0.2">
      <c r="A558" s="48">
        <v>46101</v>
      </c>
      <c r="B558" s="95"/>
      <c r="C558" s="95"/>
      <c r="D558">
        <v>2</v>
      </c>
      <c r="E558">
        <v>8</v>
      </c>
      <c r="F558" t="s">
        <v>526</v>
      </c>
      <c r="G558" s="50">
        <v>9.1999999999999993</v>
      </c>
      <c r="H558" s="47">
        <v>1</v>
      </c>
      <c r="I558">
        <v>20</v>
      </c>
      <c r="J558" t="str">
        <f t="shared" si="8"/>
        <v>Yes</v>
      </c>
    </row>
    <row r="559" spans="1:10" ht="16" hidden="1" customHeight="1" x14ac:dyDescent="0.2">
      <c r="A559" s="48">
        <v>46101</v>
      </c>
      <c r="B559" s="95"/>
      <c r="C559" s="95"/>
      <c r="D559">
        <v>2</v>
      </c>
      <c r="E559">
        <v>10</v>
      </c>
      <c r="F559" t="s">
        <v>527</v>
      </c>
      <c r="G559" s="50">
        <v>14.5</v>
      </c>
      <c r="H559" s="47">
        <v>1</v>
      </c>
      <c r="I559">
        <v>11.2</v>
      </c>
      <c r="J559" t="str">
        <f t="shared" si="8"/>
        <v>No</v>
      </c>
    </row>
    <row r="560" spans="1:10" ht="16" hidden="1" customHeight="1" x14ac:dyDescent="0.2">
      <c r="A560" s="48">
        <v>46101</v>
      </c>
      <c r="B560" s="95"/>
      <c r="C560" s="95"/>
      <c r="D560">
        <v>2</v>
      </c>
      <c r="E560">
        <v>5</v>
      </c>
      <c r="F560" t="s">
        <v>528</v>
      </c>
      <c r="G560" s="50">
        <v>18</v>
      </c>
      <c r="H560" s="47">
        <v>1</v>
      </c>
      <c r="I560">
        <v>28.95</v>
      </c>
      <c r="J560" t="str">
        <f t="shared" si="8"/>
        <v>Yes</v>
      </c>
    </row>
    <row r="561" spans="1:10" ht="16" hidden="1" customHeight="1" x14ac:dyDescent="0.2">
      <c r="A561" s="48">
        <v>46101</v>
      </c>
      <c r="B561" s="95"/>
      <c r="C561" s="95"/>
      <c r="D561">
        <v>4</v>
      </c>
      <c r="E561">
        <v>2</v>
      </c>
      <c r="F561" t="s">
        <v>547</v>
      </c>
      <c r="G561" s="50">
        <v>2</v>
      </c>
      <c r="H561" s="47">
        <v>0.5</v>
      </c>
      <c r="I561">
        <v>1.52</v>
      </c>
      <c r="J561" t="str">
        <f t="shared" si="8"/>
        <v>No</v>
      </c>
    </row>
    <row r="562" spans="1:10" ht="16" hidden="1" customHeight="1" x14ac:dyDescent="0.2">
      <c r="A562" s="48">
        <v>46101</v>
      </c>
      <c r="B562" s="95"/>
      <c r="C562" s="95"/>
      <c r="D562">
        <v>4</v>
      </c>
      <c r="E562">
        <v>4</v>
      </c>
      <c r="F562" t="s">
        <v>529</v>
      </c>
      <c r="G562" s="50">
        <v>19</v>
      </c>
      <c r="H562" s="47">
        <v>1</v>
      </c>
      <c r="I562">
        <v>25</v>
      </c>
      <c r="J562" t="str">
        <f t="shared" si="8"/>
        <v>Yes</v>
      </c>
    </row>
    <row r="563" spans="1:10" ht="16" hidden="1" customHeight="1" x14ac:dyDescent="0.2">
      <c r="A563" s="48">
        <v>46101</v>
      </c>
      <c r="B563" s="95"/>
      <c r="C563" s="95"/>
      <c r="D563">
        <v>4</v>
      </c>
      <c r="E563">
        <v>6</v>
      </c>
      <c r="F563" t="s">
        <v>530</v>
      </c>
      <c r="G563" s="50">
        <v>22</v>
      </c>
      <c r="H563" s="47">
        <v>1</v>
      </c>
      <c r="I563">
        <v>36.56</v>
      </c>
      <c r="J563" t="str">
        <f t="shared" si="8"/>
        <v>Yes</v>
      </c>
    </row>
    <row r="564" spans="1:10" ht="16" hidden="1" customHeight="1" x14ac:dyDescent="0.2">
      <c r="A564" s="48">
        <v>46101</v>
      </c>
      <c r="B564" s="95"/>
      <c r="C564" s="95"/>
      <c r="D564">
        <v>5</v>
      </c>
      <c r="E564">
        <v>8</v>
      </c>
      <c r="F564" t="s">
        <v>493</v>
      </c>
      <c r="G564" s="50">
        <v>2.2799999999999998</v>
      </c>
      <c r="H564" s="47">
        <v>0.5</v>
      </c>
      <c r="I564">
        <v>2.38</v>
      </c>
      <c r="J564" t="str">
        <f t="shared" si="8"/>
        <v>Yes</v>
      </c>
    </row>
    <row r="565" spans="1:10" ht="16" hidden="1" customHeight="1" x14ac:dyDescent="0.2">
      <c r="A565" s="48">
        <v>46101</v>
      </c>
      <c r="B565" s="95"/>
      <c r="C565" s="95"/>
      <c r="D565">
        <v>6</v>
      </c>
      <c r="E565">
        <v>2</v>
      </c>
      <c r="F565" t="s">
        <v>531</v>
      </c>
      <c r="G565" s="50">
        <v>3.9</v>
      </c>
      <c r="H565" s="47">
        <v>0.5</v>
      </c>
      <c r="I565">
        <v>3.2</v>
      </c>
      <c r="J565" t="str">
        <f t="shared" si="8"/>
        <v>No</v>
      </c>
    </row>
    <row r="566" spans="1:10" ht="16" hidden="1" customHeight="1" x14ac:dyDescent="0.2">
      <c r="A566" s="48">
        <v>46101</v>
      </c>
      <c r="B566" s="95"/>
      <c r="C566" s="95"/>
      <c r="D566">
        <v>6</v>
      </c>
      <c r="E566">
        <v>3</v>
      </c>
      <c r="F566" t="s">
        <v>490</v>
      </c>
      <c r="G566" s="50">
        <v>5.9</v>
      </c>
      <c r="H566" s="47">
        <v>0.5</v>
      </c>
      <c r="I566">
        <v>5.31</v>
      </c>
      <c r="J566" t="str">
        <f t="shared" si="8"/>
        <v>No</v>
      </c>
    </row>
    <row r="567" spans="1:10" ht="16" hidden="1" customHeight="1" x14ac:dyDescent="0.2">
      <c r="A567" s="48">
        <v>46101</v>
      </c>
      <c r="B567" s="95"/>
      <c r="C567" s="95"/>
      <c r="D567">
        <v>6</v>
      </c>
      <c r="E567">
        <v>7</v>
      </c>
      <c r="F567" t="s">
        <v>491</v>
      </c>
      <c r="G567" s="50">
        <v>9.1999999999999993</v>
      </c>
      <c r="H567" s="47">
        <v>1</v>
      </c>
      <c r="I567">
        <v>10.210000000000001</v>
      </c>
      <c r="J567" t="str">
        <f t="shared" si="8"/>
        <v>Yes</v>
      </c>
    </row>
    <row r="568" spans="1:10" ht="16" hidden="1" customHeight="1" x14ac:dyDescent="0.2">
      <c r="A568" s="48">
        <v>46101</v>
      </c>
      <c r="B568" s="95"/>
      <c r="C568" s="95"/>
      <c r="D568">
        <v>6</v>
      </c>
      <c r="E568">
        <v>8</v>
      </c>
      <c r="F568" t="s">
        <v>532</v>
      </c>
      <c r="G568" s="50">
        <v>19.5</v>
      </c>
      <c r="H568" s="47">
        <v>1</v>
      </c>
      <c r="I568">
        <v>29.86</v>
      </c>
      <c r="J568" t="str">
        <f t="shared" si="8"/>
        <v>Yes</v>
      </c>
    </row>
    <row r="569" spans="1:10" ht="16" hidden="1" customHeight="1" x14ac:dyDescent="0.2">
      <c r="A569" s="48">
        <v>46101</v>
      </c>
      <c r="B569" s="95"/>
      <c r="C569" s="95"/>
      <c r="D569">
        <v>6</v>
      </c>
      <c r="E569">
        <v>9</v>
      </c>
      <c r="F569" t="s">
        <v>218</v>
      </c>
      <c r="G569" s="50">
        <v>13</v>
      </c>
      <c r="H569" s="47">
        <v>1</v>
      </c>
      <c r="I569">
        <v>23.35</v>
      </c>
      <c r="J569" t="str">
        <f t="shared" si="8"/>
        <v>Yes</v>
      </c>
    </row>
    <row r="570" spans="1:10" ht="16" hidden="1" customHeight="1" x14ac:dyDescent="0.2">
      <c r="A570" s="48">
        <v>46101</v>
      </c>
      <c r="B570" s="95"/>
      <c r="C570" s="95"/>
      <c r="D570">
        <v>6</v>
      </c>
      <c r="E570">
        <v>12</v>
      </c>
      <c r="F570" t="s">
        <v>533</v>
      </c>
      <c r="G570" s="50">
        <v>4.5999999999999996</v>
      </c>
      <c r="H570" s="47">
        <v>0.5</v>
      </c>
      <c r="I570">
        <v>5.3</v>
      </c>
      <c r="J570" t="str">
        <f t="shared" si="8"/>
        <v>Yes</v>
      </c>
    </row>
    <row r="571" spans="1:10" ht="16" hidden="1" customHeight="1" x14ac:dyDescent="0.2">
      <c r="A571" s="48">
        <v>46101</v>
      </c>
      <c r="B571" s="95"/>
      <c r="C571" s="95"/>
      <c r="D571">
        <v>7</v>
      </c>
      <c r="E571">
        <v>1</v>
      </c>
      <c r="F571" t="s">
        <v>534</v>
      </c>
      <c r="G571" s="50">
        <v>2.2999999999999998</v>
      </c>
      <c r="H571" s="47">
        <v>0.5</v>
      </c>
      <c r="I571">
        <v>1.69</v>
      </c>
      <c r="J571" t="str">
        <f t="shared" si="8"/>
        <v>No</v>
      </c>
    </row>
    <row r="572" spans="1:10" ht="16" hidden="1" customHeight="1" x14ac:dyDescent="0.2">
      <c r="A572" s="48">
        <v>46101</v>
      </c>
      <c r="B572" s="95"/>
      <c r="C572" s="95"/>
      <c r="D572">
        <v>7</v>
      </c>
      <c r="E572">
        <v>2</v>
      </c>
      <c r="F572" t="s">
        <v>230</v>
      </c>
      <c r="G572" s="50">
        <v>10</v>
      </c>
      <c r="H572" s="47">
        <v>1</v>
      </c>
      <c r="I572">
        <v>16</v>
      </c>
      <c r="J572" t="str">
        <f t="shared" si="8"/>
        <v>Yes</v>
      </c>
    </row>
    <row r="573" spans="1:10" ht="16" hidden="1" customHeight="1" x14ac:dyDescent="0.2">
      <c r="A573" s="48">
        <v>46101</v>
      </c>
      <c r="B573" s="95"/>
      <c r="C573" s="95"/>
      <c r="D573">
        <v>7</v>
      </c>
      <c r="E573">
        <v>3</v>
      </c>
      <c r="F573" t="s">
        <v>285</v>
      </c>
      <c r="G573" s="50">
        <v>15</v>
      </c>
      <c r="H573" s="47">
        <v>1</v>
      </c>
      <c r="I573">
        <v>26.41</v>
      </c>
      <c r="J573" t="str">
        <f t="shared" si="8"/>
        <v>Yes</v>
      </c>
    </row>
    <row r="574" spans="1:10" ht="16" hidden="1" customHeight="1" x14ac:dyDescent="0.2">
      <c r="A574" s="48">
        <v>46101</v>
      </c>
      <c r="B574" s="95"/>
      <c r="C574" s="95"/>
      <c r="D574">
        <v>7</v>
      </c>
      <c r="E574">
        <v>4</v>
      </c>
      <c r="F574" t="s">
        <v>548</v>
      </c>
      <c r="G574" s="50">
        <v>16.5</v>
      </c>
      <c r="H574" s="47">
        <v>1</v>
      </c>
      <c r="I574">
        <v>17.59</v>
      </c>
      <c r="J574" t="str">
        <f t="shared" si="8"/>
        <v>Yes</v>
      </c>
    </row>
    <row r="575" spans="1:10" ht="16" hidden="1" customHeight="1" x14ac:dyDescent="0.2">
      <c r="A575" s="48">
        <v>46101</v>
      </c>
      <c r="B575" s="95"/>
      <c r="C575" s="95"/>
      <c r="D575">
        <v>7</v>
      </c>
      <c r="E575">
        <v>5</v>
      </c>
      <c r="F575" t="s">
        <v>146</v>
      </c>
      <c r="G575" s="50">
        <v>34</v>
      </c>
      <c r="H575" s="47">
        <v>1</v>
      </c>
      <c r="I575">
        <v>32.72</v>
      </c>
      <c r="J575" t="str">
        <f t="shared" si="8"/>
        <v>No</v>
      </c>
    </row>
    <row r="576" spans="1:10" ht="16" hidden="1" customHeight="1" x14ac:dyDescent="0.2">
      <c r="A576" s="48">
        <v>46101</v>
      </c>
      <c r="B576" s="95"/>
      <c r="C576" s="95"/>
      <c r="D576">
        <v>7</v>
      </c>
      <c r="E576">
        <v>7</v>
      </c>
      <c r="F576" t="s">
        <v>286</v>
      </c>
      <c r="G576" s="50">
        <v>9.8000000000000007</v>
      </c>
      <c r="H576" s="47">
        <v>1</v>
      </c>
      <c r="I576">
        <v>16</v>
      </c>
      <c r="J576" t="str">
        <f t="shared" si="8"/>
        <v>Yes</v>
      </c>
    </row>
    <row r="577" spans="1:10" ht="16" hidden="1" customHeight="1" x14ac:dyDescent="0.2">
      <c r="A577" s="48">
        <v>46101</v>
      </c>
      <c r="B577" s="95"/>
      <c r="C577" s="95"/>
      <c r="D577">
        <v>7</v>
      </c>
      <c r="E577">
        <v>8</v>
      </c>
      <c r="F577" t="s">
        <v>535</v>
      </c>
      <c r="G577" s="50">
        <v>9.6</v>
      </c>
      <c r="H577" s="47">
        <v>1</v>
      </c>
      <c r="I577">
        <v>10.15</v>
      </c>
      <c r="J577" t="str">
        <f t="shared" si="8"/>
        <v>Yes</v>
      </c>
    </row>
    <row r="578" spans="1:10" ht="16" hidden="1" customHeight="1" x14ac:dyDescent="0.2">
      <c r="A578" s="48">
        <v>46101</v>
      </c>
      <c r="B578" s="95"/>
      <c r="C578" s="95"/>
      <c r="D578">
        <v>7</v>
      </c>
      <c r="E578">
        <v>9</v>
      </c>
      <c r="F578" t="s">
        <v>250</v>
      </c>
      <c r="G578" s="50">
        <v>18.5</v>
      </c>
      <c r="H578" s="47">
        <v>1</v>
      </c>
      <c r="I578">
        <v>29.6</v>
      </c>
      <c r="J578" t="str">
        <f t="shared" ref="J578:J641" si="9">IF(I578&gt;=G578,"Yes","No")</f>
        <v>Yes</v>
      </c>
    </row>
    <row r="579" spans="1:10" ht="16" hidden="1" customHeight="1" x14ac:dyDescent="0.2">
      <c r="A579" s="48">
        <v>46101</v>
      </c>
      <c r="B579" s="95"/>
      <c r="C579" s="95"/>
      <c r="D579">
        <v>7</v>
      </c>
      <c r="E579">
        <v>11</v>
      </c>
      <c r="F579" t="s">
        <v>233</v>
      </c>
      <c r="G579" s="50">
        <v>38</v>
      </c>
      <c r="H579" s="47">
        <v>1</v>
      </c>
      <c r="I579">
        <v>50</v>
      </c>
      <c r="J579" t="str">
        <f t="shared" si="9"/>
        <v>Yes</v>
      </c>
    </row>
    <row r="580" spans="1:10" ht="16" hidden="1" customHeight="1" x14ac:dyDescent="0.2">
      <c r="A580" s="48">
        <v>46101</v>
      </c>
      <c r="B580" s="95"/>
      <c r="C580" s="95"/>
      <c r="D580">
        <v>8</v>
      </c>
      <c r="E580">
        <v>2</v>
      </c>
      <c r="F580" t="s">
        <v>520</v>
      </c>
      <c r="G580" s="50">
        <v>7</v>
      </c>
      <c r="H580" s="47">
        <v>1</v>
      </c>
      <c r="I580">
        <v>5.4</v>
      </c>
      <c r="J580" t="str">
        <f t="shared" si="9"/>
        <v>No</v>
      </c>
    </row>
    <row r="581" spans="1:10" ht="16" hidden="1" customHeight="1" x14ac:dyDescent="0.2">
      <c r="A581" s="48">
        <v>46101</v>
      </c>
      <c r="B581" s="95"/>
      <c r="C581" s="95"/>
      <c r="D581">
        <v>8</v>
      </c>
      <c r="E581">
        <v>4</v>
      </c>
      <c r="F581" t="s">
        <v>536</v>
      </c>
      <c r="G581" s="50">
        <v>8.1999999999999993</v>
      </c>
      <c r="H581" s="47">
        <v>1</v>
      </c>
      <c r="I581">
        <v>9.4</v>
      </c>
      <c r="J581" t="str">
        <f t="shared" si="9"/>
        <v>Yes</v>
      </c>
    </row>
    <row r="582" spans="1:10" ht="16" hidden="1" customHeight="1" x14ac:dyDescent="0.2">
      <c r="A582" s="48">
        <v>46101</v>
      </c>
      <c r="B582" s="95"/>
      <c r="C582" s="95"/>
      <c r="D582">
        <v>8</v>
      </c>
      <c r="E582">
        <v>5</v>
      </c>
      <c r="F582" t="s">
        <v>537</v>
      </c>
      <c r="G582" s="50">
        <v>15</v>
      </c>
      <c r="H582" s="47">
        <v>1</v>
      </c>
      <c r="I582">
        <v>18.95</v>
      </c>
      <c r="J582" t="str">
        <f t="shared" si="9"/>
        <v>Yes</v>
      </c>
    </row>
    <row r="583" spans="1:10" ht="16" hidden="1" customHeight="1" x14ac:dyDescent="0.2">
      <c r="A583" s="48">
        <v>46101</v>
      </c>
      <c r="B583" s="95"/>
      <c r="C583" s="95"/>
      <c r="D583">
        <v>8</v>
      </c>
      <c r="E583">
        <v>7</v>
      </c>
      <c r="F583" t="s">
        <v>538</v>
      </c>
      <c r="G583" s="50">
        <v>5.7</v>
      </c>
      <c r="H583" s="47">
        <v>0.5</v>
      </c>
      <c r="I583">
        <v>8.1999999999999993</v>
      </c>
      <c r="J583" t="str">
        <f t="shared" si="9"/>
        <v>Yes</v>
      </c>
    </row>
    <row r="584" spans="1:10" ht="16" hidden="1" customHeight="1" x14ac:dyDescent="0.2">
      <c r="A584" s="48">
        <v>46101</v>
      </c>
      <c r="B584" s="95"/>
      <c r="C584" s="95"/>
      <c r="D584">
        <v>8</v>
      </c>
      <c r="E584">
        <v>10</v>
      </c>
      <c r="F584" t="s">
        <v>501</v>
      </c>
      <c r="G584" s="50">
        <v>26</v>
      </c>
      <c r="H584" s="47">
        <v>1</v>
      </c>
      <c r="I584">
        <v>33.950000000000003</v>
      </c>
      <c r="J584" t="str">
        <f t="shared" si="9"/>
        <v>Yes</v>
      </c>
    </row>
    <row r="585" spans="1:10" ht="16" hidden="1" customHeight="1" x14ac:dyDescent="0.2">
      <c r="A585" s="48">
        <v>46101</v>
      </c>
      <c r="B585" s="95"/>
      <c r="C585" s="95"/>
      <c r="D585">
        <v>9</v>
      </c>
      <c r="E585">
        <v>1</v>
      </c>
      <c r="F585" t="s">
        <v>489</v>
      </c>
      <c r="G585" s="50">
        <v>2</v>
      </c>
      <c r="H585" s="47">
        <v>0.5</v>
      </c>
      <c r="I585">
        <v>1.93</v>
      </c>
      <c r="J585" t="str">
        <f t="shared" si="9"/>
        <v>No</v>
      </c>
    </row>
    <row r="586" spans="1:10" ht="16" hidden="1" customHeight="1" x14ac:dyDescent="0.2">
      <c r="A586" s="48">
        <v>46101</v>
      </c>
      <c r="B586" s="95"/>
      <c r="C586" s="95"/>
      <c r="D586">
        <v>9</v>
      </c>
      <c r="E586">
        <v>2</v>
      </c>
      <c r="F586" t="s">
        <v>224</v>
      </c>
      <c r="G586" s="50">
        <v>9.6</v>
      </c>
      <c r="H586" s="47">
        <v>1</v>
      </c>
      <c r="I586">
        <v>9.64</v>
      </c>
      <c r="J586" t="str">
        <f t="shared" si="9"/>
        <v>Yes</v>
      </c>
    </row>
    <row r="587" spans="1:10" ht="16" hidden="1" customHeight="1" x14ac:dyDescent="0.2">
      <c r="A587" s="48">
        <v>46101</v>
      </c>
      <c r="B587" s="95"/>
      <c r="C587" s="95"/>
      <c r="D587">
        <v>9</v>
      </c>
      <c r="E587">
        <v>4</v>
      </c>
      <c r="F587" t="s">
        <v>544</v>
      </c>
      <c r="G587" s="50">
        <v>22</v>
      </c>
      <c r="H587" s="47">
        <v>1</v>
      </c>
      <c r="I587">
        <v>59.92</v>
      </c>
      <c r="J587" t="str">
        <f t="shared" si="9"/>
        <v>Yes</v>
      </c>
    </row>
    <row r="588" spans="1:10" ht="16" hidden="1" customHeight="1" x14ac:dyDescent="0.2">
      <c r="A588" s="48">
        <v>46101</v>
      </c>
      <c r="B588" s="95"/>
      <c r="C588" s="95"/>
      <c r="D588">
        <v>9</v>
      </c>
      <c r="E588">
        <v>6</v>
      </c>
      <c r="F588" t="s">
        <v>303</v>
      </c>
      <c r="G588" s="50">
        <v>29</v>
      </c>
      <c r="H588" s="47">
        <v>1</v>
      </c>
      <c r="I588">
        <v>20.87</v>
      </c>
      <c r="J588" t="str">
        <f t="shared" si="9"/>
        <v>No</v>
      </c>
    </row>
    <row r="589" spans="1:10" ht="16" hidden="1" customHeight="1" x14ac:dyDescent="0.2">
      <c r="A589" s="48">
        <v>46101</v>
      </c>
      <c r="B589" s="95"/>
      <c r="C589" s="95"/>
      <c r="D589">
        <v>9</v>
      </c>
      <c r="E589">
        <v>7</v>
      </c>
      <c r="F589" t="s">
        <v>443</v>
      </c>
      <c r="G589" s="50">
        <v>34</v>
      </c>
      <c r="H589" s="47">
        <v>1</v>
      </c>
      <c r="I589">
        <v>38.229999999999997</v>
      </c>
      <c r="J589" t="str">
        <f t="shared" si="9"/>
        <v>Yes</v>
      </c>
    </row>
    <row r="590" spans="1:10" ht="16" hidden="1" customHeight="1" x14ac:dyDescent="0.2">
      <c r="A590" s="48">
        <v>46101</v>
      </c>
      <c r="B590" s="95"/>
      <c r="C590" s="95"/>
      <c r="D590">
        <v>9</v>
      </c>
      <c r="E590">
        <v>9</v>
      </c>
      <c r="F590" t="s">
        <v>539</v>
      </c>
      <c r="G590" s="50">
        <v>12.5</v>
      </c>
      <c r="H590" s="47">
        <v>1</v>
      </c>
      <c r="I590">
        <v>5.8</v>
      </c>
      <c r="J590" t="str">
        <f t="shared" si="9"/>
        <v>No</v>
      </c>
    </row>
    <row r="591" spans="1:10" ht="16" hidden="1" customHeight="1" x14ac:dyDescent="0.2">
      <c r="A591" s="48">
        <v>46101</v>
      </c>
      <c r="B591" s="95"/>
      <c r="C591" s="95"/>
      <c r="D591">
        <v>9</v>
      </c>
      <c r="E591">
        <v>12</v>
      </c>
      <c r="F591" t="s">
        <v>471</v>
      </c>
      <c r="G591" s="50">
        <v>26</v>
      </c>
      <c r="H591" s="47">
        <v>1</v>
      </c>
      <c r="I591">
        <v>34</v>
      </c>
      <c r="J591" t="str">
        <f t="shared" si="9"/>
        <v>Yes</v>
      </c>
    </row>
    <row r="592" spans="1:10" ht="16" hidden="1" customHeight="1" x14ac:dyDescent="0.2">
      <c r="A592" s="48">
        <v>46101</v>
      </c>
      <c r="B592" s="95"/>
      <c r="C592" s="95"/>
      <c r="D592">
        <v>10</v>
      </c>
      <c r="E592">
        <v>2</v>
      </c>
      <c r="F592" t="s">
        <v>540</v>
      </c>
      <c r="G592" s="50">
        <v>29</v>
      </c>
      <c r="H592" s="47">
        <v>1</v>
      </c>
      <c r="I592">
        <v>29.06</v>
      </c>
      <c r="J592" t="str">
        <f t="shared" si="9"/>
        <v>Yes</v>
      </c>
    </row>
    <row r="593" spans="1:10" ht="16" hidden="1" customHeight="1" x14ac:dyDescent="0.2">
      <c r="A593" s="48">
        <v>46101</v>
      </c>
      <c r="B593" s="95"/>
      <c r="C593" s="95"/>
      <c r="D593">
        <v>10</v>
      </c>
      <c r="E593">
        <v>3</v>
      </c>
      <c r="F593" t="s">
        <v>211</v>
      </c>
      <c r="G593" s="50">
        <v>29</v>
      </c>
      <c r="H593" s="47">
        <v>1</v>
      </c>
      <c r="I593">
        <v>34.36</v>
      </c>
      <c r="J593" t="str">
        <f t="shared" si="9"/>
        <v>Yes</v>
      </c>
    </row>
    <row r="594" spans="1:10" ht="16" hidden="1" customHeight="1" x14ac:dyDescent="0.2">
      <c r="A594" s="48">
        <v>46101</v>
      </c>
      <c r="B594" s="95"/>
      <c r="C594" s="95"/>
      <c r="D594">
        <v>10</v>
      </c>
      <c r="E594">
        <v>5</v>
      </c>
      <c r="F594" t="s">
        <v>436</v>
      </c>
      <c r="G594" s="50">
        <v>7.2</v>
      </c>
      <c r="H594" s="47">
        <v>1</v>
      </c>
      <c r="I594">
        <v>5.41</v>
      </c>
      <c r="J594" t="str">
        <f t="shared" si="9"/>
        <v>No</v>
      </c>
    </row>
    <row r="595" spans="1:10" ht="16" hidden="1" customHeight="1" x14ac:dyDescent="0.2">
      <c r="A595" s="48">
        <v>46101</v>
      </c>
      <c r="B595" s="95"/>
      <c r="C595" s="95"/>
      <c r="D595">
        <v>10</v>
      </c>
      <c r="E595">
        <v>6</v>
      </c>
      <c r="F595" t="s">
        <v>541</v>
      </c>
      <c r="G595" s="50">
        <v>13.5</v>
      </c>
      <c r="H595" s="47">
        <v>1</v>
      </c>
      <c r="I595">
        <v>30</v>
      </c>
      <c r="J595" t="str">
        <f t="shared" si="9"/>
        <v>Yes</v>
      </c>
    </row>
    <row r="596" spans="1:10" ht="16" hidden="1" customHeight="1" x14ac:dyDescent="0.2">
      <c r="A596" s="48">
        <v>46101</v>
      </c>
      <c r="B596" s="95"/>
      <c r="C596" s="95"/>
      <c r="D596">
        <v>10</v>
      </c>
      <c r="E596">
        <v>9</v>
      </c>
      <c r="F596" t="s">
        <v>247</v>
      </c>
      <c r="G596" s="50">
        <v>14.5</v>
      </c>
      <c r="H596" s="47">
        <v>1</v>
      </c>
      <c r="I596">
        <v>22.74</v>
      </c>
      <c r="J596" t="str">
        <f t="shared" si="9"/>
        <v>Yes</v>
      </c>
    </row>
    <row r="597" spans="1:10" ht="16" hidden="1" customHeight="1" x14ac:dyDescent="0.2">
      <c r="A597" s="48">
        <v>46101</v>
      </c>
      <c r="B597" s="95"/>
      <c r="C597" s="95"/>
      <c r="D597">
        <v>10</v>
      </c>
      <c r="E597">
        <v>10</v>
      </c>
      <c r="F597" t="s">
        <v>542</v>
      </c>
      <c r="G597" s="50">
        <v>15</v>
      </c>
      <c r="H597" s="47">
        <v>1</v>
      </c>
      <c r="I597">
        <v>17</v>
      </c>
      <c r="J597" t="str">
        <f t="shared" si="9"/>
        <v>Yes</v>
      </c>
    </row>
    <row r="598" spans="1:10" ht="16" hidden="1" customHeight="1" x14ac:dyDescent="0.2">
      <c r="A598" s="48">
        <v>46101</v>
      </c>
      <c r="B598" s="95"/>
      <c r="C598" s="95"/>
      <c r="D598">
        <v>10</v>
      </c>
      <c r="E598">
        <v>13</v>
      </c>
      <c r="F598" t="s">
        <v>480</v>
      </c>
      <c r="G598" s="50">
        <v>10.5</v>
      </c>
      <c r="H598" s="47">
        <v>1</v>
      </c>
      <c r="I598">
        <v>6.56</v>
      </c>
      <c r="J598" t="str">
        <f t="shared" si="9"/>
        <v>No</v>
      </c>
    </row>
    <row r="599" spans="1:10" ht="16" hidden="1" customHeight="1" x14ac:dyDescent="0.2">
      <c r="A599" s="48">
        <v>46101</v>
      </c>
      <c r="B599" s="95"/>
      <c r="C599" s="95"/>
      <c r="D599">
        <v>10</v>
      </c>
      <c r="E599">
        <v>14</v>
      </c>
      <c r="F599" t="s">
        <v>545</v>
      </c>
      <c r="G599" s="50">
        <v>21</v>
      </c>
      <c r="H599" s="47">
        <v>1</v>
      </c>
      <c r="I599">
        <v>13.25</v>
      </c>
      <c r="J599" t="str">
        <f t="shared" si="9"/>
        <v>No</v>
      </c>
    </row>
    <row r="600" spans="1:10" ht="16" hidden="1" customHeight="1" x14ac:dyDescent="0.2">
      <c r="A600" s="48">
        <v>46101</v>
      </c>
      <c r="B600" s="95"/>
      <c r="C600" s="95"/>
      <c r="D600">
        <v>10</v>
      </c>
      <c r="E600">
        <v>15</v>
      </c>
      <c r="F600" t="s">
        <v>543</v>
      </c>
      <c r="G600" s="50">
        <v>3.4</v>
      </c>
      <c r="H600" s="47">
        <v>0.5</v>
      </c>
      <c r="I600">
        <v>2.44</v>
      </c>
      <c r="J600" t="str">
        <f t="shared" si="9"/>
        <v>No</v>
      </c>
    </row>
    <row r="601" spans="1:10" ht="16" hidden="1" customHeight="1" x14ac:dyDescent="0.2">
      <c r="A601" s="48">
        <v>46109</v>
      </c>
      <c r="B601" s="95"/>
      <c r="C601" s="95"/>
      <c r="D601">
        <v>1</v>
      </c>
      <c r="E601" s="49">
        <v>1</v>
      </c>
      <c r="F601" t="s">
        <v>549</v>
      </c>
      <c r="G601" s="50">
        <v>13</v>
      </c>
      <c r="H601" s="47">
        <v>1</v>
      </c>
      <c r="I601">
        <v>12.5</v>
      </c>
      <c r="J601" t="str">
        <f t="shared" si="9"/>
        <v>No</v>
      </c>
    </row>
    <row r="602" spans="1:10" ht="16" hidden="1" customHeight="1" x14ac:dyDescent="0.2">
      <c r="A602" s="48">
        <v>46109</v>
      </c>
      <c r="B602" s="95"/>
      <c r="C602" s="95"/>
      <c r="D602">
        <v>1</v>
      </c>
      <c r="E602" s="49">
        <v>3</v>
      </c>
      <c r="F602" t="s">
        <v>506</v>
      </c>
      <c r="G602" s="50">
        <v>7.6</v>
      </c>
      <c r="H602" s="47">
        <v>1</v>
      </c>
      <c r="I602">
        <v>5.27</v>
      </c>
      <c r="J602" t="str">
        <f t="shared" si="9"/>
        <v>No</v>
      </c>
    </row>
    <row r="603" spans="1:10" ht="16" hidden="1" customHeight="1" x14ac:dyDescent="0.2">
      <c r="A603" s="48">
        <v>46109</v>
      </c>
      <c r="B603" s="95"/>
      <c r="C603" s="95"/>
      <c r="D603">
        <v>1</v>
      </c>
      <c r="E603" s="49">
        <v>4</v>
      </c>
      <c r="F603" t="s">
        <v>568</v>
      </c>
      <c r="G603" s="50">
        <v>11</v>
      </c>
      <c r="H603" s="47">
        <v>1</v>
      </c>
      <c r="I603">
        <v>13.5</v>
      </c>
      <c r="J603" t="str">
        <f t="shared" si="9"/>
        <v>Yes</v>
      </c>
    </row>
    <row r="604" spans="1:10" ht="16" hidden="1" customHeight="1" x14ac:dyDescent="0.2">
      <c r="A604" s="48">
        <v>46109</v>
      </c>
      <c r="B604" s="95"/>
      <c r="C604" s="95"/>
      <c r="D604">
        <v>1</v>
      </c>
      <c r="E604" s="49">
        <v>6</v>
      </c>
      <c r="F604" t="s">
        <v>550</v>
      </c>
      <c r="G604" s="50">
        <v>9</v>
      </c>
      <c r="H604" s="47">
        <v>0.5</v>
      </c>
      <c r="I604">
        <v>9</v>
      </c>
      <c r="J604" t="str">
        <f t="shared" si="9"/>
        <v>Yes</v>
      </c>
    </row>
    <row r="605" spans="1:10" ht="16" hidden="1" customHeight="1" x14ac:dyDescent="0.2">
      <c r="A605" s="48">
        <v>46109</v>
      </c>
      <c r="B605" s="95"/>
      <c r="C605" s="95"/>
      <c r="D605">
        <v>2</v>
      </c>
      <c r="E605" s="49">
        <v>3</v>
      </c>
      <c r="F605" t="s">
        <v>508</v>
      </c>
      <c r="G605" s="50">
        <v>14.5</v>
      </c>
      <c r="H605" s="47">
        <v>0.5</v>
      </c>
      <c r="I605">
        <v>22.83</v>
      </c>
      <c r="J605" t="str">
        <f t="shared" si="9"/>
        <v>Yes</v>
      </c>
    </row>
    <row r="606" spans="1:10" ht="16" hidden="1" customHeight="1" x14ac:dyDescent="0.2">
      <c r="A606" s="48">
        <v>46109</v>
      </c>
      <c r="B606" s="95"/>
      <c r="C606" s="95"/>
      <c r="D606">
        <v>2</v>
      </c>
      <c r="E606" s="49">
        <v>4</v>
      </c>
      <c r="F606" t="s">
        <v>551</v>
      </c>
      <c r="G606" s="50">
        <v>16</v>
      </c>
      <c r="H606" s="47">
        <v>1</v>
      </c>
      <c r="I606">
        <v>8</v>
      </c>
      <c r="J606" t="str">
        <f t="shared" si="9"/>
        <v>No</v>
      </c>
    </row>
    <row r="607" spans="1:10" ht="16" hidden="1" customHeight="1" x14ac:dyDescent="0.2">
      <c r="A607" s="48">
        <v>46109</v>
      </c>
      <c r="B607" s="95"/>
      <c r="C607" s="95"/>
      <c r="D607">
        <v>2</v>
      </c>
      <c r="E607" s="49">
        <v>6</v>
      </c>
      <c r="F607" t="s">
        <v>552</v>
      </c>
      <c r="G607" s="50">
        <v>3.45</v>
      </c>
      <c r="H607" s="47">
        <v>0.5</v>
      </c>
      <c r="I607">
        <v>5.22</v>
      </c>
      <c r="J607" t="str">
        <f t="shared" si="9"/>
        <v>Yes</v>
      </c>
    </row>
    <row r="608" spans="1:10" ht="16" hidden="1" customHeight="1" x14ac:dyDescent="0.2">
      <c r="A608" s="48">
        <v>46109</v>
      </c>
      <c r="B608" s="95"/>
      <c r="C608" s="95"/>
      <c r="D608">
        <v>2</v>
      </c>
      <c r="E608" s="49">
        <v>8</v>
      </c>
      <c r="F608" t="s">
        <v>553</v>
      </c>
      <c r="G608" s="50">
        <v>27</v>
      </c>
      <c r="H608" s="47">
        <v>0.5</v>
      </c>
      <c r="I608">
        <v>22.29</v>
      </c>
      <c r="J608" t="str">
        <f t="shared" si="9"/>
        <v>No</v>
      </c>
    </row>
    <row r="609" spans="1:10" ht="16" hidden="1" customHeight="1" x14ac:dyDescent="0.2">
      <c r="A609" s="48">
        <v>46109</v>
      </c>
      <c r="B609" s="95"/>
      <c r="C609" s="95"/>
      <c r="D609">
        <v>2</v>
      </c>
      <c r="E609" s="49">
        <v>9</v>
      </c>
      <c r="F609" t="s">
        <v>569</v>
      </c>
      <c r="G609" s="50">
        <v>3.7</v>
      </c>
      <c r="H609" s="47">
        <v>0.5</v>
      </c>
      <c r="I609">
        <v>3.97</v>
      </c>
      <c r="J609" t="str">
        <f t="shared" si="9"/>
        <v>Yes</v>
      </c>
    </row>
    <row r="610" spans="1:10" ht="16" hidden="1" customHeight="1" x14ac:dyDescent="0.2">
      <c r="A610" s="48">
        <v>46109</v>
      </c>
      <c r="B610" s="95"/>
      <c r="C610" s="95"/>
      <c r="D610">
        <v>2</v>
      </c>
      <c r="E610" s="49">
        <v>11</v>
      </c>
      <c r="F610" t="s">
        <v>229</v>
      </c>
      <c r="G610" s="50">
        <v>11.5</v>
      </c>
      <c r="H610" s="47">
        <v>0.5</v>
      </c>
      <c r="I610">
        <v>10.7</v>
      </c>
      <c r="J610" t="str">
        <f t="shared" si="9"/>
        <v>No</v>
      </c>
    </row>
    <row r="611" spans="1:10" ht="16" hidden="1" customHeight="1" x14ac:dyDescent="0.2">
      <c r="A611" s="48">
        <v>46109</v>
      </c>
      <c r="B611" s="95"/>
      <c r="C611" s="95"/>
      <c r="D611">
        <v>2</v>
      </c>
      <c r="E611" s="49">
        <v>12</v>
      </c>
      <c r="F611" t="s">
        <v>297</v>
      </c>
      <c r="G611" s="50">
        <v>19</v>
      </c>
      <c r="H611" s="47">
        <v>0.5</v>
      </c>
      <c r="I611">
        <v>12.27</v>
      </c>
      <c r="J611" t="str">
        <f t="shared" si="9"/>
        <v>No</v>
      </c>
    </row>
    <row r="612" spans="1:10" ht="16" hidden="1" customHeight="1" x14ac:dyDescent="0.2">
      <c r="A612" s="48">
        <v>46109</v>
      </c>
      <c r="B612" s="95"/>
      <c r="C612" s="95"/>
      <c r="D612">
        <v>2</v>
      </c>
      <c r="E612" s="49">
        <v>13</v>
      </c>
      <c r="F612" t="s">
        <v>554</v>
      </c>
      <c r="G612" s="50">
        <v>22</v>
      </c>
      <c r="H612" s="47">
        <v>1</v>
      </c>
      <c r="I612">
        <v>27.17</v>
      </c>
      <c r="J612" t="str">
        <f t="shared" si="9"/>
        <v>Yes</v>
      </c>
    </row>
    <row r="613" spans="1:10" ht="16" hidden="1" customHeight="1" x14ac:dyDescent="0.2">
      <c r="A613" s="48">
        <v>46109</v>
      </c>
      <c r="B613" s="95"/>
      <c r="C613" s="95"/>
      <c r="D613">
        <v>4</v>
      </c>
      <c r="E613" s="49">
        <v>4</v>
      </c>
      <c r="F613" t="s">
        <v>555</v>
      </c>
      <c r="G613" s="50">
        <v>11</v>
      </c>
      <c r="H613" s="47">
        <v>1</v>
      </c>
      <c r="I613">
        <v>9.4600000000000009</v>
      </c>
      <c r="J613" t="str">
        <f t="shared" si="9"/>
        <v>No</v>
      </c>
    </row>
    <row r="614" spans="1:10" ht="16" hidden="1" customHeight="1" x14ac:dyDescent="0.2">
      <c r="A614" s="48">
        <v>46109</v>
      </c>
      <c r="B614" s="95"/>
      <c r="C614" s="95"/>
      <c r="D614">
        <v>4</v>
      </c>
      <c r="E614" s="49">
        <v>7</v>
      </c>
      <c r="F614" t="s">
        <v>160</v>
      </c>
      <c r="G614" s="50">
        <v>6.6</v>
      </c>
      <c r="H614" s="47">
        <v>0.5</v>
      </c>
      <c r="I614">
        <v>9.1999999999999993</v>
      </c>
      <c r="J614" t="str">
        <f t="shared" si="9"/>
        <v>Yes</v>
      </c>
    </row>
    <row r="615" spans="1:10" ht="16" hidden="1" customHeight="1" x14ac:dyDescent="0.2">
      <c r="A615" s="48">
        <v>46109</v>
      </c>
      <c r="B615" s="95"/>
      <c r="C615" s="95"/>
      <c r="D615">
        <v>4</v>
      </c>
      <c r="E615" s="49">
        <v>8</v>
      </c>
      <c r="F615" t="s">
        <v>556</v>
      </c>
      <c r="G615" s="50">
        <v>6.6</v>
      </c>
      <c r="H615" s="47">
        <v>0.5</v>
      </c>
      <c r="I615">
        <v>11.55</v>
      </c>
      <c r="J615" t="str">
        <f t="shared" si="9"/>
        <v>Yes</v>
      </c>
    </row>
    <row r="616" spans="1:10" ht="16" hidden="1" customHeight="1" x14ac:dyDescent="0.2">
      <c r="A616" s="48">
        <v>46109</v>
      </c>
      <c r="B616" s="95"/>
      <c r="C616" s="95"/>
      <c r="D616">
        <v>4</v>
      </c>
      <c r="E616" s="49">
        <v>9</v>
      </c>
      <c r="F616" t="s">
        <v>144</v>
      </c>
      <c r="G616" s="50">
        <v>18.5</v>
      </c>
      <c r="H616" s="47">
        <v>0.5</v>
      </c>
      <c r="I616">
        <v>24</v>
      </c>
      <c r="J616" t="str">
        <f t="shared" si="9"/>
        <v>Yes</v>
      </c>
    </row>
    <row r="617" spans="1:10" ht="16" hidden="1" customHeight="1" x14ac:dyDescent="0.2">
      <c r="A617" s="48">
        <v>46109</v>
      </c>
      <c r="B617" s="95"/>
      <c r="C617" s="95"/>
      <c r="D617">
        <v>4</v>
      </c>
      <c r="E617" s="49">
        <v>11</v>
      </c>
      <c r="F617" t="s">
        <v>523</v>
      </c>
      <c r="G617" s="50">
        <v>14.5</v>
      </c>
      <c r="H617" s="47">
        <v>0.5</v>
      </c>
      <c r="I617">
        <v>11.42</v>
      </c>
      <c r="J617" t="str">
        <f t="shared" si="9"/>
        <v>No</v>
      </c>
    </row>
    <row r="618" spans="1:10" ht="16" hidden="1" customHeight="1" x14ac:dyDescent="0.2">
      <c r="A618" s="48">
        <v>46109</v>
      </c>
      <c r="B618" s="95"/>
      <c r="C618" s="95"/>
      <c r="D618">
        <v>4</v>
      </c>
      <c r="E618" s="49">
        <v>14</v>
      </c>
      <c r="F618" t="s">
        <v>557</v>
      </c>
      <c r="G618" s="50">
        <v>16.5</v>
      </c>
      <c r="H618" s="47">
        <v>0.5</v>
      </c>
      <c r="I618">
        <v>9.31</v>
      </c>
      <c r="J618" t="str">
        <f t="shared" si="9"/>
        <v>No</v>
      </c>
    </row>
    <row r="619" spans="1:10" ht="16" hidden="1" customHeight="1" x14ac:dyDescent="0.2">
      <c r="A619" s="48">
        <v>46109</v>
      </c>
      <c r="B619" s="95"/>
      <c r="C619" s="95"/>
      <c r="D619">
        <v>5</v>
      </c>
      <c r="E619" s="49">
        <v>12</v>
      </c>
      <c r="F619" t="s">
        <v>558</v>
      </c>
      <c r="G619" s="50">
        <v>4.8</v>
      </c>
      <c r="H619" s="47">
        <v>0.5</v>
      </c>
      <c r="I619">
        <v>6.59</v>
      </c>
      <c r="J619" t="str">
        <f t="shared" si="9"/>
        <v>Yes</v>
      </c>
    </row>
    <row r="620" spans="1:10" ht="16" hidden="1" customHeight="1" x14ac:dyDescent="0.2">
      <c r="A620" s="48">
        <v>46109</v>
      </c>
      <c r="B620" s="95"/>
      <c r="C620" s="95"/>
      <c r="D620">
        <v>5</v>
      </c>
      <c r="E620" s="49">
        <v>13</v>
      </c>
      <c r="F620" t="s">
        <v>119</v>
      </c>
      <c r="G620" s="50">
        <v>19.5</v>
      </c>
      <c r="H620" s="47">
        <v>1</v>
      </c>
      <c r="I620">
        <v>19.5</v>
      </c>
      <c r="J620" t="str">
        <f t="shared" si="9"/>
        <v>Yes</v>
      </c>
    </row>
    <row r="621" spans="1:10" ht="16" hidden="1" customHeight="1" x14ac:dyDescent="0.2">
      <c r="A621" s="48">
        <v>46109</v>
      </c>
      <c r="B621" s="95"/>
      <c r="C621" s="95"/>
      <c r="D621">
        <v>5</v>
      </c>
      <c r="E621" s="49">
        <v>14</v>
      </c>
      <c r="F621" t="s">
        <v>559</v>
      </c>
      <c r="G621" s="50">
        <v>3</v>
      </c>
      <c r="H621" s="47">
        <v>0.5</v>
      </c>
      <c r="I621">
        <v>2.3199999999999998</v>
      </c>
      <c r="J621" t="str">
        <f t="shared" si="9"/>
        <v>No</v>
      </c>
    </row>
    <row r="622" spans="1:10" ht="16" hidden="1" customHeight="1" x14ac:dyDescent="0.2">
      <c r="A622" s="48">
        <v>46109</v>
      </c>
      <c r="B622" s="95"/>
      <c r="C622" s="95"/>
      <c r="D622">
        <v>5</v>
      </c>
      <c r="E622" s="49">
        <v>15</v>
      </c>
      <c r="F622" t="s">
        <v>560</v>
      </c>
      <c r="G622" s="50">
        <v>7.2</v>
      </c>
      <c r="H622" s="47">
        <v>1</v>
      </c>
      <c r="I622">
        <v>5.78</v>
      </c>
      <c r="J622" t="str">
        <f t="shared" si="9"/>
        <v>No</v>
      </c>
    </row>
    <row r="623" spans="1:10" ht="16" hidden="1" customHeight="1" x14ac:dyDescent="0.2">
      <c r="A623" s="48">
        <v>46109</v>
      </c>
      <c r="B623" s="95"/>
      <c r="C623" s="95"/>
      <c r="D623">
        <v>5</v>
      </c>
      <c r="E623" s="49">
        <v>16</v>
      </c>
      <c r="F623" t="s">
        <v>63</v>
      </c>
      <c r="G623" s="50">
        <v>12.5</v>
      </c>
      <c r="H623" s="47">
        <v>0.5</v>
      </c>
      <c r="I623">
        <v>10.5</v>
      </c>
      <c r="J623" t="str">
        <f t="shared" si="9"/>
        <v>No</v>
      </c>
    </row>
    <row r="624" spans="1:10" ht="16" hidden="1" customHeight="1" x14ac:dyDescent="0.2">
      <c r="A624" s="48">
        <v>46109</v>
      </c>
      <c r="B624" s="95"/>
      <c r="C624" s="95"/>
      <c r="D624">
        <v>6</v>
      </c>
      <c r="E624" s="49">
        <v>10</v>
      </c>
      <c r="F624" t="s">
        <v>485</v>
      </c>
      <c r="G624" s="50">
        <v>8.1999999999999993</v>
      </c>
      <c r="H624" s="47">
        <v>1</v>
      </c>
      <c r="I624">
        <v>5.7</v>
      </c>
      <c r="J624" t="str">
        <f t="shared" si="9"/>
        <v>No</v>
      </c>
    </row>
    <row r="625" spans="1:10" ht="16" hidden="1" customHeight="1" x14ac:dyDescent="0.2">
      <c r="A625" s="48">
        <v>46109</v>
      </c>
      <c r="B625" s="95"/>
      <c r="C625" s="95"/>
      <c r="D625">
        <v>6</v>
      </c>
      <c r="E625" s="49">
        <v>2</v>
      </c>
      <c r="F625" t="s">
        <v>561</v>
      </c>
      <c r="G625" s="50">
        <v>3.9</v>
      </c>
      <c r="H625" s="47">
        <v>0.5</v>
      </c>
      <c r="I625">
        <v>4.1399999999999997</v>
      </c>
      <c r="J625" t="str">
        <f t="shared" si="9"/>
        <v>Yes</v>
      </c>
    </row>
    <row r="626" spans="1:10" ht="16" hidden="1" customHeight="1" x14ac:dyDescent="0.2">
      <c r="A626" s="48">
        <v>46109</v>
      </c>
      <c r="B626" s="95"/>
      <c r="C626" s="95"/>
      <c r="D626">
        <v>6</v>
      </c>
      <c r="E626" s="49">
        <v>5</v>
      </c>
      <c r="F626" t="s">
        <v>502</v>
      </c>
      <c r="G626" s="50">
        <v>3</v>
      </c>
      <c r="H626" s="47">
        <v>0.5</v>
      </c>
      <c r="I626">
        <v>2.66</v>
      </c>
      <c r="J626" t="str">
        <f t="shared" si="9"/>
        <v>No</v>
      </c>
    </row>
    <row r="627" spans="1:10" ht="16" hidden="1" customHeight="1" x14ac:dyDescent="0.2">
      <c r="A627" s="48">
        <v>46109</v>
      </c>
      <c r="B627" s="95"/>
      <c r="C627" s="95"/>
      <c r="D627">
        <v>6</v>
      </c>
      <c r="E627" s="49">
        <v>9</v>
      </c>
      <c r="F627" t="s">
        <v>116</v>
      </c>
      <c r="G627" s="50">
        <v>32</v>
      </c>
      <c r="H627" s="47">
        <v>1</v>
      </c>
      <c r="I627">
        <v>26</v>
      </c>
      <c r="J627" t="str">
        <f t="shared" si="9"/>
        <v>No</v>
      </c>
    </row>
    <row r="628" spans="1:10" ht="16" hidden="1" customHeight="1" x14ac:dyDescent="0.2">
      <c r="A628" s="48">
        <v>46109</v>
      </c>
      <c r="B628" s="95"/>
      <c r="C628" s="95"/>
      <c r="D628">
        <v>7</v>
      </c>
      <c r="E628" s="49">
        <v>2</v>
      </c>
      <c r="F628" t="s">
        <v>148</v>
      </c>
      <c r="G628" s="50">
        <v>7</v>
      </c>
      <c r="H628" s="47">
        <v>1</v>
      </c>
      <c r="I628">
        <v>9.1</v>
      </c>
      <c r="J628" t="str">
        <f t="shared" si="9"/>
        <v>Yes</v>
      </c>
    </row>
    <row r="629" spans="1:10" ht="16" hidden="1" customHeight="1" x14ac:dyDescent="0.2">
      <c r="A629" s="48">
        <v>46109</v>
      </c>
      <c r="B629" s="95"/>
      <c r="C629" s="95"/>
      <c r="D629">
        <v>7</v>
      </c>
      <c r="E629" s="49">
        <v>3</v>
      </c>
      <c r="F629" t="s">
        <v>290</v>
      </c>
      <c r="G629" s="50">
        <v>7</v>
      </c>
      <c r="H629" s="47">
        <v>1</v>
      </c>
      <c r="I629">
        <v>7.1</v>
      </c>
      <c r="J629" t="str">
        <f t="shared" si="9"/>
        <v>Yes</v>
      </c>
    </row>
    <row r="630" spans="1:10" ht="16" hidden="1" customHeight="1" x14ac:dyDescent="0.2">
      <c r="A630" s="48">
        <v>46109</v>
      </c>
      <c r="B630" s="95"/>
      <c r="C630" s="95"/>
      <c r="D630">
        <v>7</v>
      </c>
      <c r="E630" s="49">
        <v>6</v>
      </c>
      <c r="F630" t="s">
        <v>562</v>
      </c>
      <c r="G630" s="50">
        <v>8.1999999999999993</v>
      </c>
      <c r="H630" s="47">
        <v>0.5</v>
      </c>
      <c r="I630">
        <v>6</v>
      </c>
      <c r="J630" t="str">
        <f t="shared" si="9"/>
        <v>No</v>
      </c>
    </row>
    <row r="631" spans="1:10" ht="16" hidden="1" customHeight="1" x14ac:dyDescent="0.2">
      <c r="A631" s="48">
        <v>46109</v>
      </c>
      <c r="B631" s="95"/>
      <c r="C631" s="95"/>
      <c r="D631">
        <v>7</v>
      </c>
      <c r="E631" s="49">
        <v>8</v>
      </c>
      <c r="F631" t="s">
        <v>213</v>
      </c>
      <c r="G631" s="50">
        <v>16.5</v>
      </c>
      <c r="H631" s="47">
        <v>0.5</v>
      </c>
      <c r="I631">
        <v>34</v>
      </c>
      <c r="J631" t="str">
        <f t="shared" si="9"/>
        <v>Yes</v>
      </c>
    </row>
    <row r="632" spans="1:10" ht="16" hidden="1" customHeight="1" x14ac:dyDescent="0.2">
      <c r="A632" s="48">
        <v>46109</v>
      </c>
      <c r="B632" s="95"/>
      <c r="C632" s="95"/>
      <c r="D632">
        <v>7</v>
      </c>
      <c r="E632" s="49">
        <v>13</v>
      </c>
      <c r="F632" t="s">
        <v>503</v>
      </c>
      <c r="G632" s="50">
        <v>3</v>
      </c>
      <c r="H632" s="47">
        <v>0.5</v>
      </c>
      <c r="I632">
        <v>2.14</v>
      </c>
      <c r="J632" t="str">
        <f t="shared" si="9"/>
        <v>No</v>
      </c>
    </row>
    <row r="633" spans="1:10" ht="16" hidden="1" customHeight="1" x14ac:dyDescent="0.2">
      <c r="A633" s="48">
        <v>46109</v>
      </c>
      <c r="B633" s="95"/>
      <c r="C633" s="95"/>
      <c r="D633">
        <v>8</v>
      </c>
      <c r="E633" s="49">
        <v>1</v>
      </c>
      <c r="F633" t="s">
        <v>281</v>
      </c>
      <c r="G633" s="50">
        <v>4.2</v>
      </c>
      <c r="H633" s="47">
        <v>0.5</v>
      </c>
      <c r="I633">
        <v>7.9</v>
      </c>
      <c r="J633" t="str">
        <f t="shared" si="9"/>
        <v>Yes</v>
      </c>
    </row>
    <row r="634" spans="1:10" ht="16" hidden="1" customHeight="1" x14ac:dyDescent="0.2">
      <c r="A634" s="48">
        <v>46109</v>
      </c>
      <c r="B634" s="95"/>
      <c r="C634" s="95"/>
      <c r="D634">
        <v>8</v>
      </c>
      <c r="E634" s="49">
        <v>2</v>
      </c>
      <c r="F634" t="s">
        <v>301</v>
      </c>
      <c r="G634" s="50">
        <v>17</v>
      </c>
      <c r="H634" s="47">
        <v>1</v>
      </c>
      <c r="I634">
        <v>26.79</v>
      </c>
      <c r="J634" t="str">
        <f t="shared" si="9"/>
        <v>Yes</v>
      </c>
    </row>
    <row r="635" spans="1:10" ht="16" hidden="1" customHeight="1" x14ac:dyDescent="0.2">
      <c r="A635" s="48">
        <v>46109</v>
      </c>
      <c r="B635" s="95"/>
      <c r="C635" s="95"/>
      <c r="D635">
        <v>8</v>
      </c>
      <c r="E635" s="49">
        <v>3</v>
      </c>
      <c r="F635" t="s">
        <v>486</v>
      </c>
      <c r="G635" s="50">
        <v>15.5</v>
      </c>
      <c r="H635" s="47">
        <v>0.5</v>
      </c>
      <c r="I635">
        <v>16.38</v>
      </c>
      <c r="J635" t="str">
        <f t="shared" si="9"/>
        <v>Yes</v>
      </c>
    </row>
    <row r="636" spans="1:10" ht="16" hidden="1" customHeight="1" x14ac:dyDescent="0.2">
      <c r="A636" s="48">
        <v>46109</v>
      </c>
      <c r="B636" s="95"/>
      <c r="C636" s="95"/>
      <c r="D636">
        <v>8</v>
      </c>
      <c r="E636" s="49">
        <v>5</v>
      </c>
      <c r="F636" t="s">
        <v>302</v>
      </c>
      <c r="G636" s="50">
        <v>4.2</v>
      </c>
      <c r="H636" s="47">
        <v>0.5</v>
      </c>
      <c r="I636">
        <v>2.66</v>
      </c>
      <c r="J636" t="str">
        <f t="shared" si="9"/>
        <v>No</v>
      </c>
    </row>
    <row r="637" spans="1:10" ht="16" hidden="1" customHeight="1" x14ac:dyDescent="0.2">
      <c r="A637" s="48">
        <v>46109</v>
      </c>
      <c r="B637" s="95"/>
      <c r="C637" s="95"/>
      <c r="D637">
        <v>8</v>
      </c>
      <c r="E637" s="49">
        <v>6</v>
      </c>
      <c r="F637" t="s">
        <v>497</v>
      </c>
      <c r="G637" s="50">
        <v>10.5</v>
      </c>
      <c r="H637" s="47">
        <v>0.5</v>
      </c>
      <c r="I637">
        <v>14.38</v>
      </c>
      <c r="J637" t="str">
        <f t="shared" si="9"/>
        <v>Yes</v>
      </c>
    </row>
    <row r="638" spans="1:10" ht="16" hidden="1" customHeight="1" x14ac:dyDescent="0.2">
      <c r="A638" s="48">
        <v>46109</v>
      </c>
      <c r="B638" s="95"/>
      <c r="C638" s="95"/>
      <c r="D638">
        <v>8</v>
      </c>
      <c r="E638" s="49">
        <v>8</v>
      </c>
      <c r="F638" t="s">
        <v>563</v>
      </c>
      <c r="G638" s="50">
        <v>6.8</v>
      </c>
      <c r="H638" s="47">
        <v>0.5</v>
      </c>
      <c r="I638">
        <v>16.25</v>
      </c>
      <c r="J638" t="str">
        <f t="shared" si="9"/>
        <v>Yes</v>
      </c>
    </row>
    <row r="639" spans="1:10" ht="16" hidden="1" customHeight="1" x14ac:dyDescent="0.2">
      <c r="A639" s="48">
        <v>46109</v>
      </c>
      <c r="B639" s="95"/>
      <c r="C639" s="95"/>
      <c r="D639">
        <v>8</v>
      </c>
      <c r="E639" s="49">
        <v>10</v>
      </c>
      <c r="F639" t="s">
        <v>498</v>
      </c>
      <c r="G639" s="50">
        <v>14</v>
      </c>
      <c r="H639" s="47">
        <v>0.5</v>
      </c>
      <c r="I639">
        <v>5.5</v>
      </c>
      <c r="J639" t="str">
        <f t="shared" si="9"/>
        <v>No</v>
      </c>
    </row>
    <row r="640" spans="1:10" ht="16" hidden="1" customHeight="1" x14ac:dyDescent="0.2">
      <c r="A640" s="48">
        <v>46109</v>
      </c>
      <c r="B640" s="95"/>
      <c r="C640" s="95"/>
      <c r="D640">
        <v>9</v>
      </c>
      <c r="E640" s="49">
        <v>2</v>
      </c>
      <c r="F640" t="s">
        <v>570</v>
      </c>
      <c r="G640" s="50">
        <v>10.5</v>
      </c>
      <c r="H640" s="47">
        <v>1</v>
      </c>
      <c r="I640">
        <v>11</v>
      </c>
      <c r="J640" t="str">
        <f t="shared" si="9"/>
        <v>Yes</v>
      </c>
    </row>
    <row r="641" spans="1:10" ht="16" hidden="1" customHeight="1" x14ac:dyDescent="0.2">
      <c r="A641" s="48">
        <v>46109</v>
      </c>
      <c r="B641" s="95"/>
      <c r="C641" s="95"/>
      <c r="D641">
        <v>9</v>
      </c>
      <c r="E641" s="49">
        <v>3</v>
      </c>
      <c r="F641" t="s">
        <v>251</v>
      </c>
      <c r="G641" s="50">
        <v>7</v>
      </c>
      <c r="H641" s="47">
        <v>1</v>
      </c>
      <c r="I641">
        <v>3.75</v>
      </c>
      <c r="J641" t="str">
        <f t="shared" si="9"/>
        <v>No</v>
      </c>
    </row>
    <row r="642" spans="1:10" ht="16" hidden="1" customHeight="1" x14ac:dyDescent="0.2">
      <c r="A642" s="48">
        <v>46109</v>
      </c>
      <c r="B642" s="95"/>
      <c r="C642" s="95"/>
      <c r="D642">
        <v>9</v>
      </c>
      <c r="E642" s="49">
        <v>6</v>
      </c>
      <c r="F642" t="s">
        <v>306</v>
      </c>
      <c r="G642" s="50">
        <v>13.5</v>
      </c>
      <c r="H642" s="47">
        <v>1</v>
      </c>
      <c r="I642">
        <v>12.94</v>
      </c>
      <c r="J642" t="str">
        <f t="shared" ref="J642:J705" si="10">IF(I642&gt;=G642,"Yes","No")</f>
        <v>No</v>
      </c>
    </row>
    <row r="643" spans="1:10" ht="16" hidden="1" customHeight="1" x14ac:dyDescent="0.2">
      <c r="A643" s="48">
        <v>46109</v>
      </c>
      <c r="B643" s="95"/>
      <c r="C643" s="95"/>
      <c r="D643">
        <v>9</v>
      </c>
      <c r="E643" s="49">
        <v>8</v>
      </c>
      <c r="F643" t="s">
        <v>391</v>
      </c>
      <c r="G643" s="50">
        <v>5</v>
      </c>
      <c r="H643" s="47">
        <v>0.5</v>
      </c>
      <c r="I643">
        <v>12.3</v>
      </c>
      <c r="J643" t="str">
        <f t="shared" si="10"/>
        <v>Yes</v>
      </c>
    </row>
    <row r="644" spans="1:10" ht="16" hidden="1" customHeight="1" x14ac:dyDescent="0.2">
      <c r="A644" s="48">
        <v>46109</v>
      </c>
      <c r="B644" s="95"/>
      <c r="C644" s="95"/>
      <c r="D644">
        <v>9</v>
      </c>
      <c r="E644" s="49">
        <v>10</v>
      </c>
      <c r="F644" t="s">
        <v>564</v>
      </c>
      <c r="G644" s="50">
        <v>36</v>
      </c>
      <c r="H644" s="47">
        <v>1</v>
      </c>
      <c r="I644">
        <v>72.290000000000006</v>
      </c>
      <c r="J644" t="str">
        <f t="shared" si="10"/>
        <v>Yes</v>
      </c>
    </row>
    <row r="645" spans="1:10" ht="16" hidden="1" customHeight="1" x14ac:dyDescent="0.2">
      <c r="A645" s="48">
        <v>46109</v>
      </c>
      <c r="B645" s="95"/>
      <c r="C645" s="95"/>
      <c r="D645">
        <v>10</v>
      </c>
      <c r="E645" s="49">
        <v>2</v>
      </c>
      <c r="F645" t="s">
        <v>565</v>
      </c>
      <c r="G645" s="50">
        <v>16.614000000000001</v>
      </c>
      <c r="H645" s="47">
        <v>1</v>
      </c>
      <c r="I645">
        <v>9.5500000000000007</v>
      </c>
      <c r="J645" t="str">
        <f t="shared" si="10"/>
        <v>No</v>
      </c>
    </row>
    <row r="646" spans="1:10" ht="16" hidden="1" customHeight="1" x14ac:dyDescent="0.2">
      <c r="A646" s="48">
        <v>46109</v>
      </c>
      <c r="B646" s="95"/>
      <c r="C646" s="95"/>
      <c r="D646">
        <v>10</v>
      </c>
      <c r="E646" s="49">
        <v>3</v>
      </c>
      <c r="F646" t="s">
        <v>214</v>
      </c>
      <c r="G646" s="50">
        <v>9.23</v>
      </c>
      <c r="H646" s="47">
        <v>1</v>
      </c>
      <c r="I646">
        <v>18.91</v>
      </c>
      <c r="J646" t="str">
        <f t="shared" si="10"/>
        <v>Yes</v>
      </c>
    </row>
    <row r="647" spans="1:10" ht="16" hidden="1" customHeight="1" x14ac:dyDescent="0.2">
      <c r="A647" s="48">
        <v>46109</v>
      </c>
      <c r="B647" s="95"/>
      <c r="C647" s="95"/>
      <c r="D647">
        <v>10</v>
      </c>
      <c r="E647" s="49">
        <v>5</v>
      </c>
      <c r="F647" t="s">
        <v>201</v>
      </c>
      <c r="G647" s="50">
        <v>13.845000000000001</v>
      </c>
      <c r="H647" s="47">
        <v>1</v>
      </c>
      <c r="I647">
        <v>25.65</v>
      </c>
      <c r="J647" t="str">
        <f t="shared" si="10"/>
        <v>Yes</v>
      </c>
    </row>
    <row r="648" spans="1:10" ht="16" hidden="1" customHeight="1" x14ac:dyDescent="0.2">
      <c r="A648" s="48">
        <v>46109</v>
      </c>
      <c r="B648" s="95"/>
      <c r="C648" s="95"/>
      <c r="D648">
        <v>10</v>
      </c>
      <c r="E648" s="49">
        <v>9</v>
      </c>
      <c r="F648" t="s">
        <v>270</v>
      </c>
      <c r="G648" s="50">
        <v>26.767000000000003</v>
      </c>
      <c r="H648" s="47">
        <v>1</v>
      </c>
      <c r="I648">
        <v>60</v>
      </c>
      <c r="J648" t="str">
        <f t="shared" si="10"/>
        <v>Yes</v>
      </c>
    </row>
    <row r="649" spans="1:10" ht="16" hidden="1" customHeight="1" x14ac:dyDescent="0.2">
      <c r="A649" s="48">
        <v>46109</v>
      </c>
      <c r="B649" s="95"/>
      <c r="C649" s="95"/>
      <c r="D649">
        <v>10</v>
      </c>
      <c r="E649" s="49">
        <v>11</v>
      </c>
      <c r="F649" t="s">
        <v>566</v>
      </c>
      <c r="G649" s="50">
        <v>7.7532000000000005</v>
      </c>
      <c r="H649" s="47">
        <v>1</v>
      </c>
      <c r="I649">
        <v>5.93</v>
      </c>
      <c r="J649" t="str">
        <f t="shared" si="10"/>
        <v>No</v>
      </c>
    </row>
    <row r="650" spans="1:10" ht="16" hidden="1" customHeight="1" x14ac:dyDescent="0.2">
      <c r="A650" s="48">
        <v>46109</v>
      </c>
      <c r="B650" s="95"/>
      <c r="C650" s="95"/>
      <c r="D650">
        <v>10</v>
      </c>
      <c r="E650" s="49">
        <v>12</v>
      </c>
      <c r="F650" t="s">
        <v>222</v>
      </c>
      <c r="G650" s="50">
        <v>5.9072000000000005</v>
      </c>
      <c r="H650" s="47">
        <v>0.5</v>
      </c>
      <c r="I650">
        <v>5.22</v>
      </c>
      <c r="J650" t="str">
        <f t="shared" si="10"/>
        <v>No</v>
      </c>
    </row>
    <row r="651" spans="1:10" ht="16" hidden="1" customHeight="1" x14ac:dyDescent="0.2">
      <c r="A651" s="48">
        <v>46109</v>
      </c>
      <c r="B651" s="95"/>
      <c r="C651" s="95"/>
      <c r="D651">
        <v>10</v>
      </c>
      <c r="E651" s="49">
        <v>16</v>
      </c>
      <c r="F651" t="s">
        <v>205</v>
      </c>
      <c r="G651" s="50">
        <v>17.075500000000002</v>
      </c>
      <c r="H651" s="47">
        <v>0.5</v>
      </c>
      <c r="I651">
        <v>13.81</v>
      </c>
      <c r="J651" t="str">
        <f t="shared" si="10"/>
        <v>No</v>
      </c>
    </row>
    <row r="652" spans="1:10" ht="16" hidden="1" customHeight="1" x14ac:dyDescent="0.2">
      <c r="A652" s="48">
        <v>46109</v>
      </c>
      <c r="B652" s="95"/>
      <c r="C652" s="95"/>
      <c r="D652">
        <v>10</v>
      </c>
      <c r="E652" s="49">
        <v>19</v>
      </c>
      <c r="F652" t="s">
        <v>567</v>
      </c>
      <c r="G652" s="50">
        <v>5.1688000000000001</v>
      </c>
      <c r="H652" s="47">
        <v>0.5</v>
      </c>
      <c r="I652">
        <v>4</v>
      </c>
      <c r="J652" t="str">
        <f t="shared" si="10"/>
        <v>No</v>
      </c>
    </row>
    <row r="653" spans="1:10" ht="16" hidden="1" customHeight="1" x14ac:dyDescent="0.2">
      <c r="A653" s="48">
        <v>46116</v>
      </c>
      <c r="B653" s="95"/>
      <c r="C653" s="95"/>
      <c r="D653">
        <v>1</v>
      </c>
      <c r="E653" s="49">
        <v>2</v>
      </c>
      <c r="F653" t="s">
        <v>577</v>
      </c>
      <c r="G653" s="50">
        <v>16</v>
      </c>
      <c r="H653" s="47">
        <v>1</v>
      </c>
      <c r="I653">
        <v>16.5</v>
      </c>
      <c r="J653" t="str">
        <f t="shared" si="10"/>
        <v>Yes</v>
      </c>
    </row>
    <row r="654" spans="1:10" ht="16" hidden="1" customHeight="1" x14ac:dyDescent="0.2">
      <c r="A654" s="48">
        <v>46116</v>
      </c>
      <c r="B654" s="95"/>
      <c r="C654" s="95"/>
      <c r="D654">
        <v>1</v>
      </c>
      <c r="E654" s="49">
        <v>3</v>
      </c>
      <c r="F654" t="s">
        <v>578</v>
      </c>
      <c r="G654" s="50">
        <v>13.5</v>
      </c>
      <c r="H654" s="47">
        <v>0.5</v>
      </c>
      <c r="I654">
        <v>8.4700000000000006</v>
      </c>
      <c r="J654" t="str">
        <f t="shared" si="10"/>
        <v>No</v>
      </c>
    </row>
    <row r="655" spans="1:10" ht="16" hidden="1" customHeight="1" x14ac:dyDescent="0.2">
      <c r="A655" s="48">
        <v>46116</v>
      </c>
      <c r="B655" s="95"/>
      <c r="C655" s="95"/>
      <c r="D655">
        <v>1</v>
      </c>
      <c r="E655" s="49">
        <v>5</v>
      </c>
      <c r="F655" t="s">
        <v>579</v>
      </c>
      <c r="G655" s="51">
        <v>13</v>
      </c>
      <c r="H655" s="47">
        <v>0.5</v>
      </c>
      <c r="I655">
        <v>12.19</v>
      </c>
      <c r="J655" t="str">
        <f t="shared" si="10"/>
        <v>No</v>
      </c>
    </row>
    <row r="656" spans="1:10" ht="16" hidden="1" customHeight="1" x14ac:dyDescent="0.2">
      <c r="A656" s="48">
        <v>46116</v>
      </c>
      <c r="B656" s="95"/>
      <c r="C656" s="95"/>
      <c r="D656">
        <v>1</v>
      </c>
      <c r="E656" s="49">
        <v>6</v>
      </c>
      <c r="F656" t="s">
        <v>390</v>
      </c>
      <c r="G656" s="50">
        <v>7.2</v>
      </c>
      <c r="H656" s="47">
        <v>1</v>
      </c>
      <c r="I656">
        <v>6.07</v>
      </c>
      <c r="J656" t="str">
        <f t="shared" si="10"/>
        <v>No</v>
      </c>
    </row>
    <row r="657" spans="1:10" ht="16" hidden="1" customHeight="1" x14ac:dyDescent="0.2">
      <c r="A657" s="48">
        <v>46116</v>
      </c>
      <c r="B657" s="95"/>
      <c r="C657" s="95"/>
      <c r="D657">
        <v>1</v>
      </c>
      <c r="E657" s="49">
        <v>7</v>
      </c>
      <c r="F657" t="s">
        <v>580</v>
      </c>
      <c r="G657" s="50">
        <v>9.4</v>
      </c>
      <c r="H657" s="47">
        <v>0.5</v>
      </c>
      <c r="I657">
        <v>15</v>
      </c>
      <c r="J657" t="str">
        <f t="shared" si="10"/>
        <v>Yes</v>
      </c>
    </row>
    <row r="658" spans="1:10" ht="16" hidden="1" customHeight="1" x14ac:dyDescent="0.2">
      <c r="A658" s="48">
        <v>46116</v>
      </c>
      <c r="B658" s="95"/>
      <c r="C658" s="95"/>
      <c r="D658">
        <v>1</v>
      </c>
      <c r="E658" s="49">
        <v>9</v>
      </c>
      <c r="F658" t="s">
        <v>183</v>
      </c>
      <c r="G658" s="50">
        <v>19.5</v>
      </c>
      <c r="H658" s="47">
        <v>0.5</v>
      </c>
      <c r="I658">
        <v>17.23</v>
      </c>
      <c r="J658" t="str">
        <f t="shared" si="10"/>
        <v>No</v>
      </c>
    </row>
    <row r="659" spans="1:10" ht="16" hidden="1" customHeight="1" x14ac:dyDescent="0.2">
      <c r="A659" s="48">
        <v>46116</v>
      </c>
      <c r="B659" s="95"/>
      <c r="C659" s="95"/>
      <c r="D659">
        <v>1</v>
      </c>
      <c r="E659" s="49">
        <v>10</v>
      </c>
      <c r="F659" t="s">
        <v>581</v>
      </c>
      <c r="G659" s="50">
        <v>6.8</v>
      </c>
      <c r="H659" s="47">
        <v>0.5</v>
      </c>
      <c r="I659">
        <v>6.2</v>
      </c>
      <c r="J659" t="str">
        <f t="shared" si="10"/>
        <v>No</v>
      </c>
    </row>
    <row r="660" spans="1:10" ht="16" hidden="1" customHeight="1" x14ac:dyDescent="0.2">
      <c r="A660" s="48">
        <v>46116</v>
      </c>
      <c r="B660" s="95"/>
      <c r="C660" s="95"/>
      <c r="D660">
        <v>1</v>
      </c>
      <c r="E660" s="49">
        <v>11</v>
      </c>
      <c r="F660" t="s">
        <v>582</v>
      </c>
      <c r="G660" s="51">
        <v>23</v>
      </c>
      <c r="H660" s="47">
        <v>1</v>
      </c>
      <c r="I660">
        <v>9.42</v>
      </c>
      <c r="J660" t="str">
        <f t="shared" si="10"/>
        <v>No</v>
      </c>
    </row>
    <row r="661" spans="1:10" ht="16" hidden="1" customHeight="1" x14ac:dyDescent="0.2">
      <c r="A661" s="48">
        <v>46116</v>
      </c>
      <c r="B661" s="95"/>
      <c r="C661" s="95"/>
      <c r="D661">
        <v>2</v>
      </c>
      <c r="E661" s="49">
        <v>1</v>
      </c>
      <c r="F661" t="s">
        <v>232</v>
      </c>
      <c r="G661" s="51">
        <v>14</v>
      </c>
      <c r="H661" s="47">
        <v>1</v>
      </c>
      <c r="I661">
        <v>11.05</v>
      </c>
      <c r="J661" t="str">
        <f t="shared" si="10"/>
        <v>No</v>
      </c>
    </row>
    <row r="662" spans="1:10" ht="16" hidden="1" customHeight="1" x14ac:dyDescent="0.2">
      <c r="A662" s="48">
        <v>46116</v>
      </c>
      <c r="B662" s="95"/>
      <c r="C662" s="95"/>
      <c r="D662">
        <v>2</v>
      </c>
      <c r="E662" s="49">
        <v>2</v>
      </c>
      <c r="F662" t="s">
        <v>287</v>
      </c>
      <c r="G662" s="50">
        <v>22</v>
      </c>
      <c r="H662" s="47">
        <v>1</v>
      </c>
      <c r="I662">
        <v>22</v>
      </c>
      <c r="J662" t="str">
        <f t="shared" si="10"/>
        <v>Yes</v>
      </c>
    </row>
    <row r="663" spans="1:10" ht="16" hidden="1" customHeight="1" x14ac:dyDescent="0.2">
      <c r="A663" s="48">
        <v>46116</v>
      </c>
      <c r="B663" s="95"/>
      <c r="C663" s="95"/>
      <c r="D663">
        <v>2</v>
      </c>
      <c r="E663" s="49">
        <v>4</v>
      </c>
      <c r="F663" t="s">
        <v>583</v>
      </c>
      <c r="G663" s="50">
        <v>10.5</v>
      </c>
      <c r="H663" s="47">
        <v>1</v>
      </c>
      <c r="I663">
        <v>6.91</v>
      </c>
      <c r="J663" t="str">
        <f t="shared" si="10"/>
        <v>No</v>
      </c>
    </row>
    <row r="664" spans="1:10" ht="16" hidden="1" customHeight="1" x14ac:dyDescent="0.2">
      <c r="A664" s="48">
        <v>46116</v>
      </c>
      <c r="B664" s="95"/>
      <c r="C664" s="95"/>
      <c r="D664">
        <v>2</v>
      </c>
      <c r="E664" s="49">
        <v>5</v>
      </c>
      <c r="F664" t="s">
        <v>584</v>
      </c>
      <c r="G664" s="50">
        <v>10.5</v>
      </c>
      <c r="H664" s="47">
        <v>0.5</v>
      </c>
      <c r="I664">
        <v>8.6</v>
      </c>
      <c r="J664" t="str">
        <f t="shared" si="10"/>
        <v>No</v>
      </c>
    </row>
    <row r="665" spans="1:10" ht="16" hidden="1" customHeight="1" x14ac:dyDescent="0.2">
      <c r="A665" s="48">
        <v>46116</v>
      </c>
      <c r="B665" s="95"/>
      <c r="C665" s="95"/>
      <c r="D665">
        <v>2</v>
      </c>
      <c r="E665" s="49">
        <v>6</v>
      </c>
      <c r="F665" t="s">
        <v>585</v>
      </c>
      <c r="G665" s="50">
        <v>11.5</v>
      </c>
      <c r="H665" s="47">
        <v>0.5</v>
      </c>
      <c r="I665">
        <v>12</v>
      </c>
      <c r="J665" t="str">
        <f t="shared" si="10"/>
        <v>Yes</v>
      </c>
    </row>
    <row r="666" spans="1:10" ht="16" hidden="1" customHeight="1" x14ac:dyDescent="0.2">
      <c r="A666" s="48">
        <v>46116</v>
      </c>
      <c r="B666" s="95"/>
      <c r="C666" s="95"/>
      <c r="D666">
        <v>2</v>
      </c>
      <c r="E666" s="49">
        <v>7</v>
      </c>
      <c r="F666" t="s">
        <v>515</v>
      </c>
      <c r="G666" s="51">
        <v>27</v>
      </c>
      <c r="H666" s="47">
        <v>1</v>
      </c>
      <c r="I666">
        <v>12.8</v>
      </c>
      <c r="J666" t="str">
        <f t="shared" si="10"/>
        <v>No</v>
      </c>
    </row>
    <row r="667" spans="1:10" ht="16" hidden="1" customHeight="1" x14ac:dyDescent="0.2">
      <c r="A667" s="48">
        <v>46116</v>
      </c>
      <c r="B667" s="95"/>
      <c r="C667" s="95"/>
      <c r="D667">
        <v>3</v>
      </c>
      <c r="E667" s="49">
        <v>4</v>
      </c>
      <c r="F667" t="s">
        <v>586</v>
      </c>
      <c r="G667" s="50">
        <v>5.8</v>
      </c>
      <c r="H667" s="47">
        <v>0.5</v>
      </c>
      <c r="I667">
        <v>3.45</v>
      </c>
      <c r="J667" t="str">
        <f t="shared" si="10"/>
        <v>No</v>
      </c>
    </row>
    <row r="668" spans="1:10" ht="16" hidden="1" customHeight="1" x14ac:dyDescent="0.2">
      <c r="A668" s="48">
        <v>46116</v>
      </c>
      <c r="B668" s="95"/>
      <c r="C668" s="95"/>
      <c r="D668">
        <v>3</v>
      </c>
      <c r="E668" s="49">
        <v>3</v>
      </c>
      <c r="F668" t="s">
        <v>97</v>
      </c>
      <c r="G668" s="51">
        <v>17</v>
      </c>
      <c r="H668" s="47">
        <v>1</v>
      </c>
      <c r="I668">
        <v>9.4</v>
      </c>
      <c r="J668" t="str">
        <f t="shared" si="10"/>
        <v>No</v>
      </c>
    </row>
    <row r="669" spans="1:10" ht="16" hidden="1" customHeight="1" x14ac:dyDescent="0.2">
      <c r="A669" s="48">
        <v>46116</v>
      </c>
      <c r="B669" s="95"/>
      <c r="C669" s="95"/>
      <c r="D669">
        <v>3</v>
      </c>
      <c r="E669" s="49">
        <v>10</v>
      </c>
      <c r="F669" t="s">
        <v>587</v>
      </c>
      <c r="G669" s="51">
        <v>21</v>
      </c>
      <c r="H669" s="47">
        <v>0.5</v>
      </c>
      <c r="I669">
        <v>14.5</v>
      </c>
      <c r="J669" t="str">
        <f t="shared" si="10"/>
        <v>No</v>
      </c>
    </row>
    <row r="670" spans="1:10" ht="16" hidden="1" customHeight="1" x14ac:dyDescent="0.2">
      <c r="A670" s="48">
        <v>46116</v>
      </c>
      <c r="B670" s="95"/>
      <c r="C670" s="95"/>
      <c r="D670">
        <v>4</v>
      </c>
      <c r="E670" s="49">
        <v>2</v>
      </c>
      <c r="F670" t="s">
        <v>292</v>
      </c>
      <c r="G670" s="50">
        <v>4.5</v>
      </c>
      <c r="H670" s="47">
        <v>0.5</v>
      </c>
      <c r="I670">
        <v>5.2</v>
      </c>
      <c r="J670" t="str">
        <f t="shared" si="10"/>
        <v>Yes</v>
      </c>
    </row>
    <row r="671" spans="1:10" ht="16" hidden="1" customHeight="1" x14ac:dyDescent="0.2">
      <c r="A671" s="48">
        <v>46116</v>
      </c>
      <c r="B671" s="95"/>
      <c r="C671" s="95"/>
      <c r="D671">
        <v>4</v>
      </c>
      <c r="E671" s="49">
        <v>3</v>
      </c>
      <c r="F671" t="s">
        <v>588</v>
      </c>
      <c r="G671" s="50">
        <v>16.5</v>
      </c>
      <c r="H671" s="47">
        <v>0.5</v>
      </c>
      <c r="I671">
        <v>23.63</v>
      </c>
      <c r="J671" t="str">
        <f t="shared" si="10"/>
        <v>Yes</v>
      </c>
    </row>
    <row r="672" spans="1:10" ht="16" hidden="1" customHeight="1" x14ac:dyDescent="0.2">
      <c r="A672" s="48">
        <v>46116</v>
      </c>
      <c r="B672" s="95"/>
      <c r="C672" s="95"/>
      <c r="D672">
        <v>4</v>
      </c>
      <c r="E672" s="49">
        <v>4</v>
      </c>
      <c r="F672" t="s">
        <v>589</v>
      </c>
      <c r="G672" s="50">
        <v>13</v>
      </c>
      <c r="H672" s="47">
        <v>1</v>
      </c>
      <c r="I672">
        <v>20.04</v>
      </c>
      <c r="J672" t="str">
        <f t="shared" si="10"/>
        <v>Yes</v>
      </c>
    </row>
    <row r="673" spans="1:10" ht="16" hidden="1" customHeight="1" x14ac:dyDescent="0.2">
      <c r="A673" s="48">
        <v>46116</v>
      </c>
      <c r="B673" s="95"/>
      <c r="C673" s="95"/>
      <c r="D673">
        <v>4</v>
      </c>
      <c r="E673" s="49">
        <v>6</v>
      </c>
      <c r="F673" t="s">
        <v>590</v>
      </c>
      <c r="G673" s="50">
        <v>10</v>
      </c>
      <c r="H673" s="47">
        <v>0.5</v>
      </c>
      <c r="I673">
        <v>5.5</v>
      </c>
      <c r="J673" t="str">
        <f t="shared" si="10"/>
        <v>No</v>
      </c>
    </row>
    <row r="674" spans="1:10" ht="16" hidden="1" customHeight="1" x14ac:dyDescent="0.2">
      <c r="A674" s="48">
        <v>46116</v>
      </c>
      <c r="B674" s="95"/>
      <c r="C674" s="95"/>
      <c r="D674">
        <v>4</v>
      </c>
      <c r="E674" s="49">
        <v>7</v>
      </c>
      <c r="F674" t="s">
        <v>591</v>
      </c>
      <c r="G674" s="50">
        <v>17.5</v>
      </c>
      <c r="H674" s="47">
        <v>1</v>
      </c>
      <c r="I674">
        <v>12</v>
      </c>
      <c r="J674" t="str">
        <f t="shared" si="10"/>
        <v>No</v>
      </c>
    </row>
    <row r="675" spans="1:10" ht="16" hidden="1" customHeight="1" x14ac:dyDescent="0.2">
      <c r="A675" s="48">
        <v>46116</v>
      </c>
      <c r="B675" s="95"/>
      <c r="C675" s="95"/>
      <c r="D675">
        <v>4</v>
      </c>
      <c r="E675" s="49">
        <v>8</v>
      </c>
      <c r="F675" t="s">
        <v>528</v>
      </c>
      <c r="G675" s="50">
        <v>12</v>
      </c>
      <c r="H675" s="47">
        <v>0.5</v>
      </c>
      <c r="I675">
        <v>14.06</v>
      </c>
      <c r="J675" t="str">
        <f t="shared" si="10"/>
        <v>Yes</v>
      </c>
    </row>
    <row r="676" spans="1:10" ht="16" hidden="1" customHeight="1" x14ac:dyDescent="0.2">
      <c r="A676" s="48">
        <v>46116</v>
      </c>
      <c r="B676" s="95"/>
      <c r="C676" s="95"/>
      <c r="D676">
        <v>4</v>
      </c>
      <c r="E676" s="49">
        <v>9</v>
      </c>
      <c r="F676" t="s">
        <v>560</v>
      </c>
      <c r="G676" s="50">
        <v>3.5</v>
      </c>
      <c r="H676" s="47">
        <v>0.5</v>
      </c>
      <c r="I676">
        <v>3.2</v>
      </c>
      <c r="J676" t="str">
        <f t="shared" si="10"/>
        <v>No</v>
      </c>
    </row>
    <row r="677" spans="1:10" ht="16" hidden="1" customHeight="1" x14ac:dyDescent="0.2">
      <c r="A677" s="48">
        <v>46116</v>
      </c>
      <c r="B677" s="95"/>
      <c r="C677" s="95"/>
      <c r="D677">
        <v>5</v>
      </c>
      <c r="E677" s="49">
        <v>2</v>
      </c>
      <c r="F677" t="s">
        <v>592</v>
      </c>
      <c r="G677" s="50">
        <v>13.5</v>
      </c>
      <c r="H677" s="47">
        <v>1</v>
      </c>
      <c r="I677">
        <v>13.78</v>
      </c>
      <c r="J677" t="str">
        <f t="shared" si="10"/>
        <v>Yes</v>
      </c>
    </row>
    <row r="678" spans="1:10" ht="16" hidden="1" customHeight="1" x14ac:dyDescent="0.2">
      <c r="A678" s="48">
        <v>46116</v>
      </c>
      <c r="B678" s="95"/>
      <c r="C678" s="95"/>
      <c r="D678">
        <v>5</v>
      </c>
      <c r="E678" s="49">
        <v>3</v>
      </c>
      <c r="F678" t="s">
        <v>593</v>
      </c>
      <c r="G678" s="51">
        <v>12</v>
      </c>
      <c r="H678" s="47">
        <v>0.5</v>
      </c>
      <c r="I678">
        <v>11.46</v>
      </c>
      <c r="J678" t="str">
        <f t="shared" si="10"/>
        <v>No</v>
      </c>
    </row>
    <row r="679" spans="1:10" ht="16" hidden="1" customHeight="1" x14ac:dyDescent="0.2">
      <c r="A679" s="48">
        <v>46116</v>
      </c>
      <c r="B679" s="95"/>
      <c r="C679" s="95"/>
      <c r="D679">
        <v>5</v>
      </c>
      <c r="E679" s="49">
        <v>4</v>
      </c>
      <c r="F679" t="s">
        <v>594</v>
      </c>
      <c r="G679" s="50">
        <v>7.2</v>
      </c>
      <c r="H679" s="47">
        <v>1</v>
      </c>
      <c r="I679">
        <v>10.27</v>
      </c>
      <c r="J679" t="str">
        <f t="shared" si="10"/>
        <v>Yes</v>
      </c>
    </row>
    <row r="680" spans="1:10" ht="16" hidden="1" customHeight="1" x14ac:dyDescent="0.2">
      <c r="A680" s="48">
        <v>46116</v>
      </c>
      <c r="B680" s="95"/>
      <c r="C680" s="95"/>
      <c r="D680">
        <v>5</v>
      </c>
      <c r="E680" s="49">
        <v>5</v>
      </c>
      <c r="F680" t="s">
        <v>595</v>
      </c>
      <c r="G680" s="51">
        <v>6</v>
      </c>
      <c r="H680" s="47">
        <v>0.5</v>
      </c>
      <c r="I680">
        <v>3.65</v>
      </c>
      <c r="J680" t="str">
        <f t="shared" si="10"/>
        <v>No</v>
      </c>
    </row>
    <row r="681" spans="1:10" ht="16" hidden="1" customHeight="1" x14ac:dyDescent="0.2">
      <c r="A681" s="48">
        <v>46116</v>
      </c>
      <c r="B681" s="95"/>
      <c r="C681" s="95"/>
      <c r="D681">
        <v>5</v>
      </c>
      <c r="E681" s="49">
        <v>6</v>
      </c>
      <c r="F681" t="s">
        <v>596</v>
      </c>
      <c r="G681" s="50">
        <v>5.0999999999999996</v>
      </c>
      <c r="H681" s="47">
        <v>0.5</v>
      </c>
      <c r="I681">
        <v>5.08</v>
      </c>
      <c r="J681" t="str">
        <f t="shared" si="10"/>
        <v>No</v>
      </c>
    </row>
    <row r="682" spans="1:10" ht="16" hidden="1" customHeight="1" x14ac:dyDescent="0.2">
      <c r="A682" s="48">
        <v>46116</v>
      </c>
      <c r="B682" s="95"/>
      <c r="C682" s="95"/>
      <c r="D682">
        <v>5</v>
      </c>
      <c r="E682" s="49">
        <v>8</v>
      </c>
      <c r="F682" t="s">
        <v>597</v>
      </c>
      <c r="G682" s="50">
        <v>5.7</v>
      </c>
      <c r="H682" s="47">
        <v>0.5</v>
      </c>
      <c r="I682">
        <v>6.8</v>
      </c>
      <c r="J682" t="str">
        <f t="shared" si="10"/>
        <v>Yes</v>
      </c>
    </row>
    <row r="683" spans="1:10" ht="16" hidden="1" customHeight="1" x14ac:dyDescent="0.2">
      <c r="A683" s="48">
        <v>46116</v>
      </c>
      <c r="B683" s="95"/>
      <c r="C683" s="95"/>
      <c r="D683">
        <v>5</v>
      </c>
      <c r="E683" s="49">
        <v>9</v>
      </c>
      <c r="F683" t="s">
        <v>598</v>
      </c>
      <c r="G683" s="51">
        <v>15</v>
      </c>
      <c r="H683" s="47">
        <v>1</v>
      </c>
      <c r="I683">
        <v>7.96</v>
      </c>
      <c r="J683" t="str">
        <f t="shared" si="10"/>
        <v>No</v>
      </c>
    </row>
    <row r="684" spans="1:10" ht="16" hidden="1" customHeight="1" x14ac:dyDescent="0.2">
      <c r="A684" s="48">
        <v>46116</v>
      </c>
      <c r="B684" s="95"/>
      <c r="C684" s="95"/>
      <c r="D684">
        <v>6</v>
      </c>
      <c r="E684" s="49">
        <v>1</v>
      </c>
      <c r="F684" t="s">
        <v>532</v>
      </c>
      <c r="G684" s="50">
        <v>10.5</v>
      </c>
      <c r="H684" s="47">
        <v>1</v>
      </c>
      <c r="I684">
        <v>8.1999999999999993</v>
      </c>
      <c r="J684" t="str">
        <f t="shared" si="10"/>
        <v>No</v>
      </c>
    </row>
    <row r="685" spans="1:10" ht="16" hidden="1" customHeight="1" x14ac:dyDescent="0.2">
      <c r="A685" s="48">
        <v>46116</v>
      </c>
      <c r="B685" s="95"/>
      <c r="C685" s="95"/>
      <c r="D685">
        <v>6</v>
      </c>
      <c r="E685" s="49">
        <v>4</v>
      </c>
      <c r="F685" t="s">
        <v>296</v>
      </c>
      <c r="G685" s="50">
        <v>5.0999999999999996</v>
      </c>
      <c r="H685" s="47">
        <v>0.5</v>
      </c>
      <c r="I685">
        <v>7.75</v>
      </c>
      <c r="J685" t="str">
        <f t="shared" si="10"/>
        <v>Yes</v>
      </c>
    </row>
    <row r="686" spans="1:10" ht="16" hidden="1" customHeight="1" x14ac:dyDescent="0.2">
      <c r="A686" s="48">
        <v>46116</v>
      </c>
      <c r="B686" s="95"/>
      <c r="C686" s="95"/>
      <c r="D686">
        <v>6</v>
      </c>
      <c r="E686" s="49">
        <v>5</v>
      </c>
      <c r="F686" t="s">
        <v>228</v>
      </c>
      <c r="G686" s="50">
        <v>6.2</v>
      </c>
      <c r="H686" s="47">
        <v>0.5</v>
      </c>
      <c r="I686">
        <v>6.2</v>
      </c>
      <c r="J686" t="str">
        <f t="shared" si="10"/>
        <v>Yes</v>
      </c>
    </row>
    <row r="687" spans="1:10" ht="16" hidden="1" customHeight="1" x14ac:dyDescent="0.2">
      <c r="A687" s="48">
        <v>46116</v>
      </c>
      <c r="B687" s="95"/>
      <c r="C687" s="95"/>
      <c r="D687">
        <v>6</v>
      </c>
      <c r="E687" s="49">
        <v>7</v>
      </c>
      <c r="F687" t="s">
        <v>573</v>
      </c>
      <c r="G687" s="51">
        <v>29</v>
      </c>
      <c r="H687" s="47">
        <v>1</v>
      </c>
      <c r="I687">
        <v>23.99</v>
      </c>
      <c r="J687" t="str">
        <f t="shared" si="10"/>
        <v>No</v>
      </c>
    </row>
    <row r="688" spans="1:10" ht="16" hidden="1" customHeight="1" x14ac:dyDescent="0.2">
      <c r="A688" s="48">
        <v>46116</v>
      </c>
      <c r="B688" s="95"/>
      <c r="C688" s="95"/>
      <c r="D688">
        <v>6</v>
      </c>
      <c r="E688" s="49">
        <v>8</v>
      </c>
      <c r="F688" t="s">
        <v>574</v>
      </c>
      <c r="G688" s="50">
        <v>4.5999999999999996</v>
      </c>
      <c r="H688" s="47">
        <v>0.5</v>
      </c>
      <c r="I688">
        <v>3.93</v>
      </c>
      <c r="J688" t="str">
        <f t="shared" si="10"/>
        <v>No</v>
      </c>
    </row>
    <row r="689" spans="1:10" ht="16" hidden="1" customHeight="1" x14ac:dyDescent="0.2">
      <c r="A689" s="48">
        <v>46116</v>
      </c>
      <c r="B689" s="95"/>
      <c r="C689" s="95"/>
      <c r="D689">
        <v>6</v>
      </c>
      <c r="E689" s="49">
        <v>15</v>
      </c>
      <c r="F689" t="s">
        <v>599</v>
      </c>
      <c r="G689" s="51">
        <v>28</v>
      </c>
      <c r="H689" s="47">
        <v>1</v>
      </c>
      <c r="I689">
        <v>27.59</v>
      </c>
      <c r="J689" t="str">
        <f t="shared" si="10"/>
        <v>No</v>
      </c>
    </row>
    <row r="690" spans="1:10" ht="16" hidden="1" customHeight="1" x14ac:dyDescent="0.2">
      <c r="A690" s="48">
        <v>46116</v>
      </c>
      <c r="B690" s="95"/>
      <c r="C690" s="95"/>
      <c r="D690">
        <v>7</v>
      </c>
      <c r="E690" s="49">
        <v>1</v>
      </c>
      <c r="F690" t="s">
        <v>431</v>
      </c>
      <c r="G690" s="51">
        <v>17</v>
      </c>
      <c r="H690" s="47">
        <v>1</v>
      </c>
      <c r="I690">
        <v>16.36</v>
      </c>
      <c r="J690" t="str">
        <f t="shared" si="10"/>
        <v>No</v>
      </c>
    </row>
    <row r="691" spans="1:10" ht="16" hidden="1" customHeight="1" x14ac:dyDescent="0.2">
      <c r="A691" s="48">
        <v>46116</v>
      </c>
      <c r="B691" s="95"/>
      <c r="C691" s="95"/>
      <c r="D691">
        <v>7</v>
      </c>
      <c r="E691" s="49">
        <v>2</v>
      </c>
      <c r="F691" t="s">
        <v>600</v>
      </c>
      <c r="G691" s="50">
        <v>17</v>
      </c>
      <c r="H691" s="47">
        <v>0.5</v>
      </c>
      <c r="I691">
        <v>17.71</v>
      </c>
      <c r="J691" t="str">
        <f t="shared" si="10"/>
        <v>Yes</v>
      </c>
    </row>
    <row r="692" spans="1:10" ht="16" hidden="1" customHeight="1" x14ac:dyDescent="0.2">
      <c r="A692" s="48">
        <v>46116</v>
      </c>
      <c r="B692" s="95"/>
      <c r="C692" s="95"/>
      <c r="D692">
        <v>7</v>
      </c>
      <c r="E692" s="49">
        <v>4</v>
      </c>
      <c r="F692" t="s">
        <v>575</v>
      </c>
      <c r="G692" s="50">
        <v>12.5</v>
      </c>
      <c r="H692" s="47">
        <v>1</v>
      </c>
      <c r="I692">
        <v>15.15</v>
      </c>
      <c r="J692" t="str">
        <f t="shared" si="10"/>
        <v>Yes</v>
      </c>
    </row>
    <row r="693" spans="1:10" ht="16" hidden="1" customHeight="1" x14ac:dyDescent="0.2">
      <c r="A693" s="48">
        <v>46116</v>
      </c>
      <c r="B693" s="95"/>
      <c r="C693" s="95"/>
      <c r="D693">
        <v>7</v>
      </c>
      <c r="E693" s="49">
        <v>5</v>
      </c>
      <c r="F693" t="s">
        <v>456</v>
      </c>
      <c r="G693" s="51">
        <v>26</v>
      </c>
      <c r="H693" s="47">
        <v>1</v>
      </c>
      <c r="I693">
        <v>7.76</v>
      </c>
      <c r="J693" t="str">
        <f t="shared" si="10"/>
        <v>No</v>
      </c>
    </row>
    <row r="694" spans="1:10" ht="16" hidden="1" customHeight="1" x14ac:dyDescent="0.2">
      <c r="A694" s="48">
        <v>46116</v>
      </c>
      <c r="B694" s="95"/>
      <c r="C694" s="95"/>
      <c r="D694">
        <v>7</v>
      </c>
      <c r="E694" s="49">
        <v>8</v>
      </c>
      <c r="F694" t="s">
        <v>521</v>
      </c>
      <c r="G694" s="50">
        <v>26</v>
      </c>
      <c r="H694" s="47">
        <v>0.5</v>
      </c>
      <c r="I694">
        <v>36.31</v>
      </c>
      <c r="J694" t="str">
        <f t="shared" si="10"/>
        <v>Yes</v>
      </c>
    </row>
    <row r="695" spans="1:10" ht="16" hidden="1" customHeight="1" x14ac:dyDescent="0.2">
      <c r="A695" s="48">
        <v>46116</v>
      </c>
      <c r="B695" s="95"/>
      <c r="C695" s="95"/>
      <c r="D695">
        <v>7</v>
      </c>
      <c r="E695" s="49">
        <v>12</v>
      </c>
      <c r="F695" t="s">
        <v>601</v>
      </c>
      <c r="G695" s="50">
        <v>4.7</v>
      </c>
      <c r="H695" s="47">
        <v>0.5</v>
      </c>
      <c r="I695">
        <v>5.3</v>
      </c>
      <c r="J695" t="str">
        <f t="shared" si="10"/>
        <v>Yes</v>
      </c>
    </row>
    <row r="696" spans="1:10" ht="16" hidden="1" customHeight="1" x14ac:dyDescent="0.2">
      <c r="A696" s="48">
        <v>46116</v>
      </c>
      <c r="B696" s="95"/>
      <c r="C696" s="95"/>
      <c r="D696">
        <v>7</v>
      </c>
      <c r="E696" s="49">
        <v>16</v>
      </c>
      <c r="F696" t="s">
        <v>179</v>
      </c>
      <c r="G696" s="50">
        <v>32</v>
      </c>
      <c r="H696" s="47">
        <v>0.5</v>
      </c>
      <c r="I696">
        <v>50.03</v>
      </c>
      <c r="J696" t="str">
        <f t="shared" si="10"/>
        <v>Yes</v>
      </c>
    </row>
    <row r="697" spans="1:10" ht="16" hidden="1" customHeight="1" x14ac:dyDescent="0.2">
      <c r="A697" s="48">
        <v>46116</v>
      </c>
      <c r="B697" s="95"/>
      <c r="C697" s="95"/>
      <c r="D697">
        <v>8</v>
      </c>
      <c r="E697" s="49">
        <v>1</v>
      </c>
      <c r="F697" t="s">
        <v>602</v>
      </c>
      <c r="G697" s="51">
        <v>28</v>
      </c>
      <c r="H697" s="47">
        <v>1</v>
      </c>
      <c r="I697">
        <v>15.7</v>
      </c>
      <c r="J697" t="str">
        <f t="shared" si="10"/>
        <v>No</v>
      </c>
    </row>
    <row r="698" spans="1:10" ht="16" hidden="1" customHeight="1" x14ac:dyDescent="0.2">
      <c r="A698" s="48">
        <v>46116</v>
      </c>
      <c r="B698" s="95"/>
      <c r="C698" s="95"/>
      <c r="D698">
        <v>8</v>
      </c>
      <c r="E698" s="49">
        <v>4</v>
      </c>
      <c r="F698" t="s">
        <v>603</v>
      </c>
      <c r="G698" s="50">
        <v>36</v>
      </c>
      <c r="H698" s="47">
        <v>1</v>
      </c>
      <c r="I698">
        <v>36</v>
      </c>
      <c r="J698" t="str">
        <f t="shared" si="10"/>
        <v>Yes</v>
      </c>
    </row>
    <row r="699" spans="1:10" ht="16" hidden="1" customHeight="1" x14ac:dyDescent="0.2">
      <c r="A699" s="48">
        <v>46116</v>
      </c>
      <c r="B699" s="95"/>
      <c r="C699" s="95"/>
      <c r="D699">
        <v>8</v>
      </c>
      <c r="E699" s="49">
        <v>5</v>
      </c>
      <c r="F699" t="s">
        <v>285</v>
      </c>
      <c r="G699" s="51">
        <v>23</v>
      </c>
      <c r="H699" s="47">
        <v>0.5</v>
      </c>
      <c r="I699">
        <v>19.63</v>
      </c>
      <c r="J699" t="str">
        <f t="shared" si="10"/>
        <v>No</v>
      </c>
    </row>
    <row r="700" spans="1:10" ht="16" hidden="1" customHeight="1" x14ac:dyDescent="0.2">
      <c r="A700" s="48">
        <v>46116</v>
      </c>
      <c r="B700" s="95"/>
      <c r="C700" s="95"/>
      <c r="D700">
        <v>8</v>
      </c>
      <c r="E700" s="49">
        <v>6</v>
      </c>
      <c r="F700" t="s">
        <v>467</v>
      </c>
      <c r="G700" s="50">
        <v>18</v>
      </c>
      <c r="H700" s="47">
        <v>1</v>
      </c>
      <c r="I700">
        <v>21.75</v>
      </c>
      <c r="J700" t="str">
        <f t="shared" si="10"/>
        <v>Yes</v>
      </c>
    </row>
    <row r="701" spans="1:10" ht="16" hidden="1" customHeight="1" x14ac:dyDescent="0.2">
      <c r="A701" s="48">
        <v>46116</v>
      </c>
      <c r="B701" s="95"/>
      <c r="C701" s="95"/>
      <c r="D701">
        <v>8</v>
      </c>
      <c r="E701" s="49">
        <v>7</v>
      </c>
      <c r="F701" t="s">
        <v>259</v>
      </c>
      <c r="G701" s="51">
        <v>11</v>
      </c>
      <c r="H701" s="47">
        <v>0.5</v>
      </c>
      <c r="I701">
        <v>9.3800000000000008</v>
      </c>
      <c r="J701" t="str">
        <f t="shared" si="10"/>
        <v>No</v>
      </c>
    </row>
    <row r="702" spans="1:10" ht="16" hidden="1" customHeight="1" x14ac:dyDescent="0.2">
      <c r="A702" s="48">
        <v>46116</v>
      </c>
      <c r="B702" s="95"/>
      <c r="C702" s="95"/>
      <c r="D702">
        <v>8</v>
      </c>
      <c r="E702" s="49">
        <v>8</v>
      </c>
      <c r="F702" t="s">
        <v>576</v>
      </c>
      <c r="G702" s="50">
        <v>13.5</v>
      </c>
      <c r="H702" s="47">
        <v>1</v>
      </c>
      <c r="I702">
        <v>14.5</v>
      </c>
      <c r="J702" t="str">
        <f t="shared" si="10"/>
        <v>Yes</v>
      </c>
    </row>
    <row r="703" spans="1:10" ht="16" hidden="1" customHeight="1" x14ac:dyDescent="0.2">
      <c r="A703" s="48">
        <v>46116</v>
      </c>
      <c r="B703" s="95"/>
      <c r="C703" s="95"/>
      <c r="D703">
        <v>8</v>
      </c>
      <c r="E703" s="49">
        <v>9</v>
      </c>
      <c r="F703" t="s">
        <v>271</v>
      </c>
      <c r="G703" s="50">
        <v>18</v>
      </c>
      <c r="H703" s="47">
        <v>0.5</v>
      </c>
      <c r="I703">
        <v>30</v>
      </c>
      <c r="J703" t="str">
        <f t="shared" si="10"/>
        <v>Yes</v>
      </c>
    </row>
    <row r="704" spans="1:10" ht="16" hidden="1" customHeight="1" x14ac:dyDescent="0.2">
      <c r="A704" s="48">
        <v>46116</v>
      </c>
      <c r="B704" s="95"/>
      <c r="C704" s="95"/>
      <c r="D704">
        <v>8</v>
      </c>
      <c r="E704" s="49">
        <v>10</v>
      </c>
      <c r="F704" t="s">
        <v>604</v>
      </c>
      <c r="G704" s="50">
        <v>9.1999999999999993</v>
      </c>
      <c r="H704" s="47">
        <v>1</v>
      </c>
      <c r="I704">
        <v>8</v>
      </c>
      <c r="J704" t="str">
        <f t="shared" si="10"/>
        <v>No</v>
      </c>
    </row>
    <row r="705" spans="1:12" ht="16" hidden="1" customHeight="1" x14ac:dyDescent="0.2">
      <c r="A705" s="48">
        <v>46116</v>
      </c>
      <c r="B705" s="95"/>
      <c r="C705" s="95"/>
      <c r="D705">
        <v>8</v>
      </c>
      <c r="E705" s="49">
        <v>13</v>
      </c>
      <c r="F705" t="s">
        <v>401</v>
      </c>
      <c r="G705" s="50">
        <v>16.5</v>
      </c>
      <c r="H705" s="47">
        <v>1</v>
      </c>
      <c r="I705">
        <v>15.94</v>
      </c>
      <c r="J705" t="str">
        <f t="shared" si="10"/>
        <v>No</v>
      </c>
    </row>
    <row r="706" spans="1:12" ht="16" hidden="1" customHeight="1" x14ac:dyDescent="0.2">
      <c r="A706" s="48">
        <v>46116</v>
      </c>
      <c r="B706" s="95"/>
      <c r="C706" s="95"/>
      <c r="D706">
        <v>8</v>
      </c>
      <c r="E706" s="49">
        <v>14</v>
      </c>
      <c r="F706" t="s">
        <v>605</v>
      </c>
      <c r="G706" s="50">
        <v>7</v>
      </c>
      <c r="H706" s="47">
        <v>1</v>
      </c>
      <c r="I706">
        <v>12.5</v>
      </c>
      <c r="J706" t="str">
        <f t="shared" ref="J706:J769" si="11">IF(I706&gt;=G706,"Yes","No")</f>
        <v>Yes</v>
      </c>
    </row>
    <row r="707" spans="1:12" ht="16" hidden="1" customHeight="1" x14ac:dyDescent="0.2">
      <c r="A707" s="48">
        <v>46116</v>
      </c>
      <c r="B707" s="95"/>
      <c r="C707" s="95"/>
      <c r="D707">
        <v>8</v>
      </c>
      <c r="E707" s="49">
        <v>15</v>
      </c>
      <c r="F707" t="s">
        <v>212</v>
      </c>
      <c r="G707" s="51">
        <v>18</v>
      </c>
      <c r="H707" s="47">
        <v>1</v>
      </c>
      <c r="I707">
        <v>17.309999999999999</v>
      </c>
      <c r="J707" t="str">
        <f t="shared" si="11"/>
        <v>No</v>
      </c>
    </row>
    <row r="708" spans="1:12" ht="16" hidden="1" customHeight="1" x14ac:dyDescent="0.2">
      <c r="A708" s="48">
        <v>46116</v>
      </c>
      <c r="B708" s="95"/>
      <c r="C708" s="95"/>
      <c r="D708">
        <v>8</v>
      </c>
      <c r="E708" s="49">
        <v>17</v>
      </c>
      <c r="F708" t="s">
        <v>112</v>
      </c>
      <c r="G708" s="50">
        <v>7.8</v>
      </c>
      <c r="H708" s="47">
        <v>1</v>
      </c>
      <c r="I708">
        <v>4.0999999999999996</v>
      </c>
      <c r="J708" t="str">
        <f t="shared" si="11"/>
        <v>No</v>
      </c>
    </row>
    <row r="709" spans="1:12" ht="16" hidden="1" customHeight="1" x14ac:dyDescent="0.2">
      <c r="A709" s="48">
        <v>46116</v>
      </c>
      <c r="B709" s="95"/>
      <c r="C709" s="95"/>
      <c r="D709">
        <v>9</v>
      </c>
      <c r="E709" s="49">
        <v>1</v>
      </c>
      <c r="F709" t="s">
        <v>269</v>
      </c>
      <c r="G709" s="50">
        <v>5.4</v>
      </c>
      <c r="H709" s="47">
        <v>0.5</v>
      </c>
      <c r="I709">
        <v>5.7</v>
      </c>
      <c r="J709" t="str">
        <f t="shared" si="11"/>
        <v>Yes</v>
      </c>
    </row>
    <row r="710" spans="1:12" ht="16" hidden="1" customHeight="1" x14ac:dyDescent="0.2">
      <c r="A710" s="48">
        <v>46116</v>
      </c>
      <c r="B710" s="95"/>
      <c r="C710" s="95"/>
      <c r="D710">
        <v>9</v>
      </c>
      <c r="E710" s="49">
        <v>2</v>
      </c>
      <c r="F710" t="s">
        <v>461</v>
      </c>
      <c r="G710" s="51">
        <v>12</v>
      </c>
      <c r="H710" s="47">
        <v>0.5</v>
      </c>
      <c r="I710">
        <v>7.6</v>
      </c>
      <c r="J710" t="str">
        <f t="shared" si="11"/>
        <v>No</v>
      </c>
    </row>
    <row r="711" spans="1:12" ht="16" hidden="1" customHeight="1" x14ac:dyDescent="0.2">
      <c r="A711" s="48">
        <v>46116</v>
      </c>
      <c r="B711" s="95"/>
      <c r="C711" s="95"/>
      <c r="D711">
        <v>9</v>
      </c>
      <c r="E711" s="49">
        <v>6</v>
      </c>
      <c r="F711" t="s">
        <v>478</v>
      </c>
      <c r="G711" s="50">
        <v>6.8</v>
      </c>
      <c r="H711" s="47">
        <v>0.5</v>
      </c>
      <c r="I711">
        <v>5.04</v>
      </c>
      <c r="J711" t="str">
        <f t="shared" si="11"/>
        <v>No</v>
      </c>
    </row>
    <row r="712" spans="1:12" ht="16" hidden="1" customHeight="1" x14ac:dyDescent="0.2">
      <c r="A712" s="48">
        <v>46116</v>
      </c>
      <c r="B712" s="95"/>
      <c r="C712" s="95"/>
      <c r="D712">
        <v>9</v>
      </c>
      <c r="E712" s="49">
        <v>7</v>
      </c>
      <c r="F712" t="s">
        <v>464</v>
      </c>
      <c r="G712" s="51">
        <v>15</v>
      </c>
      <c r="H712" s="47">
        <v>1</v>
      </c>
      <c r="I712">
        <v>7.95</v>
      </c>
      <c r="J712" t="str">
        <f t="shared" si="11"/>
        <v>No</v>
      </c>
    </row>
    <row r="713" spans="1:12" ht="16" hidden="1" customHeight="1" x14ac:dyDescent="0.2">
      <c r="A713" s="48">
        <v>46116</v>
      </c>
      <c r="B713" s="95"/>
      <c r="C713" s="95"/>
      <c r="D713">
        <v>9</v>
      </c>
      <c r="E713" s="49">
        <v>10</v>
      </c>
      <c r="F713" t="s">
        <v>153</v>
      </c>
      <c r="G713" s="50">
        <v>19</v>
      </c>
      <c r="H713" s="47">
        <v>0.5</v>
      </c>
      <c r="I713">
        <v>24.5</v>
      </c>
      <c r="J713" t="str">
        <f t="shared" si="11"/>
        <v>Yes</v>
      </c>
    </row>
    <row r="714" spans="1:12" ht="16" hidden="1" customHeight="1" x14ac:dyDescent="0.2">
      <c r="A714" s="48">
        <v>46116</v>
      </c>
      <c r="B714" s="95"/>
      <c r="C714" s="95"/>
      <c r="D714">
        <v>9</v>
      </c>
      <c r="E714" s="49">
        <v>11</v>
      </c>
      <c r="F714" t="s">
        <v>472</v>
      </c>
      <c r="G714" s="51">
        <v>19</v>
      </c>
      <c r="H714" s="47">
        <v>1</v>
      </c>
      <c r="I714">
        <v>12.02</v>
      </c>
      <c r="J714" t="str">
        <f t="shared" si="11"/>
        <v>No</v>
      </c>
    </row>
    <row r="715" spans="1:12" ht="16" hidden="1" customHeight="1" x14ac:dyDescent="0.2">
      <c r="A715" s="48">
        <v>46116</v>
      </c>
      <c r="B715" s="95"/>
      <c r="C715" s="95"/>
      <c r="D715">
        <v>9</v>
      </c>
      <c r="E715" s="49">
        <v>12</v>
      </c>
      <c r="F715" t="s">
        <v>606</v>
      </c>
      <c r="G715" s="50">
        <v>10.5</v>
      </c>
      <c r="H715" s="47">
        <v>0.5</v>
      </c>
      <c r="I715">
        <v>14.29</v>
      </c>
      <c r="J715" t="str">
        <f t="shared" si="11"/>
        <v>Yes</v>
      </c>
    </row>
    <row r="716" spans="1:12" ht="16" hidden="1" customHeight="1" x14ac:dyDescent="0.2">
      <c r="A716" s="48">
        <v>46116</v>
      </c>
      <c r="B716" s="95"/>
      <c r="C716" s="95"/>
      <c r="D716">
        <v>9</v>
      </c>
      <c r="E716" s="49">
        <v>15</v>
      </c>
      <c r="F716" t="s">
        <v>607</v>
      </c>
      <c r="G716" s="50">
        <v>14.5</v>
      </c>
      <c r="H716" s="47">
        <v>1</v>
      </c>
      <c r="I716">
        <v>13.74</v>
      </c>
      <c r="J716" t="str">
        <f t="shared" si="11"/>
        <v>No</v>
      </c>
    </row>
    <row r="717" spans="1:12" ht="16" hidden="1" customHeight="1" x14ac:dyDescent="0.2">
      <c r="A717" s="48">
        <v>46116</v>
      </c>
      <c r="B717" s="95"/>
      <c r="C717" s="95"/>
      <c r="D717">
        <v>10</v>
      </c>
      <c r="E717" s="49">
        <v>2</v>
      </c>
      <c r="F717" t="s">
        <v>608</v>
      </c>
      <c r="G717" s="50">
        <v>25.76</v>
      </c>
      <c r="H717" s="47">
        <v>1</v>
      </c>
      <c r="I717">
        <v>10</v>
      </c>
      <c r="J717" t="str">
        <f t="shared" si="11"/>
        <v>No</v>
      </c>
      <c r="L717" s="50"/>
    </row>
    <row r="718" spans="1:12" ht="16" hidden="1" customHeight="1" x14ac:dyDescent="0.2">
      <c r="A718" s="48">
        <v>46116</v>
      </c>
      <c r="B718" s="95"/>
      <c r="C718" s="95"/>
      <c r="D718">
        <v>10</v>
      </c>
      <c r="E718" s="49">
        <v>3</v>
      </c>
      <c r="F718" t="s">
        <v>609</v>
      </c>
      <c r="G718" s="50">
        <v>25.76</v>
      </c>
      <c r="H718" s="47">
        <v>1</v>
      </c>
      <c r="I718">
        <v>20.36</v>
      </c>
      <c r="J718" t="str">
        <f t="shared" si="11"/>
        <v>No</v>
      </c>
      <c r="L718" s="50"/>
    </row>
    <row r="719" spans="1:12" ht="16" hidden="1" customHeight="1" x14ac:dyDescent="0.2">
      <c r="A719" s="48">
        <v>46116</v>
      </c>
      <c r="B719" s="95"/>
      <c r="C719" s="95"/>
      <c r="D719">
        <v>10</v>
      </c>
      <c r="E719" s="49">
        <v>6</v>
      </c>
      <c r="F719" t="s">
        <v>436</v>
      </c>
      <c r="G719" s="50">
        <v>10.58</v>
      </c>
      <c r="H719" s="47">
        <v>1</v>
      </c>
      <c r="I719">
        <v>15.77</v>
      </c>
      <c r="J719" t="str">
        <f t="shared" si="11"/>
        <v>Yes</v>
      </c>
      <c r="L719" s="50"/>
    </row>
    <row r="720" spans="1:12" ht="16" hidden="1" customHeight="1" x14ac:dyDescent="0.2">
      <c r="A720" s="48">
        <v>46116</v>
      </c>
      <c r="B720" s="95"/>
      <c r="C720" s="95"/>
      <c r="D720">
        <v>10</v>
      </c>
      <c r="E720" s="49">
        <v>9</v>
      </c>
      <c r="F720" t="s">
        <v>480</v>
      </c>
      <c r="G720" s="50">
        <v>2.7600000000000002</v>
      </c>
      <c r="H720" s="47">
        <v>0.5</v>
      </c>
      <c r="I720">
        <v>2.94</v>
      </c>
      <c r="J720" t="str">
        <f t="shared" si="11"/>
        <v>Yes</v>
      </c>
      <c r="L720" s="50"/>
    </row>
    <row r="721" spans="1:12" ht="16" hidden="1" customHeight="1" x14ac:dyDescent="0.2">
      <c r="A721" s="48">
        <v>46116</v>
      </c>
      <c r="B721" s="95"/>
      <c r="C721" s="95"/>
      <c r="D721">
        <v>10</v>
      </c>
      <c r="E721" s="49">
        <v>13</v>
      </c>
      <c r="F721" t="s">
        <v>610</v>
      </c>
      <c r="G721" s="50">
        <v>34.96</v>
      </c>
      <c r="H721" s="47">
        <v>1</v>
      </c>
      <c r="I721">
        <v>39.1</v>
      </c>
      <c r="J721" t="str">
        <f t="shared" si="11"/>
        <v>Yes</v>
      </c>
      <c r="L721" s="50"/>
    </row>
    <row r="722" spans="1:12" ht="16" hidden="1" customHeight="1" x14ac:dyDescent="0.2">
      <c r="A722" s="48">
        <v>46116</v>
      </c>
      <c r="B722" s="95"/>
      <c r="C722" s="95"/>
      <c r="D722">
        <v>10</v>
      </c>
      <c r="E722" s="49">
        <v>16</v>
      </c>
      <c r="F722" t="s">
        <v>611</v>
      </c>
      <c r="G722" s="50">
        <v>7.9119999999999999</v>
      </c>
      <c r="H722" s="47">
        <v>1</v>
      </c>
      <c r="I722">
        <v>4.9000000000000004</v>
      </c>
      <c r="J722" t="str">
        <f t="shared" si="11"/>
        <v>No</v>
      </c>
      <c r="L722" s="50"/>
    </row>
    <row r="723" spans="1:12" ht="16" hidden="1" customHeight="1" x14ac:dyDescent="0.2">
      <c r="A723" s="48">
        <v>46123</v>
      </c>
      <c r="B723" s="95"/>
      <c r="C723" s="95"/>
      <c r="D723">
        <v>1</v>
      </c>
      <c r="E723" s="49">
        <v>1</v>
      </c>
      <c r="F723" t="s">
        <v>451</v>
      </c>
      <c r="G723" s="50">
        <v>20</v>
      </c>
      <c r="H723" s="47">
        <v>0.5</v>
      </c>
      <c r="I723">
        <v>24.72</v>
      </c>
      <c r="J723" t="str">
        <f t="shared" si="11"/>
        <v>Yes</v>
      </c>
    </row>
    <row r="724" spans="1:12" ht="16" hidden="1" customHeight="1" x14ac:dyDescent="0.2">
      <c r="A724" s="48">
        <v>46123</v>
      </c>
      <c r="B724" s="95"/>
      <c r="C724" s="95"/>
      <c r="D724">
        <v>1</v>
      </c>
      <c r="E724" s="49">
        <v>2</v>
      </c>
      <c r="F724" t="s">
        <v>612</v>
      </c>
      <c r="G724" s="50">
        <v>5.4</v>
      </c>
      <c r="H724" s="47">
        <v>0.5</v>
      </c>
      <c r="I724">
        <v>4.96</v>
      </c>
      <c r="J724" t="str">
        <f t="shared" si="11"/>
        <v>No</v>
      </c>
    </row>
    <row r="725" spans="1:12" ht="16" hidden="1" customHeight="1" x14ac:dyDescent="0.2">
      <c r="A725" s="48">
        <v>46123</v>
      </c>
      <c r="B725" s="95"/>
      <c r="C725" s="95"/>
      <c r="D725">
        <v>1</v>
      </c>
      <c r="E725" s="49">
        <v>4</v>
      </c>
      <c r="F725" t="s">
        <v>558</v>
      </c>
      <c r="G725" s="50">
        <v>6.2</v>
      </c>
      <c r="H725" s="47">
        <v>0.5</v>
      </c>
      <c r="I725">
        <v>4.84</v>
      </c>
      <c r="J725" t="str">
        <f t="shared" si="11"/>
        <v>No</v>
      </c>
    </row>
    <row r="726" spans="1:12" ht="16" hidden="1" customHeight="1" x14ac:dyDescent="0.2">
      <c r="A726" s="48">
        <v>46123</v>
      </c>
      <c r="B726" s="95"/>
      <c r="C726" s="95"/>
      <c r="D726">
        <v>1</v>
      </c>
      <c r="E726" s="49">
        <v>5</v>
      </c>
      <c r="F726" t="s">
        <v>613</v>
      </c>
      <c r="G726" s="50">
        <v>9</v>
      </c>
      <c r="H726" s="47">
        <v>0.5</v>
      </c>
      <c r="I726">
        <v>9</v>
      </c>
      <c r="J726" t="str">
        <f t="shared" si="11"/>
        <v>Yes</v>
      </c>
    </row>
    <row r="727" spans="1:12" ht="16" hidden="1" customHeight="1" x14ac:dyDescent="0.2">
      <c r="A727" s="48">
        <v>46123</v>
      </c>
      <c r="B727" s="95"/>
      <c r="C727" s="95"/>
      <c r="D727">
        <v>1</v>
      </c>
      <c r="E727" s="49">
        <v>7</v>
      </c>
      <c r="F727" t="s">
        <v>580</v>
      </c>
      <c r="G727" s="50">
        <v>8.8000000000000007</v>
      </c>
      <c r="H727" s="47">
        <v>0.5</v>
      </c>
      <c r="I727">
        <v>12</v>
      </c>
      <c r="J727" t="str">
        <f t="shared" si="11"/>
        <v>Yes</v>
      </c>
    </row>
    <row r="728" spans="1:12" ht="16" hidden="1" customHeight="1" x14ac:dyDescent="0.2">
      <c r="A728" s="48">
        <v>46123</v>
      </c>
      <c r="B728" s="95"/>
      <c r="C728" s="95"/>
      <c r="D728">
        <v>1</v>
      </c>
      <c r="E728" s="49">
        <v>10</v>
      </c>
      <c r="F728" t="s">
        <v>614</v>
      </c>
      <c r="G728" s="50">
        <v>8</v>
      </c>
      <c r="H728" s="47">
        <v>0.5</v>
      </c>
      <c r="I728">
        <v>6.29</v>
      </c>
      <c r="J728" t="str">
        <f t="shared" si="11"/>
        <v>No</v>
      </c>
    </row>
    <row r="729" spans="1:12" ht="16" hidden="1" customHeight="1" x14ac:dyDescent="0.2">
      <c r="A729" s="48">
        <v>46123</v>
      </c>
      <c r="B729" s="95"/>
      <c r="C729" s="95"/>
      <c r="D729">
        <v>1</v>
      </c>
      <c r="E729" s="49">
        <v>11</v>
      </c>
      <c r="F729" t="s">
        <v>525</v>
      </c>
      <c r="G729" s="50">
        <v>8</v>
      </c>
      <c r="H729" s="47">
        <v>1</v>
      </c>
      <c r="I729">
        <v>6.14</v>
      </c>
      <c r="J729" t="str">
        <f t="shared" si="11"/>
        <v>No</v>
      </c>
    </row>
    <row r="730" spans="1:12" ht="16" hidden="1" customHeight="1" x14ac:dyDescent="0.2">
      <c r="A730" s="48">
        <v>46123</v>
      </c>
      <c r="B730" s="95"/>
      <c r="C730" s="95"/>
      <c r="D730">
        <v>2</v>
      </c>
      <c r="E730" s="49">
        <v>2</v>
      </c>
      <c r="F730" t="s">
        <v>546</v>
      </c>
      <c r="G730" s="50">
        <v>6.2</v>
      </c>
      <c r="H730" s="47">
        <v>0.5</v>
      </c>
      <c r="I730">
        <v>5.09</v>
      </c>
      <c r="J730" t="str">
        <f t="shared" si="11"/>
        <v>No</v>
      </c>
    </row>
    <row r="731" spans="1:12" ht="16" hidden="1" customHeight="1" x14ac:dyDescent="0.2">
      <c r="A731" s="48">
        <v>46123</v>
      </c>
      <c r="B731" s="95"/>
      <c r="C731" s="95"/>
      <c r="D731">
        <v>2</v>
      </c>
      <c r="E731" s="49">
        <v>3</v>
      </c>
      <c r="F731" t="s">
        <v>615</v>
      </c>
      <c r="G731" s="50">
        <v>25</v>
      </c>
      <c r="H731" s="47">
        <v>1</v>
      </c>
      <c r="I731">
        <v>25</v>
      </c>
      <c r="J731" t="str">
        <f t="shared" si="11"/>
        <v>Yes</v>
      </c>
    </row>
    <row r="732" spans="1:12" ht="16" hidden="1" customHeight="1" x14ac:dyDescent="0.2">
      <c r="A732" s="48">
        <v>46123</v>
      </c>
      <c r="B732" s="95"/>
      <c r="C732" s="95"/>
      <c r="D732">
        <v>2</v>
      </c>
      <c r="E732" s="49">
        <v>6</v>
      </c>
      <c r="F732" t="s">
        <v>523</v>
      </c>
      <c r="G732" s="50">
        <v>9.6</v>
      </c>
      <c r="H732" s="47">
        <v>0.5</v>
      </c>
      <c r="I732">
        <v>8.89</v>
      </c>
      <c r="J732" t="str">
        <f t="shared" si="11"/>
        <v>No</v>
      </c>
    </row>
    <row r="733" spans="1:12" ht="16" hidden="1" customHeight="1" x14ac:dyDescent="0.2">
      <c r="A733" s="48">
        <v>46123</v>
      </c>
      <c r="B733" s="95"/>
      <c r="C733" s="95"/>
      <c r="D733">
        <v>2</v>
      </c>
      <c r="E733" s="49">
        <v>7</v>
      </c>
      <c r="F733" t="s">
        <v>616</v>
      </c>
      <c r="G733" s="50">
        <v>9.8000000000000007</v>
      </c>
      <c r="H733" s="47">
        <v>1</v>
      </c>
      <c r="I733">
        <v>12.24</v>
      </c>
      <c r="J733" t="str">
        <f t="shared" si="11"/>
        <v>Yes</v>
      </c>
    </row>
    <row r="734" spans="1:12" ht="16" hidden="1" customHeight="1" x14ac:dyDescent="0.2">
      <c r="A734" s="48">
        <v>46123</v>
      </c>
      <c r="B734" s="95"/>
      <c r="C734" s="95"/>
      <c r="D734">
        <v>2</v>
      </c>
      <c r="E734" s="49">
        <v>10</v>
      </c>
      <c r="F734" t="s">
        <v>617</v>
      </c>
      <c r="G734" s="50">
        <v>44</v>
      </c>
      <c r="H734" s="47">
        <v>1</v>
      </c>
      <c r="I734">
        <v>19.37</v>
      </c>
      <c r="J734" t="str">
        <f t="shared" si="11"/>
        <v>No</v>
      </c>
    </row>
    <row r="735" spans="1:12" ht="16" hidden="1" customHeight="1" x14ac:dyDescent="0.2">
      <c r="A735" s="48">
        <v>46123</v>
      </c>
      <c r="B735" s="95"/>
      <c r="C735" s="95"/>
      <c r="D735">
        <v>2</v>
      </c>
      <c r="E735" s="49">
        <v>12</v>
      </c>
      <c r="F735" t="s">
        <v>618</v>
      </c>
      <c r="G735" s="50">
        <v>3.5</v>
      </c>
      <c r="H735" s="47">
        <v>0.5</v>
      </c>
      <c r="I735">
        <v>4.6399999999999997</v>
      </c>
      <c r="J735" t="str">
        <f t="shared" si="11"/>
        <v>Yes</v>
      </c>
    </row>
    <row r="736" spans="1:12" ht="16" hidden="1" customHeight="1" x14ac:dyDescent="0.2">
      <c r="A736" s="48">
        <v>46123</v>
      </c>
      <c r="B736" s="95"/>
      <c r="C736" s="95"/>
      <c r="D736">
        <v>4</v>
      </c>
      <c r="E736" s="49">
        <v>1</v>
      </c>
      <c r="F736" t="s">
        <v>619</v>
      </c>
      <c r="G736" s="50">
        <v>8</v>
      </c>
      <c r="H736" s="47">
        <v>1</v>
      </c>
      <c r="I736">
        <v>7.05</v>
      </c>
      <c r="J736" t="str">
        <f t="shared" si="11"/>
        <v>No</v>
      </c>
    </row>
    <row r="737" spans="1:10" ht="16" hidden="1" customHeight="1" x14ac:dyDescent="0.2">
      <c r="A737" s="48">
        <v>46123</v>
      </c>
      <c r="B737" s="95"/>
      <c r="C737" s="95"/>
      <c r="D737">
        <v>4</v>
      </c>
      <c r="E737" s="49">
        <v>2</v>
      </c>
      <c r="F737" t="s">
        <v>620</v>
      </c>
      <c r="G737" s="50">
        <v>30</v>
      </c>
      <c r="H737" s="47">
        <v>1</v>
      </c>
      <c r="I737">
        <v>38</v>
      </c>
      <c r="J737" t="str">
        <f t="shared" si="11"/>
        <v>Yes</v>
      </c>
    </row>
    <row r="738" spans="1:10" ht="16" hidden="1" customHeight="1" x14ac:dyDescent="0.2">
      <c r="A738" s="48">
        <v>46123</v>
      </c>
      <c r="B738" s="95"/>
      <c r="C738" s="95"/>
      <c r="D738">
        <v>4</v>
      </c>
      <c r="E738" s="49">
        <v>3</v>
      </c>
      <c r="F738" t="s">
        <v>621</v>
      </c>
      <c r="G738" s="50">
        <v>10.5</v>
      </c>
      <c r="H738" s="47">
        <v>1</v>
      </c>
      <c r="I738">
        <v>6.4</v>
      </c>
      <c r="J738" t="str">
        <f t="shared" si="11"/>
        <v>No</v>
      </c>
    </row>
    <row r="739" spans="1:10" ht="16" hidden="1" customHeight="1" x14ac:dyDescent="0.2">
      <c r="A739" s="48">
        <v>46123</v>
      </c>
      <c r="B739" s="95"/>
      <c r="C739" s="95"/>
      <c r="D739">
        <v>4</v>
      </c>
      <c r="E739" s="49">
        <v>4</v>
      </c>
      <c r="F739" t="s">
        <v>622</v>
      </c>
      <c r="G739" s="50">
        <v>27</v>
      </c>
      <c r="H739" s="47">
        <v>1</v>
      </c>
      <c r="I739">
        <v>17.5</v>
      </c>
      <c r="J739" t="str">
        <f t="shared" si="11"/>
        <v>No</v>
      </c>
    </row>
    <row r="740" spans="1:10" ht="16" hidden="1" customHeight="1" x14ac:dyDescent="0.2">
      <c r="A740" s="48">
        <v>46123</v>
      </c>
      <c r="B740" s="95"/>
      <c r="C740" s="95"/>
      <c r="D740">
        <v>4</v>
      </c>
      <c r="E740" s="49">
        <v>5</v>
      </c>
      <c r="F740" t="s">
        <v>623</v>
      </c>
      <c r="G740" s="50">
        <v>24</v>
      </c>
      <c r="H740" s="47">
        <v>0.5</v>
      </c>
      <c r="I740">
        <v>33.31</v>
      </c>
      <c r="J740" t="str">
        <f t="shared" si="11"/>
        <v>Yes</v>
      </c>
    </row>
    <row r="741" spans="1:10" ht="16" hidden="1" customHeight="1" x14ac:dyDescent="0.2">
      <c r="A741" s="48">
        <v>46123</v>
      </c>
      <c r="B741" s="95"/>
      <c r="C741" s="95"/>
      <c r="D741">
        <v>4</v>
      </c>
      <c r="E741" s="49">
        <v>9</v>
      </c>
      <c r="F741" t="s">
        <v>624</v>
      </c>
      <c r="G741" s="50">
        <v>10.5</v>
      </c>
      <c r="H741" s="47">
        <v>1</v>
      </c>
      <c r="I741">
        <v>12.45</v>
      </c>
      <c r="J741" t="str">
        <f t="shared" si="11"/>
        <v>Yes</v>
      </c>
    </row>
    <row r="742" spans="1:10" ht="16" hidden="1" customHeight="1" x14ac:dyDescent="0.2">
      <c r="A742" s="48">
        <v>46123</v>
      </c>
      <c r="B742" s="95"/>
      <c r="C742" s="95"/>
      <c r="D742">
        <v>4</v>
      </c>
      <c r="E742" s="49">
        <v>10</v>
      </c>
      <c r="F742" t="s">
        <v>625</v>
      </c>
      <c r="G742" s="50">
        <v>14</v>
      </c>
      <c r="H742" s="47">
        <v>1</v>
      </c>
      <c r="I742">
        <v>11.5</v>
      </c>
      <c r="J742" t="str">
        <f t="shared" si="11"/>
        <v>No</v>
      </c>
    </row>
    <row r="743" spans="1:10" ht="16" hidden="1" customHeight="1" x14ac:dyDescent="0.2">
      <c r="A743" s="48">
        <v>46123</v>
      </c>
      <c r="B743" s="95"/>
      <c r="C743" s="95"/>
      <c r="D743">
        <v>4</v>
      </c>
      <c r="E743" s="49">
        <v>13</v>
      </c>
      <c r="F743" t="s">
        <v>626</v>
      </c>
      <c r="G743" s="50">
        <v>3</v>
      </c>
      <c r="H743" s="47">
        <v>0.5</v>
      </c>
      <c r="I743">
        <v>2.57</v>
      </c>
      <c r="J743" t="str">
        <f t="shared" si="11"/>
        <v>No</v>
      </c>
    </row>
    <row r="744" spans="1:10" ht="16" hidden="1" customHeight="1" x14ac:dyDescent="0.2">
      <c r="A744" s="48">
        <v>46123</v>
      </c>
      <c r="B744" s="95"/>
      <c r="C744" s="95"/>
      <c r="D744">
        <v>5</v>
      </c>
      <c r="E744" s="49">
        <v>1</v>
      </c>
      <c r="F744" t="s">
        <v>627</v>
      </c>
      <c r="G744" s="50">
        <v>25</v>
      </c>
      <c r="H744" s="47">
        <v>1</v>
      </c>
      <c r="I744">
        <v>19.5</v>
      </c>
      <c r="J744" t="str">
        <f t="shared" si="11"/>
        <v>No</v>
      </c>
    </row>
    <row r="745" spans="1:10" ht="16" hidden="1" customHeight="1" x14ac:dyDescent="0.2">
      <c r="A745" s="48">
        <v>46123</v>
      </c>
      <c r="B745" s="95"/>
      <c r="C745" s="95"/>
      <c r="D745">
        <v>5</v>
      </c>
      <c r="E745" s="49">
        <v>2</v>
      </c>
      <c r="F745" t="s">
        <v>233</v>
      </c>
      <c r="G745" s="50">
        <v>5.2</v>
      </c>
      <c r="H745" s="47">
        <v>0.5</v>
      </c>
      <c r="I745">
        <v>5.77</v>
      </c>
      <c r="J745" t="str">
        <f t="shared" si="11"/>
        <v>Yes</v>
      </c>
    </row>
    <row r="746" spans="1:10" ht="16" hidden="1" customHeight="1" x14ac:dyDescent="0.2">
      <c r="A746" s="48">
        <v>46123</v>
      </c>
      <c r="B746" s="95"/>
      <c r="C746" s="95"/>
      <c r="D746">
        <v>5</v>
      </c>
      <c r="E746" s="49">
        <v>3</v>
      </c>
      <c r="F746" t="s">
        <v>611</v>
      </c>
      <c r="G746" s="50">
        <v>8.4</v>
      </c>
      <c r="H746" s="47">
        <v>1</v>
      </c>
      <c r="I746">
        <v>4.8099999999999996</v>
      </c>
      <c r="J746" t="str">
        <f t="shared" si="11"/>
        <v>No</v>
      </c>
    </row>
    <row r="747" spans="1:10" ht="16" hidden="1" customHeight="1" x14ac:dyDescent="0.2">
      <c r="A747" s="48">
        <v>46123</v>
      </c>
      <c r="B747" s="95"/>
      <c r="C747" s="95"/>
      <c r="D747">
        <v>5</v>
      </c>
      <c r="E747" s="49">
        <v>4</v>
      </c>
      <c r="F747" t="s">
        <v>247</v>
      </c>
      <c r="G747" s="50">
        <v>32</v>
      </c>
      <c r="H747" s="47">
        <v>1</v>
      </c>
      <c r="I747">
        <v>32</v>
      </c>
      <c r="J747" t="str">
        <f t="shared" si="11"/>
        <v>Yes</v>
      </c>
    </row>
    <row r="748" spans="1:10" ht="16" hidden="1" customHeight="1" x14ac:dyDescent="0.2">
      <c r="A748" s="48">
        <v>46123</v>
      </c>
      <c r="B748" s="95"/>
      <c r="C748" s="95"/>
      <c r="D748">
        <v>5</v>
      </c>
      <c r="E748" s="49">
        <v>7</v>
      </c>
      <c r="F748" t="s">
        <v>545</v>
      </c>
      <c r="G748" s="50">
        <v>23</v>
      </c>
      <c r="H748" s="47">
        <v>1</v>
      </c>
      <c r="I748">
        <v>28.32</v>
      </c>
      <c r="J748" t="str">
        <f t="shared" si="11"/>
        <v>Yes</v>
      </c>
    </row>
    <row r="749" spans="1:10" ht="16" hidden="1" customHeight="1" x14ac:dyDescent="0.2">
      <c r="A749" s="48">
        <v>46123</v>
      </c>
      <c r="B749" s="95"/>
      <c r="C749" s="95"/>
      <c r="D749">
        <v>5</v>
      </c>
      <c r="E749" s="49">
        <v>8</v>
      </c>
      <c r="F749" t="s">
        <v>628</v>
      </c>
      <c r="G749" s="50">
        <v>26</v>
      </c>
      <c r="H749" s="47">
        <v>1</v>
      </c>
      <c r="I749">
        <v>34</v>
      </c>
      <c r="J749" t="str">
        <f t="shared" si="11"/>
        <v>Yes</v>
      </c>
    </row>
    <row r="750" spans="1:10" ht="16" hidden="1" customHeight="1" x14ac:dyDescent="0.2">
      <c r="A750" s="48">
        <v>46123</v>
      </c>
      <c r="B750" s="95"/>
      <c r="C750" s="95"/>
      <c r="D750">
        <v>5</v>
      </c>
      <c r="E750" s="49">
        <v>13</v>
      </c>
      <c r="F750" t="s">
        <v>629</v>
      </c>
      <c r="G750" s="50">
        <v>3</v>
      </c>
      <c r="H750" s="47">
        <v>0.5</v>
      </c>
      <c r="I750">
        <v>2.36</v>
      </c>
      <c r="J750" t="str">
        <f t="shared" si="11"/>
        <v>No</v>
      </c>
    </row>
    <row r="751" spans="1:10" ht="16" hidden="1" customHeight="1" x14ac:dyDescent="0.2">
      <c r="A751" s="48">
        <v>46123</v>
      </c>
      <c r="B751" s="95"/>
      <c r="C751" s="95"/>
      <c r="D751">
        <v>6</v>
      </c>
      <c r="E751" s="49">
        <v>2</v>
      </c>
      <c r="F751" t="s">
        <v>630</v>
      </c>
      <c r="G751" s="50">
        <v>8.6</v>
      </c>
      <c r="H751" s="47">
        <v>0.5</v>
      </c>
      <c r="I751">
        <v>9.92</v>
      </c>
      <c r="J751" t="str">
        <f t="shared" si="11"/>
        <v>Yes</v>
      </c>
    </row>
    <row r="752" spans="1:10" ht="16" hidden="1" customHeight="1" x14ac:dyDescent="0.2">
      <c r="A752" s="48">
        <v>46123</v>
      </c>
      <c r="B752" s="95"/>
      <c r="C752" s="95"/>
      <c r="D752">
        <v>6</v>
      </c>
      <c r="E752" s="49">
        <v>3</v>
      </c>
      <c r="F752" t="s">
        <v>631</v>
      </c>
      <c r="G752" s="50">
        <v>3.8</v>
      </c>
      <c r="H752" s="47">
        <v>0.5</v>
      </c>
      <c r="I752">
        <v>3.05</v>
      </c>
      <c r="J752" t="str">
        <f t="shared" si="11"/>
        <v>No</v>
      </c>
    </row>
    <row r="753" spans="1:12" ht="16" hidden="1" customHeight="1" x14ac:dyDescent="0.2">
      <c r="A753" s="48">
        <v>46123</v>
      </c>
      <c r="B753" s="95"/>
      <c r="C753" s="95"/>
      <c r="D753">
        <v>6</v>
      </c>
      <c r="E753" s="49">
        <v>4</v>
      </c>
      <c r="F753" t="s">
        <v>632</v>
      </c>
      <c r="G753" s="50">
        <v>7.8</v>
      </c>
      <c r="H753" s="47">
        <v>1</v>
      </c>
      <c r="I753">
        <v>11</v>
      </c>
      <c r="J753" t="str">
        <f t="shared" si="11"/>
        <v>Yes</v>
      </c>
    </row>
    <row r="754" spans="1:12" ht="16" hidden="1" customHeight="1" x14ac:dyDescent="0.2">
      <c r="A754" s="48">
        <v>46123</v>
      </c>
      <c r="B754" s="95"/>
      <c r="C754" s="95"/>
      <c r="D754">
        <v>6</v>
      </c>
      <c r="E754" s="49">
        <v>5</v>
      </c>
      <c r="F754" t="s">
        <v>293</v>
      </c>
      <c r="G754" s="50">
        <v>9.4</v>
      </c>
      <c r="H754" s="47">
        <v>0.5</v>
      </c>
      <c r="I754">
        <v>5.5</v>
      </c>
      <c r="J754" t="str">
        <f t="shared" si="11"/>
        <v>No</v>
      </c>
    </row>
    <row r="755" spans="1:12" ht="16" hidden="1" customHeight="1" x14ac:dyDescent="0.2">
      <c r="A755" s="48">
        <v>46123</v>
      </c>
      <c r="B755" s="95"/>
      <c r="C755" s="95"/>
      <c r="D755">
        <v>6</v>
      </c>
      <c r="E755" s="49">
        <v>6</v>
      </c>
      <c r="F755" t="s">
        <v>550</v>
      </c>
      <c r="G755" s="50">
        <v>9.8000000000000007</v>
      </c>
      <c r="H755" s="47">
        <v>0.5</v>
      </c>
      <c r="I755">
        <v>11.27</v>
      </c>
      <c r="J755" t="str">
        <f t="shared" si="11"/>
        <v>Yes</v>
      </c>
    </row>
    <row r="756" spans="1:12" ht="16" hidden="1" customHeight="1" x14ac:dyDescent="0.2">
      <c r="A756" s="48">
        <v>46123</v>
      </c>
      <c r="B756" s="95"/>
      <c r="C756" s="95"/>
      <c r="D756">
        <v>6</v>
      </c>
      <c r="E756" s="49">
        <v>8</v>
      </c>
      <c r="F756" t="s">
        <v>633</v>
      </c>
      <c r="G756" s="50">
        <v>7.6</v>
      </c>
      <c r="H756" s="47">
        <v>1</v>
      </c>
      <c r="I756">
        <v>5.79</v>
      </c>
      <c r="J756" t="str">
        <f t="shared" si="11"/>
        <v>No</v>
      </c>
    </row>
    <row r="757" spans="1:12" ht="16" hidden="1" customHeight="1" x14ac:dyDescent="0.2">
      <c r="A757" s="48">
        <v>46123</v>
      </c>
      <c r="B757" s="95"/>
      <c r="C757" s="95"/>
      <c r="D757">
        <v>7</v>
      </c>
      <c r="E757" s="49">
        <v>1</v>
      </c>
      <c r="F757" t="s">
        <v>224</v>
      </c>
      <c r="G757" s="50">
        <v>4.6559999999999997</v>
      </c>
      <c r="H757" s="47">
        <v>0.5</v>
      </c>
      <c r="I757">
        <v>5.63</v>
      </c>
      <c r="J757" t="str">
        <f t="shared" si="11"/>
        <v>Yes</v>
      </c>
      <c r="K757">
        <v>0.03</v>
      </c>
      <c r="L757" s="50"/>
    </row>
    <row r="758" spans="1:12" ht="16" hidden="1" customHeight="1" x14ac:dyDescent="0.2">
      <c r="A758" s="48">
        <v>46123</v>
      </c>
      <c r="B758" s="95"/>
      <c r="C758" s="95"/>
      <c r="D758">
        <v>7</v>
      </c>
      <c r="E758" s="49">
        <v>2</v>
      </c>
      <c r="F758" t="s">
        <v>544</v>
      </c>
      <c r="G758" s="50">
        <v>11.64</v>
      </c>
      <c r="H758" s="47">
        <v>0.5</v>
      </c>
      <c r="I758">
        <v>13.27</v>
      </c>
      <c r="J758" t="str">
        <f t="shared" si="11"/>
        <v>Yes</v>
      </c>
      <c r="K758">
        <v>0.03</v>
      </c>
      <c r="L758" s="50"/>
    </row>
    <row r="759" spans="1:12" ht="16" hidden="1" customHeight="1" x14ac:dyDescent="0.2">
      <c r="A759" s="48">
        <v>46123</v>
      </c>
      <c r="B759" s="95"/>
      <c r="C759" s="95"/>
      <c r="D759">
        <v>7</v>
      </c>
      <c r="E759" s="49">
        <v>3</v>
      </c>
      <c r="F759" t="s">
        <v>582</v>
      </c>
      <c r="G759" s="50">
        <v>32.979999999999997</v>
      </c>
      <c r="H759" s="47">
        <v>0.5</v>
      </c>
      <c r="I759">
        <v>44.64</v>
      </c>
      <c r="J759" t="str">
        <f t="shared" si="11"/>
        <v>Yes</v>
      </c>
      <c r="K759">
        <v>0.03</v>
      </c>
      <c r="L759" s="50"/>
    </row>
    <row r="760" spans="1:12" ht="16" hidden="1" customHeight="1" x14ac:dyDescent="0.2">
      <c r="A760" s="48">
        <v>46123</v>
      </c>
      <c r="B760" s="95"/>
      <c r="C760" s="95"/>
      <c r="D760">
        <v>7</v>
      </c>
      <c r="E760" s="49">
        <v>4</v>
      </c>
      <c r="F760" t="s">
        <v>634</v>
      </c>
      <c r="G760" s="50">
        <v>3.589</v>
      </c>
      <c r="H760" s="47">
        <v>0.5</v>
      </c>
      <c r="I760">
        <v>3.25</v>
      </c>
      <c r="J760" t="str">
        <f t="shared" si="11"/>
        <v>No</v>
      </c>
      <c r="K760">
        <v>0.03</v>
      </c>
      <c r="L760" s="50"/>
    </row>
    <row r="761" spans="1:12" ht="16" hidden="1" customHeight="1" x14ac:dyDescent="0.2">
      <c r="A761" s="48">
        <v>46123</v>
      </c>
      <c r="B761" s="95"/>
      <c r="C761" s="95"/>
      <c r="D761">
        <v>7</v>
      </c>
      <c r="E761" s="49">
        <v>5</v>
      </c>
      <c r="F761" t="s">
        <v>109</v>
      </c>
      <c r="G761" s="50">
        <v>17.46</v>
      </c>
      <c r="H761" s="47">
        <v>0.5</v>
      </c>
      <c r="I761">
        <v>25.68</v>
      </c>
      <c r="J761" t="str">
        <f t="shared" si="11"/>
        <v>Yes</v>
      </c>
      <c r="K761">
        <v>0.03</v>
      </c>
      <c r="L761" s="50"/>
    </row>
    <row r="762" spans="1:12" ht="16" hidden="1" customHeight="1" x14ac:dyDescent="0.2">
      <c r="A762" s="48">
        <v>46123</v>
      </c>
      <c r="B762" s="95"/>
      <c r="C762" s="95"/>
      <c r="D762">
        <v>7</v>
      </c>
      <c r="E762" s="49">
        <v>6</v>
      </c>
      <c r="F762" t="s">
        <v>635</v>
      </c>
      <c r="G762" s="50">
        <v>9.3119999999999994</v>
      </c>
      <c r="H762" s="47">
        <v>0.5</v>
      </c>
      <c r="I762">
        <v>4</v>
      </c>
      <c r="J762" t="str">
        <f t="shared" si="11"/>
        <v>No</v>
      </c>
      <c r="K762">
        <v>0.03</v>
      </c>
      <c r="L762" s="50"/>
    </row>
    <row r="763" spans="1:12" ht="16" hidden="1" customHeight="1" x14ac:dyDescent="0.2">
      <c r="A763" s="48">
        <v>46123</v>
      </c>
      <c r="B763" s="95"/>
      <c r="C763" s="95"/>
      <c r="D763">
        <v>7</v>
      </c>
      <c r="E763" s="49">
        <v>10</v>
      </c>
      <c r="F763" t="s">
        <v>636</v>
      </c>
      <c r="G763" s="50">
        <v>29.099999999999998</v>
      </c>
      <c r="H763" s="47">
        <v>0.5</v>
      </c>
      <c r="I763">
        <v>29.32</v>
      </c>
      <c r="J763" t="str">
        <f t="shared" si="11"/>
        <v>Yes</v>
      </c>
      <c r="K763">
        <v>0.03</v>
      </c>
      <c r="L763" s="50"/>
    </row>
    <row r="764" spans="1:12" ht="16" hidden="1" customHeight="1" x14ac:dyDescent="0.2">
      <c r="A764" s="48">
        <v>46123</v>
      </c>
      <c r="B764" s="95"/>
      <c r="C764" s="95"/>
      <c r="D764">
        <v>8</v>
      </c>
      <c r="E764" s="49">
        <v>2</v>
      </c>
      <c r="F764" t="s">
        <v>565</v>
      </c>
      <c r="G764" s="50">
        <v>12.285</v>
      </c>
      <c r="H764" s="47">
        <v>1</v>
      </c>
      <c r="I764">
        <v>11.15</v>
      </c>
      <c r="J764" t="str">
        <f t="shared" si="11"/>
        <v>No</v>
      </c>
      <c r="K764">
        <v>0.09</v>
      </c>
      <c r="L764" s="50"/>
    </row>
    <row r="765" spans="1:12" ht="16" hidden="1" customHeight="1" x14ac:dyDescent="0.2">
      <c r="A765" s="48">
        <v>46123</v>
      </c>
      <c r="B765" s="95"/>
      <c r="C765" s="95"/>
      <c r="D765">
        <v>8</v>
      </c>
      <c r="E765" s="49">
        <v>6</v>
      </c>
      <c r="F765" t="s">
        <v>535</v>
      </c>
      <c r="G765" s="50">
        <v>6.9159999999999995</v>
      </c>
      <c r="H765" s="47">
        <v>1</v>
      </c>
      <c r="I765">
        <v>5.77</v>
      </c>
      <c r="J765" t="str">
        <f t="shared" si="11"/>
        <v>No</v>
      </c>
      <c r="K765">
        <v>0.09</v>
      </c>
      <c r="L765" s="50"/>
    </row>
    <row r="766" spans="1:12" ht="16" hidden="1" customHeight="1" x14ac:dyDescent="0.2">
      <c r="A766" s="48">
        <v>46123</v>
      </c>
      <c r="B766" s="95"/>
      <c r="C766" s="95"/>
      <c r="D766">
        <v>8</v>
      </c>
      <c r="E766" s="49">
        <v>8</v>
      </c>
      <c r="F766" t="s">
        <v>567</v>
      </c>
      <c r="G766" s="50">
        <v>5.3690000000000007</v>
      </c>
      <c r="H766" s="47">
        <v>0.5</v>
      </c>
      <c r="I766">
        <v>3.84</v>
      </c>
      <c r="J766" t="str">
        <f t="shared" si="11"/>
        <v>No</v>
      </c>
      <c r="K766">
        <v>0.09</v>
      </c>
      <c r="L766" s="50"/>
    </row>
    <row r="767" spans="1:12" ht="16" hidden="1" customHeight="1" x14ac:dyDescent="0.2">
      <c r="A767" s="48">
        <v>46123</v>
      </c>
      <c r="B767" s="95"/>
      <c r="C767" s="95"/>
      <c r="D767">
        <v>8</v>
      </c>
      <c r="E767" s="49">
        <v>12</v>
      </c>
      <c r="F767" t="s">
        <v>222</v>
      </c>
      <c r="G767" s="50">
        <v>5.8240000000000007</v>
      </c>
      <c r="H767" s="47">
        <v>0.5</v>
      </c>
      <c r="I767">
        <v>5.51</v>
      </c>
      <c r="J767" t="str">
        <f t="shared" si="11"/>
        <v>No</v>
      </c>
      <c r="K767">
        <v>0.09</v>
      </c>
      <c r="L767" s="50"/>
    </row>
    <row r="768" spans="1:12" ht="16" hidden="1" customHeight="1" x14ac:dyDescent="0.2">
      <c r="A768" s="48">
        <v>46123</v>
      </c>
      <c r="B768" s="95"/>
      <c r="C768" s="95"/>
      <c r="D768">
        <v>8</v>
      </c>
      <c r="E768" s="49">
        <v>13</v>
      </c>
      <c r="F768" t="s">
        <v>250</v>
      </c>
      <c r="G768" s="50">
        <v>6.37</v>
      </c>
      <c r="H768" s="47">
        <v>1</v>
      </c>
      <c r="I768">
        <v>11.72</v>
      </c>
      <c r="J768" t="str">
        <f t="shared" si="11"/>
        <v>Yes</v>
      </c>
      <c r="K768">
        <v>0.09</v>
      </c>
      <c r="L768" s="50"/>
    </row>
    <row r="769" spans="1:12" ht="16" hidden="1" customHeight="1" x14ac:dyDescent="0.2">
      <c r="A769" s="48">
        <v>46123</v>
      </c>
      <c r="B769" s="95"/>
      <c r="C769" s="95"/>
      <c r="D769">
        <v>8</v>
      </c>
      <c r="E769" s="49">
        <v>14</v>
      </c>
      <c r="F769" t="s">
        <v>637</v>
      </c>
      <c r="G769" s="50">
        <v>16.835000000000001</v>
      </c>
      <c r="H769" s="47">
        <v>0.5</v>
      </c>
      <c r="I769">
        <v>19.61</v>
      </c>
      <c r="J769" t="str">
        <f t="shared" si="11"/>
        <v>Yes</v>
      </c>
      <c r="K769">
        <v>0.09</v>
      </c>
      <c r="L769" s="50"/>
    </row>
    <row r="770" spans="1:12" ht="16" hidden="1" customHeight="1" x14ac:dyDescent="0.2">
      <c r="A770" s="48">
        <v>46123</v>
      </c>
      <c r="B770" s="95"/>
      <c r="C770" s="95"/>
      <c r="D770">
        <v>9</v>
      </c>
      <c r="E770" s="49">
        <v>1</v>
      </c>
      <c r="F770" t="s">
        <v>638</v>
      </c>
      <c r="G770" s="50">
        <v>7.2</v>
      </c>
      <c r="H770" s="47">
        <v>1</v>
      </c>
      <c r="I770">
        <v>4.62</v>
      </c>
      <c r="J770" t="str">
        <f t="shared" ref="J770:J833" si="12">IF(I770&gt;=G770,"Yes","No")</f>
        <v>No</v>
      </c>
      <c r="L770" s="50"/>
    </row>
    <row r="771" spans="1:12" ht="16" hidden="1" customHeight="1" x14ac:dyDescent="0.2">
      <c r="A771" s="48">
        <v>46123</v>
      </c>
      <c r="B771" s="95"/>
      <c r="C771" s="95"/>
      <c r="D771">
        <v>9</v>
      </c>
      <c r="E771" s="49">
        <v>3</v>
      </c>
      <c r="F771" t="s">
        <v>639</v>
      </c>
      <c r="G771" s="50">
        <v>16</v>
      </c>
      <c r="H771" s="47">
        <v>1</v>
      </c>
      <c r="I771">
        <v>7.4</v>
      </c>
      <c r="J771" t="str">
        <f t="shared" si="12"/>
        <v>No</v>
      </c>
      <c r="L771" s="50"/>
    </row>
    <row r="772" spans="1:12" ht="16" hidden="1" customHeight="1" x14ac:dyDescent="0.2">
      <c r="A772" s="48">
        <v>46123</v>
      </c>
      <c r="B772" s="95"/>
      <c r="C772" s="95"/>
      <c r="D772">
        <v>9</v>
      </c>
      <c r="E772" s="49">
        <v>6</v>
      </c>
      <c r="F772" t="s">
        <v>640</v>
      </c>
      <c r="G772" s="50">
        <v>2</v>
      </c>
      <c r="H772" s="47">
        <v>0.5</v>
      </c>
      <c r="I772">
        <v>2.58</v>
      </c>
      <c r="J772" t="str">
        <f t="shared" si="12"/>
        <v>Yes</v>
      </c>
      <c r="L772" s="50"/>
    </row>
    <row r="773" spans="1:12" ht="16" hidden="1" customHeight="1" x14ac:dyDescent="0.2">
      <c r="A773" s="48">
        <v>46123</v>
      </c>
      <c r="B773" s="95"/>
      <c r="C773" s="95"/>
      <c r="D773">
        <v>9</v>
      </c>
      <c r="E773" s="49">
        <v>9</v>
      </c>
      <c r="F773" t="s">
        <v>641</v>
      </c>
      <c r="G773" s="50">
        <v>11.5</v>
      </c>
      <c r="H773" s="47">
        <v>0.5</v>
      </c>
      <c r="I773">
        <v>8.9700000000000006</v>
      </c>
      <c r="J773" t="str">
        <f t="shared" si="12"/>
        <v>No</v>
      </c>
      <c r="L773" s="50"/>
    </row>
    <row r="774" spans="1:12" ht="16" hidden="1" customHeight="1" x14ac:dyDescent="0.2">
      <c r="A774" s="48">
        <v>46123</v>
      </c>
      <c r="B774" s="95"/>
      <c r="C774" s="95"/>
      <c r="D774">
        <v>10</v>
      </c>
      <c r="E774" s="49">
        <v>9</v>
      </c>
      <c r="F774" t="s">
        <v>642</v>
      </c>
      <c r="G774" s="50">
        <v>3.577</v>
      </c>
      <c r="H774" s="47">
        <v>0.5</v>
      </c>
      <c r="I774">
        <v>2.67</v>
      </c>
      <c r="J774" t="str">
        <f t="shared" si="12"/>
        <v>No</v>
      </c>
      <c r="K774">
        <v>0.02</v>
      </c>
      <c r="L774" s="50"/>
    </row>
    <row r="775" spans="1:12" ht="16" hidden="1" customHeight="1" x14ac:dyDescent="0.2">
      <c r="A775" s="48">
        <v>46123</v>
      </c>
      <c r="B775" s="95"/>
      <c r="C775" s="95"/>
      <c r="D775">
        <v>10</v>
      </c>
      <c r="E775" s="49">
        <v>14</v>
      </c>
      <c r="F775" t="s">
        <v>643</v>
      </c>
      <c r="G775" s="50">
        <v>3.8220000000000001</v>
      </c>
      <c r="H775" s="47">
        <v>0.5</v>
      </c>
      <c r="I775">
        <v>3.73</v>
      </c>
      <c r="J775" t="str">
        <f t="shared" si="12"/>
        <v>No</v>
      </c>
      <c r="K775">
        <v>0.02</v>
      </c>
      <c r="L775" s="50"/>
    </row>
    <row r="776" spans="1:12" ht="16" hidden="1" customHeight="1" x14ac:dyDescent="0.2">
      <c r="A776" s="48">
        <v>46123</v>
      </c>
      <c r="B776" s="95"/>
      <c r="C776" s="95"/>
      <c r="D776">
        <v>10</v>
      </c>
      <c r="E776" s="49">
        <v>17</v>
      </c>
      <c r="F776" t="s">
        <v>644</v>
      </c>
      <c r="G776" s="50">
        <v>4.9979999999999993</v>
      </c>
      <c r="H776" s="47">
        <v>0.5</v>
      </c>
      <c r="I776">
        <v>7.4</v>
      </c>
      <c r="J776" t="str">
        <f t="shared" si="12"/>
        <v>Yes</v>
      </c>
      <c r="K776">
        <v>0.02</v>
      </c>
      <c r="L776" s="50"/>
    </row>
    <row r="777" spans="1:12" ht="16" hidden="1" customHeight="1" x14ac:dyDescent="0.2">
      <c r="A777" s="48">
        <v>46130</v>
      </c>
      <c r="B777" s="95"/>
      <c r="C777" s="95"/>
      <c r="D777">
        <v>2</v>
      </c>
      <c r="E777" s="49">
        <v>2</v>
      </c>
      <c r="F777" t="s">
        <v>645</v>
      </c>
      <c r="G777" s="50">
        <v>8</v>
      </c>
      <c r="H777" s="47">
        <v>1</v>
      </c>
      <c r="I777">
        <v>13</v>
      </c>
      <c r="J777" t="str">
        <f t="shared" si="12"/>
        <v>Yes</v>
      </c>
    </row>
    <row r="778" spans="1:12" ht="16" hidden="1" customHeight="1" x14ac:dyDescent="0.2">
      <c r="A778" s="48">
        <v>46130</v>
      </c>
      <c r="B778" s="95"/>
      <c r="C778" s="95"/>
      <c r="D778">
        <v>2</v>
      </c>
      <c r="E778" s="49">
        <v>4</v>
      </c>
      <c r="F778" t="s">
        <v>655</v>
      </c>
      <c r="G778" s="50">
        <v>36</v>
      </c>
      <c r="H778" s="47">
        <v>1</v>
      </c>
      <c r="I778">
        <v>35.33</v>
      </c>
      <c r="J778" t="str">
        <f t="shared" si="12"/>
        <v>No</v>
      </c>
    </row>
    <row r="779" spans="1:12" ht="16" hidden="1" customHeight="1" x14ac:dyDescent="0.2">
      <c r="A779" s="48">
        <v>46130</v>
      </c>
      <c r="B779" s="95"/>
      <c r="C779" s="95"/>
      <c r="D779">
        <v>2</v>
      </c>
      <c r="E779" s="49">
        <v>6</v>
      </c>
      <c r="F779" t="s">
        <v>411</v>
      </c>
      <c r="G779" s="50">
        <v>12</v>
      </c>
      <c r="H779" s="47">
        <v>1</v>
      </c>
      <c r="I779">
        <v>8.6</v>
      </c>
      <c r="J779" t="str">
        <f t="shared" si="12"/>
        <v>No</v>
      </c>
    </row>
    <row r="780" spans="1:12" ht="16" hidden="1" customHeight="1" x14ac:dyDescent="0.2">
      <c r="A780" s="48">
        <v>46130</v>
      </c>
      <c r="B780" s="95"/>
      <c r="C780" s="95"/>
      <c r="D780">
        <v>2</v>
      </c>
      <c r="E780" s="49">
        <v>7</v>
      </c>
      <c r="F780" t="s">
        <v>143</v>
      </c>
      <c r="G780" s="50">
        <v>15</v>
      </c>
      <c r="H780" s="47">
        <v>1</v>
      </c>
      <c r="I780">
        <v>12.5</v>
      </c>
      <c r="J780" t="str">
        <f t="shared" si="12"/>
        <v>No</v>
      </c>
    </row>
    <row r="781" spans="1:12" ht="16" hidden="1" customHeight="1" x14ac:dyDescent="0.2">
      <c r="A781" s="48">
        <v>46130</v>
      </c>
      <c r="B781" s="95"/>
      <c r="C781" s="95"/>
      <c r="D781">
        <v>2</v>
      </c>
      <c r="E781" s="49">
        <v>9</v>
      </c>
      <c r="F781" t="s">
        <v>420</v>
      </c>
      <c r="G781" s="50">
        <v>14</v>
      </c>
      <c r="H781" s="47">
        <v>1</v>
      </c>
      <c r="I781">
        <v>11.35</v>
      </c>
      <c r="J781" t="str">
        <f t="shared" si="12"/>
        <v>No</v>
      </c>
    </row>
    <row r="782" spans="1:12" ht="16" hidden="1" customHeight="1" x14ac:dyDescent="0.2">
      <c r="A782" s="48">
        <v>46130</v>
      </c>
      <c r="B782" s="95"/>
      <c r="C782" s="95"/>
      <c r="D782">
        <v>2</v>
      </c>
      <c r="E782" s="49">
        <v>13</v>
      </c>
      <c r="F782" t="s">
        <v>656</v>
      </c>
      <c r="G782" s="50">
        <v>3</v>
      </c>
      <c r="H782" s="47">
        <v>0.5</v>
      </c>
      <c r="I782">
        <v>2.21</v>
      </c>
      <c r="J782" t="str">
        <f t="shared" si="12"/>
        <v>No</v>
      </c>
    </row>
    <row r="783" spans="1:12" ht="16" hidden="1" customHeight="1" x14ac:dyDescent="0.2">
      <c r="A783" s="48">
        <v>46130</v>
      </c>
      <c r="B783" s="95"/>
      <c r="C783" s="95"/>
      <c r="D783">
        <v>2</v>
      </c>
      <c r="E783" s="49">
        <v>14</v>
      </c>
      <c r="F783" t="s">
        <v>419</v>
      </c>
      <c r="G783" s="50">
        <v>22</v>
      </c>
      <c r="H783" s="47">
        <v>1</v>
      </c>
      <c r="I783">
        <v>7.8</v>
      </c>
      <c r="J783" t="str">
        <f t="shared" si="12"/>
        <v>No</v>
      </c>
    </row>
    <row r="784" spans="1:12" ht="16" hidden="1" customHeight="1" x14ac:dyDescent="0.2">
      <c r="A784" s="48">
        <v>46130</v>
      </c>
      <c r="B784" s="95"/>
      <c r="C784" s="95"/>
      <c r="D784">
        <v>2</v>
      </c>
      <c r="E784" s="49">
        <v>16</v>
      </c>
      <c r="F784" t="s">
        <v>657</v>
      </c>
      <c r="G784" s="50">
        <v>20</v>
      </c>
      <c r="H784" s="47">
        <v>1</v>
      </c>
      <c r="I784">
        <v>15.23</v>
      </c>
      <c r="J784" t="str">
        <f t="shared" si="12"/>
        <v>No</v>
      </c>
    </row>
    <row r="785" spans="1:10" ht="16" hidden="1" customHeight="1" x14ac:dyDescent="0.2">
      <c r="A785" s="48">
        <v>46130</v>
      </c>
      <c r="B785" s="95"/>
      <c r="C785" s="95"/>
      <c r="D785">
        <v>3</v>
      </c>
      <c r="E785" s="49">
        <v>1</v>
      </c>
      <c r="F785" t="s">
        <v>658</v>
      </c>
      <c r="G785" s="50">
        <v>19</v>
      </c>
      <c r="H785" s="47">
        <v>0.5</v>
      </c>
      <c r="I785">
        <v>12.5</v>
      </c>
      <c r="J785" t="str">
        <f t="shared" si="12"/>
        <v>No</v>
      </c>
    </row>
    <row r="786" spans="1:10" ht="16" hidden="1" customHeight="1" x14ac:dyDescent="0.2">
      <c r="A786" s="48">
        <v>46130</v>
      </c>
      <c r="B786" s="95"/>
      <c r="C786" s="95"/>
      <c r="D786">
        <v>3</v>
      </c>
      <c r="E786" s="49">
        <v>2</v>
      </c>
      <c r="F786" t="s">
        <v>646</v>
      </c>
      <c r="G786" s="50">
        <v>8.8000000000000007</v>
      </c>
      <c r="H786" s="47">
        <v>1</v>
      </c>
      <c r="I786">
        <v>14</v>
      </c>
      <c r="J786" t="str">
        <f t="shared" si="12"/>
        <v>Yes</v>
      </c>
    </row>
    <row r="787" spans="1:10" ht="16" hidden="1" customHeight="1" x14ac:dyDescent="0.2">
      <c r="A787" s="48">
        <v>46130</v>
      </c>
      <c r="B787" s="95"/>
      <c r="C787" s="95"/>
      <c r="D787">
        <v>3</v>
      </c>
      <c r="E787" s="49">
        <v>3</v>
      </c>
      <c r="F787" t="s">
        <v>659</v>
      </c>
      <c r="G787" s="50">
        <v>11</v>
      </c>
      <c r="H787" s="47">
        <v>1</v>
      </c>
      <c r="I787">
        <v>14</v>
      </c>
      <c r="J787" t="str">
        <f t="shared" si="12"/>
        <v>Yes</v>
      </c>
    </row>
    <row r="788" spans="1:10" ht="16" hidden="1" customHeight="1" x14ac:dyDescent="0.2">
      <c r="A788" s="48">
        <v>46130</v>
      </c>
      <c r="B788" s="95"/>
      <c r="C788" s="95"/>
      <c r="D788">
        <v>3</v>
      </c>
      <c r="E788" s="49">
        <v>4</v>
      </c>
      <c r="F788" t="s">
        <v>392</v>
      </c>
      <c r="G788" s="50">
        <v>21</v>
      </c>
      <c r="H788" s="47">
        <v>0.5</v>
      </c>
      <c r="I788">
        <v>34</v>
      </c>
      <c r="J788" t="str">
        <f t="shared" si="12"/>
        <v>Yes</v>
      </c>
    </row>
    <row r="789" spans="1:10" ht="16" hidden="1" customHeight="1" x14ac:dyDescent="0.2">
      <c r="A789" s="48">
        <v>46130</v>
      </c>
      <c r="B789" s="95"/>
      <c r="C789" s="95"/>
      <c r="D789">
        <v>3</v>
      </c>
      <c r="E789" s="49">
        <v>6</v>
      </c>
      <c r="F789" t="s">
        <v>660</v>
      </c>
      <c r="G789" s="50">
        <v>7.2</v>
      </c>
      <c r="H789" s="47">
        <v>1</v>
      </c>
      <c r="I789">
        <v>7.78</v>
      </c>
      <c r="J789" t="str">
        <f t="shared" si="12"/>
        <v>Yes</v>
      </c>
    </row>
    <row r="790" spans="1:10" ht="16" hidden="1" customHeight="1" x14ac:dyDescent="0.2">
      <c r="A790" s="48">
        <v>46130</v>
      </c>
      <c r="B790" s="95"/>
      <c r="C790" s="95"/>
      <c r="D790">
        <v>3</v>
      </c>
      <c r="E790" s="49">
        <v>7</v>
      </c>
      <c r="F790" t="s">
        <v>647</v>
      </c>
      <c r="G790" s="50">
        <v>3.1</v>
      </c>
      <c r="H790" s="47">
        <v>0.5</v>
      </c>
      <c r="I790">
        <v>2.1</v>
      </c>
      <c r="J790" t="str">
        <f t="shared" si="12"/>
        <v>No</v>
      </c>
    </row>
    <row r="791" spans="1:10" ht="16" hidden="1" customHeight="1" x14ac:dyDescent="0.2">
      <c r="A791" s="48">
        <v>46130</v>
      </c>
      <c r="B791" s="95"/>
      <c r="C791" s="95"/>
      <c r="D791">
        <v>3</v>
      </c>
      <c r="E791" s="49">
        <v>8</v>
      </c>
      <c r="F791" t="s">
        <v>648</v>
      </c>
      <c r="G791" s="50">
        <v>38</v>
      </c>
      <c r="H791" s="47">
        <v>1</v>
      </c>
      <c r="I791">
        <v>21.78</v>
      </c>
      <c r="J791" t="str">
        <f t="shared" si="12"/>
        <v>No</v>
      </c>
    </row>
    <row r="792" spans="1:10" ht="16" hidden="1" customHeight="1" x14ac:dyDescent="0.2">
      <c r="A792" s="48">
        <v>46130</v>
      </c>
      <c r="B792" s="95"/>
      <c r="C792" s="95"/>
      <c r="D792">
        <v>3</v>
      </c>
      <c r="E792" s="49">
        <v>9</v>
      </c>
      <c r="F792" t="s">
        <v>661</v>
      </c>
      <c r="G792" s="50">
        <v>22</v>
      </c>
      <c r="H792" s="47">
        <v>0.5</v>
      </c>
      <c r="I792">
        <v>28</v>
      </c>
      <c r="J792" t="str">
        <f t="shared" si="12"/>
        <v>Yes</v>
      </c>
    </row>
    <row r="793" spans="1:10" ht="16" hidden="1" customHeight="1" x14ac:dyDescent="0.2">
      <c r="A793" s="48">
        <v>46130</v>
      </c>
      <c r="B793" s="95"/>
      <c r="C793" s="95"/>
      <c r="D793">
        <v>3</v>
      </c>
      <c r="E793" s="49">
        <v>11</v>
      </c>
      <c r="F793" t="s">
        <v>662</v>
      </c>
      <c r="G793" s="50">
        <v>34</v>
      </c>
      <c r="H793" s="47">
        <v>1</v>
      </c>
      <c r="I793">
        <v>60</v>
      </c>
      <c r="J793" t="str">
        <f t="shared" si="12"/>
        <v>Yes</v>
      </c>
    </row>
    <row r="794" spans="1:10" ht="16" hidden="1" customHeight="1" x14ac:dyDescent="0.2">
      <c r="A794" s="48">
        <v>46130</v>
      </c>
      <c r="B794" s="95"/>
      <c r="C794" s="95"/>
      <c r="D794">
        <v>3</v>
      </c>
      <c r="E794" s="49">
        <v>12</v>
      </c>
      <c r="F794" t="s">
        <v>649</v>
      </c>
      <c r="G794" s="50">
        <v>28</v>
      </c>
      <c r="H794" s="47">
        <v>0.5</v>
      </c>
      <c r="I794">
        <v>21</v>
      </c>
      <c r="J794" t="str">
        <f t="shared" si="12"/>
        <v>No</v>
      </c>
    </row>
    <row r="795" spans="1:10" ht="16" hidden="1" customHeight="1" x14ac:dyDescent="0.2">
      <c r="A795" s="48">
        <v>46130</v>
      </c>
      <c r="B795" s="95"/>
      <c r="C795" s="95"/>
      <c r="D795">
        <v>4</v>
      </c>
      <c r="E795" s="49">
        <v>1</v>
      </c>
      <c r="F795" t="s">
        <v>532</v>
      </c>
      <c r="G795" s="50">
        <v>6.6</v>
      </c>
      <c r="H795" s="47">
        <v>0.5</v>
      </c>
      <c r="I795">
        <v>7.2</v>
      </c>
      <c r="J795" t="str">
        <f t="shared" si="12"/>
        <v>Yes</v>
      </c>
    </row>
    <row r="796" spans="1:10" ht="16" hidden="1" customHeight="1" x14ac:dyDescent="0.2">
      <c r="A796" s="48">
        <v>46130</v>
      </c>
      <c r="B796" s="95"/>
      <c r="C796" s="95"/>
      <c r="D796">
        <v>4</v>
      </c>
      <c r="E796" s="49">
        <v>2</v>
      </c>
      <c r="F796" t="s">
        <v>663</v>
      </c>
      <c r="G796" s="50">
        <v>38</v>
      </c>
      <c r="H796" s="47">
        <v>0.5</v>
      </c>
      <c r="I796">
        <v>26.97</v>
      </c>
      <c r="J796" t="str">
        <f t="shared" si="12"/>
        <v>No</v>
      </c>
    </row>
    <row r="797" spans="1:10" ht="16" hidden="1" customHeight="1" x14ac:dyDescent="0.2">
      <c r="A797" s="48">
        <v>46130</v>
      </c>
      <c r="B797" s="95"/>
      <c r="C797" s="95"/>
      <c r="D797">
        <v>4</v>
      </c>
      <c r="E797" s="49">
        <v>3</v>
      </c>
      <c r="F797" t="s">
        <v>417</v>
      </c>
      <c r="G797" s="50">
        <v>9.6</v>
      </c>
      <c r="H797" s="47">
        <v>1</v>
      </c>
      <c r="I797">
        <v>8.1999999999999993</v>
      </c>
      <c r="J797" t="str">
        <f t="shared" si="12"/>
        <v>No</v>
      </c>
    </row>
    <row r="798" spans="1:10" ht="16" hidden="1" customHeight="1" x14ac:dyDescent="0.2">
      <c r="A798" s="48">
        <v>46130</v>
      </c>
      <c r="B798" s="95"/>
      <c r="C798" s="95"/>
      <c r="D798">
        <v>4</v>
      </c>
      <c r="E798" s="49">
        <v>4</v>
      </c>
      <c r="F798" t="s">
        <v>650</v>
      </c>
      <c r="G798" s="50">
        <v>12.5</v>
      </c>
      <c r="H798" s="47">
        <v>1</v>
      </c>
      <c r="I798">
        <v>14.17</v>
      </c>
      <c r="J798" t="str">
        <f t="shared" si="12"/>
        <v>Yes</v>
      </c>
    </row>
    <row r="799" spans="1:10" ht="16" hidden="1" customHeight="1" x14ac:dyDescent="0.2">
      <c r="A799" s="48">
        <v>46130</v>
      </c>
      <c r="B799" s="95"/>
      <c r="C799" s="95"/>
      <c r="D799">
        <v>4</v>
      </c>
      <c r="E799" s="49">
        <v>5</v>
      </c>
      <c r="F799" t="s">
        <v>228</v>
      </c>
      <c r="G799" s="50">
        <v>7.6</v>
      </c>
      <c r="H799" s="47">
        <v>1</v>
      </c>
      <c r="I799">
        <v>5.88</v>
      </c>
      <c r="J799" t="str">
        <f t="shared" si="12"/>
        <v>No</v>
      </c>
    </row>
    <row r="800" spans="1:10" ht="16" hidden="1" customHeight="1" x14ac:dyDescent="0.2">
      <c r="A800" s="48">
        <v>46130</v>
      </c>
      <c r="B800" s="95"/>
      <c r="C800" s="95"/>
      <c r="D800">
        <v>4</v>
      </c>
      <c r="E800" s="49">
        <v>7</v>
      </c>
      <c r="F800" t="s">
        <v>134</v>
      </c>
      <c r="G800" s="50">
        <v>9.4</v>
      </c>
      <c r="H800" s="47">
        <v>0.5</v>
      </c>
      <c r="I800">
        <v>8.25</v>
      </c>
      <c r="J800" t="str">
        <f t="shared" si="12"/>
        <v>No</v>
      </c>
    </row>
    <row r="801" spans="1:10" ht="16" hidden="1" customHeight="1" x14ac:dyDescent="0.2">
      <c r="A801" s="48">
        <v>46130</v>
      </c>
      <c r="B801" s="95"/>
      <c r="C801" s="95"/>
      <c r="D801">
        <v>4</v>
      </c>
      <c r="E801" s="49">
        <v>8</v>
      </c>
      <c r="F801" t="s">
        <v>664</v>
      </c>
      <c r="G801" s="50">
        <v>7</v>
      </c>
      <c r="H801" s="47">
        <v>1</v>
      </c>
      <c r="I801">
        <v>6.6</v>
      </c>
      <c r="J801" t="str">
        <f t="shared" si="12"/>
        <v>No</v>
      </c>
    </row>
    <row r="802" spans="1:10" ht="16" hidden="1" customHeight="1" x14ac:dyDescent="0.2">
      <c r="A802" s="48">
        <v>46130</v>
      </c>
      <c r="B802" s="95"/>
      <c r="C802" s="95"/>
      <c r="D802">
        <v>4</v>
      </c>
      <c r="E802" s="49">
        <v>9</v>
      </c>
      <c r="F802" t="s">
        <v>252</v>
      </c>
      <c r="G802" s="50">
        <v>18.5</v>
      </c>
      <c r="H802" s="47">
        <v>1</v>
      </c>
      <c r="I802">
        <v>19.28</v>
      </c>
      <c r="J802" t="str">
        <f t="shared" si="12"/>
        <v>Yes</v>
      </c>
    </row>
    <row r="803" spans="1:10" ht="16" hidden="1" customHeight="1" x14ac:dyDescent="0.2">
      <c r="A803" s="48">
        <v>46130</v>
      </c>
      <c r="B803" s="95"/>
      <c r="C803" s="95"/>
      <c r="D803">
        <v>4</v>
      </c>
      <c r="E803" s="49">
        <v>10</v>
      </c>
      <c r="F803" t="s">
        <v>599</v>
      </c>
      <c r="G803" s="50">
        <v>10.5</v>
      </c>
      <c r="H803" s="47">
        <v>1</v>
      </c>
      <c r="I803">
        <v>7.6</v>
      </c>
      <c r="J803" t="str">
        <f t="shared" si="12"/>
        <v>No</v>
      </c>
    </row>
    <row r="804" spans="1:10" ht="16" hidden="1" customHeight="1" x14ac:dyDescent="0.2">
      <c r="A804" s="48">
        <v>46130</v>
      </c>
      <c r="B804" s="95"/>
      <c r="C804" s="95"/>
      <c r="D804">
        <v>5</v>
      </c>
      <c r="E804" s="49">
        <v>2</v>
      </c>
      <c r="F804" t="s">
        <v>665</v>
      </c>
      <c r="G804" s="50">
        <v>44</v>
      </c>
      <c r="H804" s="47">
        <v>1</v>
      </c>
      <c r="I804">
        <v>50</v>
      </c>
      <c r="J804" t="str">
        <f t="shared" si="12"/>
        <v>Yes</v>
      </c>
    </row>
    <row r="805" spans="1:10" ht="16" hidden="1" customHeight="1" x14ac:dyDescent="0.2">
      <c r="A805" s="48">
        <v>46130</v>
      </c>
      <c r="B805" s="95"/>
      <c r="C805" s="95"/>
      <c r="D805">
        <v>5</v>
      </c>
      <c r="E805" s="49">
        <v>3</v>
      </c>
      <c r="F805" t="s">
        <v>666</v>
      </c>
      <c r="G805" s="50">
        <v>8.8000000000000007</v>
      </c>
      <c r="H805" s="47">
        <v>0.5</v>
      </c>
      <c r="I805">
        <v>8.8000000000000007</v>
      </c>
      <c r="J805" t="str">
        <f t="shared" si="12"/>
        <v>Yes</v>
      </c>
    </row>
    <row r="806" spans="1:10" ht="16" hidden="1" customHeight="1" x14ac:dyDescent="0.2">
      <c r="A806" s="48">
        <v>46130</v>
      </c>
      <c r="B806" s="95"/>
      <c r="C806" s="95"/>
      <c r="D806">
        <v>5</v>
      </c>
      <c r="E806" s="49">
        <v>4</v>
      </c>
      <c r="F806" t="s">
        <v>583</v>
      </c>
      <c r="G806" s="50">
        <v>3</v>
      </c>
      <c r="H806" s="47">
        <v>0.5</v>
      </c>
      <c r="I806">
        <v>2.72</v>
      </c>
      <c r="J806" t="str">
        <f t="shared" si="12"/>
        <v>No</v>
      </c>
    </row>
    <row r="807" spans="1:10" ht="16" hidden="1" customHeight="1" x14ac:dyDescent="0.2">
      <c r="A807" s="48">
        <v>46130</v>
      </c>
      <c r="B807" s="95"/>
      <c r="C807" s="95"/>
      <c r="D807">
        <v>5</v>
      </c>
      <c r="E807" s="49">
        <v>5</v>
      </c>
      <c r="F807" t="s">
        <v>667</v>
      </c>
      <c r="G807" s="50">
        <v>12</v>
      </c>
      <c r="H807" s="47">
        <v>1</v>
      </c>
      <c r="I807">
        <v>6.59</v>
      </c>
      <c r="J807" t="str">
        <f t="shared" si="12"/>
        <v>No</v>
      </c>
    </row>
    <row r="808" spans="1:10" ht="16" hidden="1" customHeight="1" x14ac:dyDescent="0.2">
      <c r="A808" s="48">
        <v>46130</v>
      </c>
      <c r="B808" s="95"/>
      <c r="C808" s="95"/>
      <c r="D808">
        <v>5</v>
      </c>
      <c r="E808" s="49">
        <v>6</v>
      </c>
      <c r="F808" t="s">
        <v>668</v>
      </c>
      <c r="G808" s="50">
        <v>11.5</v>
      </c>
      <c r="H808" s="47">
        <v>0.5</v>
      </c>
      <c r="I808">
        <v>8.5500000000000007</v>
      </c>
      <c r="J808" t="str">
        <f t="shared" si="12"/>
        <v>No</v>
      </c>
    </row>
    <row r="809" spans="1:10" ht="16" hidden="1" customHeight="1" x14ac:dyDescent="0.2">
      <c r="A809" s="48">
        <v>46130</v>
      </c>
      <c r="B809" s="95"/>
      <c r="C809" s="95"/>
      <c r="D809">
        <v>5</v>
      </c>
      <c r="E809" s="49">
        <v>7</v>
      </c>
      <c r="F809" t="s">
        <v>669</v>
      </c>
      <c r="G809" s="50">
        <v>8.6</v>
      </c>
      <c r="H809" s="47">
        <v>1</v>
      </c>
      <c r="I809">
        <v>7.6</v>
      </c>
      <c r="J809" t="str">
        <f t="shared" si="12"/>
        <v>No</v>
      </c>
    </row>
    <row r="810" spans="1:10" ht="16" hidden="1" customHeight="1" x14ac:dyDescent="0.2">
      <c r="A810" s="48">
        <v>46130</v>
      </c>
      <c r="B810" s="95"/>
      <c r="C810" s="95"/>
      <c r="D810">
        <v>5</v>
      </c>
      <c r="E810" s="49">
        <v>8</v>
      </c>
      <c r="F810" t="s">
        <v>651</v>
      </c>
      <c r="G810" s="50">
        <v>12</v>
      </c>
      <c r="H810" s="47">
        <v>1</v>
      </c>
      <c r="I810">
        <v>16.600000000000001</v>
      </c>
      <c r="J810" t="str">
        <f t="shared" si="12"/>
        <v>Yes</v>
      </c>
    </row>
    <row r="811" spans="1:10" ht="16" hidden="1" customHeight="1" x14ac:dyDescent="0.2">
      <c r="A811" s="48">
        <v>46130</v>
      </c>
      <c r="B811" s="95"/>
      <c r="C811" s="95"/>
      <c r="D811">
        <v>6</v>
      </c>
      <c r="E811" s="49">
        <v>2</v>
      </c>
      <c r="F811" t="s">
        <v>652</v>
      </c>
      <c r="G811" s="50">
        <v>27</v>
      </c>
      <c r="H811" s="47">
        <v>1</v>
      </c>
      <c r="I811">
        <v>42</v>
      </c>
      <c r="J811" t="str">
        <f t="shared" si="12"/>
        <v>Yes</v>
      </c>
    </row>
    <row r="812" spans="1:10" ht="16" hidden="1" customHeight="1" x14ac:dyDescent="0.2">
      <c r="A812" s="48">
        <v>46130</v>
      </c>
      <c r="B812" s="95"/>
      <c r="C812" s="95"/>
      <c r="D812">
        <v>6</v>
      </c>
      <c r="E812" s="49">
        <v>3</v>
      </c>
      <c r="F812" t="s">
        <v>653</v>
      </c>
      <c r="G812" s="50">
        <v>3</v>
      </c>
      <c r="H812" s="47">
        <v>0.5</v>
      </c>
      <c r="I812">
        <v>2.36</v>
      </c>
      <c r="J812" t="str">
        <f t="shared" si="12"/>
        <v>No</v>
      </c>
    </row>
    <row r="813" spans="1:10" ht="16" hidden="1" customHeight="1" x14ac:dyDescent="0.2">
      <c r="A813" s="48">
        <v>46130</v>
      </c>
      <c r="B813" s="95"/>
      <c r="C813" s="95"/>
      <c r="D813">
        <v>6</v>
      </c>
      <c r="E813" s="49">
        <v>5</v>
      </c>
      <c r="F813" t="s">
        <v>540</v>
      </c>
      <c r="G813" s="50">
        <v>8.8000000000000007</v>
      </c>
      <c r="H813" s="47">
        <v>0.5</v>
      </c>
      <c r="I813">
        <v>12.5</v>
      </c>
      <c r="J813" t="str">
        <f t="shared" si="12"/>
        <v>Yes</v>
      </c>
    </row>
    <row r="814" spans="1:10" ht="16" hidden="1" customHeight="1" x14ac:dyDescent="0.2">
      <c r="A814" s="48">
        <v>46130</v>
      </c>
      <c r="B814" s="95"/>
      <c r="C814" s="95"/>
      <c r="D814">
        <v>6</v>
      </c>
      <c r="E814" s="49">
        <v>6</v>
      </c>
      <c r="F814" t="s">
        <v>670</v>
      </c>
      <c r="G814" s="50">
        <v>9.4</v>
      </c>
      <c r="H814" s="47">
        <v>0.5</v>
      </c>
      <c r="I814">
        <v>17</v>
      </c>
      <c r="J814" t="str">
        <f t="shared" si="12"/>
        <v>Yes</v>
      </c>
    </row>
    <row r="815" spans="1:10" ht="16" hidden="1" customHeight="1" x14ac:dyDescent="0.2">
      <c r="A815" s="48">
        <v>46130</v>
      </c>
      <c r="B815" s="95"/>
      <c r="C815" s="95"/>
      <c r="D815">
        <v>6</v>
      </c>
      <c r="E815" s="49">
        <v>10</v>
      </c>
      <c r="F815" t="s">
        <v>654</v>
      </c>
      <c r="G815" s="50">
        <v>16.5</v>
      </c>
      <c r="H815" s="47">
        <v>1</v>
      </c>
      <c r="I815">
        <v>15</v>
      </c>
      <c r="J815" t="str">
        <f t="shared" si="12"/>
        <v>No</v>
      </c>
    </row>
    <row r="816" spans="1:10" ht="16" hidden="1" customHeight="1" x14ac:dyDescent="0.2">
      <c r="A816" s="48">
        <v>46130</v>
      </c>
      <c r="B816" s="95"/>
      <c r="C816" s="95"/>
      <c r="D816">
        <v>7</v>
      </c>
      <c r="E816" s="49">
        <v>1</v>
      </c>
      <c r="F816" t="s">
        <v>671</v>
      </c>
      <c r="G816" s="50">
        <v>18</v>
      </c>
      <c r="H816" s="47">
        <v>0.5</v>
      </c>
      <c r="I816">
        <v>18</v>
      </c>
      <c r="J816" t="str">
        <f t="shared" si="12"/>
        <v>Yes</v>
      </c>
    </row>
    <row r="817" spans="1:10" ht="16" hidden="1" customHeight="1" x14ac:dyDescent="0.2">
      <c r="A817" s="48">
        <v>46130</v>
      </c>
      <c r="B817" s="95"/>
      <c r="C817" s="95"/>
      <c r="D817">
        <v>7</v>
      </c>
      <c r="E817" s="49">
        <v>2</v>
      </c>
      <c r="F817" t="s">
        <v>672</v>
      </c>
      <c r="G817" s="50">
        <v>3.1</v>
      </c>
      <c r="H817" s="47">
        <v>0.5</v>
      </c>
      <c r="I817">
        <v>3.5</v>
      </c>
      <c r="J817" t="str">
        <f t="shared" si="12"/>
        <v>Yes</v>
      </c>
    </row>
    <row r="818" spans="1:10" ht="16" hidden="1" customHeight="1" x14ac:dyDescent="0.2">
      <c r="A818" s="48">
        <v>46130</v>
      </c>
      <c r="B818" s="95"/>
      <c r="C818" s="95"/>
      <c r="D818">
        <v>7</v>
      </c>
      <c r="E818" s="49">
        <v>3</v>
      </c>
      <c r="F818" t="s">
        <v>673</v>
      </c>
      <c r="G818" s="50">
        <v>30</v>
      </c>
      <c r="H818" s="47">
        <v>1</v>
      </c>
      <c r="I818">
        <v>21.51</v>
      </c>
      <c r="J818" t="str">
        <f t="shared" si="12"/>
        <v>No</v>
      </c>
    </row>
    <row r="819" spans="1:10" ht="16" hidden="1" customHeight="1" x14ac:dyDescent="0.2">
      <c r="A819" s="48">
        <v>46130</v>
      </c>
      <c r="B819" s="95"/>
      <c r="C819" s="95"/>
      <c r="D819">
        <v>7</v>
      </c>
      <c r="E819" s="49">
        <v>4</v>
      </c>
      <c r="F819" t="s">
        <v>553</v>
      </c>
      <c r="G819" s="50">
        <v>14</v>
      </c>
      <c r="H819" s="47">
        <v>0.5</v>
      </c>
      <c r="I819">
        <v>7.97</v>
      </c>
      <c r="J819" t="str">
        <f t="shared" si="12"/>
        <v>No</v>
      </c>
    </row>
    <row r="820" spans="1:10" ht="16" hidden="1" customHeight="1" x14ac:dyDescent="0.2">
      <c r="A820" s="48">
        <v>46130</v>
      </c>
      <c r="B820" s="95"/>
      <c r="C820" s="95"/>
      <c r="D820">
        <v>7</v>
      </c>
      <c r="E820" s="49">
        <v>5</v>
      </c>
      <c r="F820" t="s">
        <v>674</v>
      </c>
      <c r="G820" s="50">
        <v>42</v>
      </c>
      <c r="H820" s="47">
        <v>0.5</v>
      </c>
      <c r="I820">
        <v>28.18</v>
      </c>
      <c r="J820" t="str">
        <f t="shared" si="12"/>
        <v>No</v>
      </c>
    </row>
    <row r="821" spans="1:10" ht="16" hidden="1" customHeight="1" x14ac:dyDescent="0.2">
      <c r="A821" s="48">
        <v>46130</v>
      </c>
      <c r="B821" s="95"/>
      <c r="C821" s="95"/>
      <c r="D821">
        <v>7</v>
      </c>
      <c r="E821" s="49">
        <v>7</v>
      </c>
      <c r="F821" t="s">
        <v>675</v>
      </c>
      <c r="G821" s="50">
        <v>4.5</v>
      </c>
      <c r="H821" s="47">
        <v>0.5</v>
      </c>
      <c r="I821">
        <v>4.5</v>
      </c>
      <c r="J821" t="str">
        <f t="shared" si="12"/>
        <v>Yes</v>
      </c>
    </row>
    <row r="822" spans="1:10" ht="16" hidden="1" customHeight="1" x14ac:dyDescent="0.2">
      <c r="A822" s="48">
        <v>46130</v>
      </c>
      <c r="B822" s="95"/>
      <c r="C822" s="95"/>
      <c r="D822">
        <v>7</v>
      </c>
      <c r="E822" s="49">
        <v>8</v>
      </c>
      <c r="F822" t="s">
        <v>676</v>
      </c>
      <c r="G822" s="50">
        <v>32</v>
      </c>
      <c r="H822" s="47">
        <v>1</v>
      </c>
      <c r="I822">
        <v>24</v>
      </c>
      <c r="J822" t="str">
        <f t="shared" si="12"/>
        <v>No</v>
      </c>
    </row>
    <row r="823" spans="1:10" ht="16" hidden="1" customHeight="1" x14ac:dyDescent="0.2">
      <c r="A823" s="48">
        <v>46130</v>
      </c>
      <c r="B823" s="95"/>
      <c r="C823" s="95"/>
      <c r="D823">
        <v>7</v>
      </c>
      <c r="E823" s="49">
        <v>12</v>
      </c>
      <c r="F823" t="s">
        <v>677</v>
      </c>
      <c r="G823" s="50">
        <v>18.5</v>
      </c>
      <c r="H823" s="47">
        <v>1</v>
      </c>
      <c r="I823">
        <v>14.65</v>
      </c>
      <c r="J823" t="str">
        <f t="shared" si="12"/>
        <v>No</v>
      </c>
    </row>
    <row r="824" spans="1:10" ht="16" hidden="1" customHeight="1" x14ac:dyDescent="0.2">
      <c r="A824" s="48">
        <v>46130</v>
      </c>
      <c r="B824" s="95"/>
      <c r="C824" s="95"/>
      <c r="D824">
        <v>7</v>
      </c>
      <c r="E824" s="49">
        <v>13</v>
      </c>
      <c r="F824" t="s">
        <v>598</v>
      </c>
      <c r="G824" s="50">
        <v>15</v>
      </c>
      <c r="H824" s="47">
        <v>1</v>
      </c>
      <c r="I824">
        <v>13.19</v>
      </c>
      <c r="J824" t="str">
        <f t="shared" si="12"/>
        <v>No</v>
      </c>
    </row>
    <row r="825" spans="1:10" ht="16" hidden="1" customHeight="1" x14ac:dyDescent="0.2">
      <c r="A825" s="48">
        <v>46130</v>
      </c>
      <c r="B825" s="95"/>
      <c r="C825" s="95"/>
      <c r="D825">
        <v>8</v>
      </c>
      <c r="E825" s="49">
        <v>1</v>
      </c>
      <c r="F825" t="s">
        <v>602</v>
      </c>
      <c r="G825" s="50">
        <v>25</v>
      </c>
      <c r="H825" s="47">
        <v>1</v>
      </c>
      <c r="I825">
        <v>16.170000000000002</v>
      </c>
      <c r="J825" t="str">
        <f t="shared" si="12"/>
        <v>No</v>
      </c>
    </row>
    <row r="826" spans="1:10" ht="16" hidden="1" customHeight="1" x14ac:dyDescent="0.2">
      <c r="A826" s="48">
        <v>46130</v>
      </c>
      <c r="B826" s="95"/>
      <c r="C826" s="95"/>
      <c r="D826">
        <v>8</v>
      </c>
      <c r="E826" s="49">
        <v>4</v>
      </c>
      <c r="F826" t="s">
        <v>61</v>
      </c>
      <c r="G826" s="50">
        <v>32</v>
      </c>
      <c r="H826" s="47">
        <v>0.5</v>
      </c>
      <c r="I826">
        <v>59.41</v>
      </c>
      <c r="J826" t="str">
        <f t="shared" si="12"/>
        <v>Yes</v>
      </c>
    </row>
    <row r="827" spans="1:10" ht="16" hidden="1" customHeight="1" x14ac:dyDescent="0.2">
      <c r="A827" s="48">
        <v>46130</v>
      </c>
      <c r="B827" s="95"/>
      <c r="C827" s="95"/>
      <c r="D827">
        <v>8</v>
      </c>
      <c r="E827" s="49">
        <v>5</v>
      </c>
      <c r="F827" t="s">
        <v>467</v>
      </c>
      <c r="G827" s="50">
        <v>16</v>
      </c>
      <c r="H827" s="47">
        <v>1</v>
      </c>
      <c r="I827">
        <v>16.850000000000001</v>
      </c>
      <c r="J827" t="str">
        <f t="shared" si="12"/>
        <v>Yes</v>
      </c>
    </row>
    <row r="828" spans="1:10" ht="16" hidden="1" customHeight="1" x14ac:dyDescent="0.2">
      <c r="A828" s="48">
        <v>46130</v>
      </c>
      <c r="B828" s="95"/>
      <c r="C828" s="95"/>
      <c r="D828">
        <v>8</v>
      </c>
      <c r="E828" s="49">
        <v>7</v>
      </c>
      <c r="F828" t="s">
        <v>112</v>
      </c>
      <c r="G828" s="50">
        <v>7.2</v>
      </c>
      <c r="H828" s="47">
        <v>1</v>
      </c>
      <c r="I828">
        <v>4.9000000000000004</v>
      </c>
      <c r="J828" t="str">
        <f t="shared" si="12"/>
        <v>No</v>
      </c>
    </row>
    <row r="829" spans="1:10" ht="16" hidden="1" customHeight="1" x14ac:dyDescent="0.2">
      <c r="A829" s="48">
        <v>46130</v>
      </c>
      <c r="B829" s="95"/>
      <c r="C829" s="95"/>
      <c r="D829">
        <v>8</v>
      </c>
      <c r="E829" s="49">
        <v>8</v>
      </c>
      <c r="F829" t="s">
        <v>678</v>
      </c>
      <c r="G829" s="50">
        <v>32</v>
      </c>
      <c r="H829" s="47">
        <v>0.5</v>
      </c>
      <c r="I829">
        <v>30</v>
      </c>
      <c r="J829" t="str">
        <f t="shared" si="12"/>
        <v>No</v>
      </c>
    </row>
    <row r="830" spans="1:10" ht="16" hidden="1" customHeight="1" x14ac:dyDescent="0.2">
      <c r="A830" s="48">
        <v>46130</v>
      </c>
      <c r="B830" s="95"/>
      <c r="C830" s="95"/>
      <c r="D830">
        <v>8</v>
      </c>
      <c r="E830" s="49">
        <v>9</v>
      </c>
      <c r="F830" t="s">
        <v>196</v>
      </c>
      <c r="G830" s="50">
        <v>26</v>
      </c>
      <c r="H830" s="47">
        <v>1</v>
      </c>
      <c r="I830">
        <v>36</v>
      </c>
      <c r="J830" t="str">
        <f t="shared" si="12"/>
        <v>Yes</v>
      </c>
    </row>
    <row r="831" spans="1:10" ht="16" hidden="1" customHeight="1" x14ac:dyDescent="0.2">
      <c r="A831" s="48">
        <v>46130</v>
      </c>
      <c r="B831" s="95"/>
      <c r="C831" s="95"/>
      <c r="D831">
        <v>8</v>
      </c>
      <c r="E831" s="49">
        <v>10</v>
      </c>
      <c r="F831" t="s">
        <v>679</v>
      </c>
      <c r="G831" s="50">
        <v>14.5</v>
      </c>
      <c r="H831" s="47">
        <v>1</v>
      </c>
      <c r="I831">
        <v>16.5</v>
      </c>
      <c r="J831" t="str">
        <f t="shared" si="12"/>
        <v>Yes</v>
      </c>
    </row>
    <row r="832" spans="1:10" ht="16" hidden="1" customHeight="1" x14ac:dyDescent="0.2">
      <c r="A832" s="48">
        <v>46130</v>
      </c>
      <c r="B832" s="95"/>
      <c r="C832" s="95"/>
      <c r="D832">
        <v>8</v>
      </c>
      <c r="E832" s="49">
        <v>11</v>
      </c>
      <c r="F832" t="s">
        <v>271</v>
      </c>
      <c r="G832" s="50">
        <v>11.5</v>
      </c>
      <c r="H832" s="47">
        <v>1</v>
      </c>
      <c r="I832">
        <v>13.5</v>
      </c>
      <c r="J832" t="str">
        <f t="shared" si="12"/>
        <v>Yes</v>
      </c>
    </row>
    <row r="833" spans="1:10" ht="16" hidden="1" customHeight="1" x14ac:dyDescent="0.2">
      <c r="A833" s="48">
        <v>46130</v>
      </c>
      <c r="B833" s="95"/>
      <c r="C833" s="95"/>
      <c r="D833">
        <v>8</v>
      </c>
      <c r="E833" s="49">
        <v>12</v>
      </c>
      <c r="F833" t="s">
        <v>604</v>
      </c>
      <c r="G833" s="50">
        <v>7.6</v>
      </c>
      <c r="H833" s="47">
        <v>1</v>
      </c>
      <c r="I833">
        <v>7.44</v>
      </c>
      <c r="J833" t="str">
        <f t="shared" si="12"/>
        <v>No</v>
      </c>
    </row>
    <row r="834" spans="1:10" ht="16" hidden="1" customHeight="1" x14ac:dyDescent="0.2">
      <c r="A834" s="48">
        <v>46130</v>
      </c>
      <c r="B834" s="95"/>
      <c r="C834" s="95"/>
      <c r="D834">
        <v>8</v>
      </c>
      <c r="E834" s="49">
        <v>13</v>
      </c>
      <c r="F834" t="s">
        <v>146</v>
      </c>
      <c r="G834" s="50">
        <v>14</v>
      </c>
      <c r="H834" s="47">
        <v>0.5</v>
      </c>
      <c r="I834">
        <v>11</v>
      </c>
      <c r="J834" t="str">
        <f t="shared" ref="J834:J897" si="13">IF(I834&gt;=G834,"Yes","No")</f>
        <v>No</v>
      </c>
    </row>
    <row r="835" spans="1:10" ht="16" hidden="1" customHeight="1" x14ac:dyDescent="0.2">
      <c r="A835" s="48">
        <v>46130</v>
      </c>
      <c r="B835" s="95"/>
      <c r="C835" s="95"/>
      <c r="D835">
        <v>8</v>
      </c>
      <c r="E835" s="49">
        <v>14</v>
      </c>
      <c r="F835" t="s">
        <v>468</v>
      </c>
      <c r="G835" s="50">
        <v>20</v>
      </c>
      <c r="H835" s="47">
        <v>1</v>
      </c>
      <c r="I835">
        <v>29.88</v>
      </c>
      <c r="J835" t="str">
        <f t="shared" si="13"/>
        <v>Yes</v>
      </c>
    </row>
    <row r="836" spans="1:10" ht="16" hidden="1" customHeight="1" x14ac:dyDescent="0.2">
      <c r="A836" s="48">
        <v>46130</v>
      </c>
      <c r="B836" s="95"/>
      <c r="C836" s="95"/>
      <c r="D836">
        <v>8</v>
      </c>
      <c r="E836" s="49">
        <v>15</v>
      </c>
      <c r="F836" t="s">
        <v>605</v>
      </c>
      <c r="G836" s="50">
        <v>7.6</v>
      </c>
      <c r="H836" s="47">
        <v>1</v>
      </c>
      <c r="I836">
        <v>6.67</v>
      </c>
      <c r="J836" t="str">
        <f t="shared" si="13"/>
        <v>No</v>
      </c>
    </row>
    <row r="837" spans="1:10" ht="16" hidden="1" customHeight="1" x14ac:dyDescent="0.2">
      <c r="A837" s="48">
        <v>46130</v>
      </c>
      <c r="B837" s="95"/>
      <c r="C837" s="95"/>
      <c r="D837">
        <v>9</v>
      </c>
      <c r="E837" s="49">
        <v>3</v>
      </c>
      <c r="F837" t="s">
        <v>306</v>
      </c>
      <c r="G837" s="50">
        <v>18</v>
      </c>
      <c r="H837" s="47">
        <v>0.5</v>
      </c>
      <c r="I837">
        <v>16.13</v>
      </c>
      <c r="J837" t="str">
        <f t="shared" si="13"/>
        <v>No</v>
      </c>
    </row>
    <row r="838" spans="1:10" ht="16" hidden="1" customHeight="1" x14ac:dyDescent="0.2">
      <c r="A838" s="48">
        <v>46130</v>
      </c>
      <c r="B838" s="95"/>
      <c r="C838" s="95"/>
      <c r="D838">
        <v>9</v>
      </c>
      <c r="E838" s="49">
        <v>7</v>
      </c>
      <c r="F838" t="s">
        <v>251</v>
      </c>
      <c r="G838" s="50">
        <v>13.5</v>
      </c>
      <c r="H838" s="47">
        <v>1</v>
      </c>
      <c r="I838">
        <v>8.61</v>
      </c>
      <c r="J838" t="str">
        <f t="shared" si="13"/>
        <v>No</v>
      </c>
    </row>
    <row r="839" spans="1:10" ht="16" hidden="1" customHeight="1" x14ac:dyDescent="0.2">
      <c r="A839" s="48">
        <v>46130</v>
      </c>
      <c r="B839" s="95"/>
      <c r="C839" s="95"/>
      <c r="D839">
        <v>9</v>
      </c>
      <c r="E839" s="49">
        <v>8</v>
      </c>
      <c r="F839" t="s">
        <v>549</v>
      </c>
      <c r="G839" s="50">
        <v>14</v>
      </c>
      <c r="H839" s="47">
        <v>1</v>
      </c>
      <c r="I839">
        <v>13.45</v>
      </c>
      <c r="J839" t="str">
        <f t="shared" si="13"/>
        <v>No</v>
      </c>
    </row>
    <row r="840" spans="1:10" ht="16" hidden="1" customHeight="1" x14ac:dyDescent="0.2">
      <c r="A840" s="48">
        <v>46130</v>
      </c>
      <c r="B840" s="95"/>
      <c r="C840" s="95"/>
      <c r="D840">
        <v>9</v>
      </c>
      <c r="E840" s="49">
        <v>12</v>
      </c>
      <c r="F840" t="s">
        <v>680</v>
      </c>
      <c r="G840" s="50">
        <v>5.3</v>
      </c>
      <c r="H840" s="47">
        <v>0.5</v>
      </c>
      <c r="I840">
        <v>5.5</v>
      </c>
      <c r="J840" t="str">
        <f t="shared" si="13"/>
        <v>Yes</v>
      </c>
    </row>
    <row r="841" spans="1:10" ht="16" hidden="1" customHeight="1" x14ac:dyDescent="0.2">
      <c r="A841" s="48">
        <v>46130</v>
      </c>
      <c r="B841" s="95"/>
      <c r="C841" s="95"/>
      <c r="D841">
        <v>9</v>
      </c>
      <c r="E841" s="49">
        <v>13</v>
      </c>
      <c r="F841" t="s">
        <v>506</v>
      </c>
      <c r="G841" s="50">
        <v>38</v>
      </c>
      <c r="H841" s="47">
        <v>1</v>
      </c>
      <c r="I841">
        <v>38</v>
      </c>
      <c r="J841" t="str">
        <f t="shared" si="13"/>
        <v>Yes</v>
      </c>
    </row>
    <row r="842" spans="1:10" ht="16" hidden="1" customHeight="1" x14ac:dyDescent="0.2">
      <c r="A842" s="48">
        <v>46130</v>
      </c>
      <c r="B842" s="95"/>
      <c r="C842" s="95"/>
      <c r="D842">
        <v>9</v>
      </c>
      <c r="E842" s="49">
        <v>15</v>
      </c>
      <c r="F842" t="s">
        <v>568</v>
      </c>
      <c r="G842" s="50">
        <v>19.5</v>
      </c>
      <c r="H842" s="47">
        <v>1</v>
      </c>
      <c r="I842">
        <v>14.62</v>
      </c>
      <c r="J842" t="str">
        <f t="shared" si="13"/>
        <v>No</v>
      </c>
    </row>
    <row r="843" spans="1:10" ht="16" hidden="1" customHeight="1" x14ac:dyDescent="0.2">
      <c r="A843" s="48">
        <v>46130</v>
      </c>
      <c r="B843" s="95"/>
      <c r="C843" s="95"/>
      <c r="D843">
        <v>9</v>
      </c>
      <c r="E843" s="49">
        <v>16</v>
      </c>
      <c r="F843" t="s">
        <v>398</v>
      </c>
      <c r="G843" s="50">
        <v>11.5</v>
      </c>
      <c r="H843" s="47">
        <v>1</v>
      </c>
      <c r="I843">
        <v>14.37</v>
      </c>
      <c r="J843" t="str">
        <f t="shared" si="13"/>
        <v>Yes</v>
      </c>
    </row>
    <row r="844" spans="1:10" ht="16" hidden="1" customHeight="1" x14ac:dyDescent="0.2">
      <c r="A844" s="48">
        <v>46130</v>
      </c>
      <c r="B844" s="95"/>
      <c r="C844" s="95"/>
      <c r="D844">
        <v>9</v>
      </c>
      <c r="E844" s="49">
        <v>17</v>
      </c>
      <c r="F844" t="s">
        <v>404</v>
      </c>
      <c r="G844" s="50">
        <v>6.2</v>
      </c>
      <c r="H844" s="47">
        <v>0.5</v>
      </c>
      <c r="I844">
        <v>4.82</v>
      </c>
      <c r="J844" t="str">
        <f t="shared" si="13"/>
        <v>No</v>
      </c>
    </row>
    <row r="845" spans="1:10" ht="16" hidden="1" customHeight="1" x14ac:dyDescent="0.2">
      <c r="A845" s="48">
        <v>46130</v>
      </c>
      <c r="B845" s="95"/>
      <c r="C845" s="95"/>
      <c r="D845">
        <v>10</v>
      </c>
      <c r="E845" s="49">
        <v>3</v>
      </c>
      <c r="F845" t="s">
        <v>431</v>
      </c>
      <c r="G845" s="50">
        <v>11.5</v>
      </c>
      <c r="H845" s="47">
        <v>1</v>
      </c>
      <c r="I845">
        <v>11</v>
      </c>
      <c r="J845" t="str">
        <f t="shared" si="13"/>
        <v>No</v>
      </c>
    </row>
    <row r="846" spans="1:10" ht="16" hidden="1" customHeight="1" x14ac:dyDescent="0.2">
      <c r="A846" s="48">
        <v>46130</v>
      </c>
      <c r="B846" s="95"/>
      <c r="C846" s="95"/>
      <c r="D846">
        <v>10</v>
      </c>
      <c r="E846" s="49">
        <v>4</v>
      </c>
      <c r="F846" t="s">
        <v>681</v>
      </c>
      <c r="G846" s="50">
        <v>7.8</v>
      </c>
      <c r="H846" s="47">
        <v>0.5</v>
      </c>
      <c r="I846">
        <v>5.53</v>
      </c>
      <c r="J846" t="str">
        <f t="shared" si="13"/>
        <v>No</v>
      </c>
    </row>
    <row r="847" spans="1:10" ht="16" hidden="1" customHeight="1" x14ac:dyDescent="0.2">
      <c r="A847" s="48">
        <v>46130</v>
      </c>
      <c r="B847" s="95"/>
      <c r="C847" s="95"/>
      <c r="D847">
        <v>10</v>
      </c>
      <c r="E847" s="49">
        <v>6</v>
      </c>
      <c r="F847" t="s">
        <v>555</v>
      </c>
      <c r="G847" s="50">
        <v>7</v>
      </c>
      <c r="H847" s="47">
        <v>1</v>
      </c>
      <c r="I847">
        <v>9.1999999999999993</v>
      </c>
      <c r="J847" t="str">
        <f t="shared" si="13"/>
        <v>Yes</v>
      </c>
    </row>
    <row r="848" spans="1:10" ht="16" hidden="1" customHeight="1" x14ac:dyDescent="0.2">
      <c r="A848" s="48">
        <v>46130</v>
      </c>
      <c r="B848" s="95"/>
      <c r="C848" s="95"/>
      <c r="D848">
        <v>10</v>
      </c>
      <c r="E848" s="49">
        <v>10</v>
      </c>
      <c r="F848" t="s">
        <v>601</v>
      </c>
      <c r="G848" s="50">
        <v>3</v>
      </c>
      <c r="H848" s="47">
        <v>0.5</v>
      </c>
      <c r="I848">
        <v>2.37</v>
      </c>
      <c r="J848" t="str">
        <f t="shared" si="13"/>
        <v>No</v>
      </c>
    </row>
    <row r="849" spans="1:10" ht="16" hidden="1" customHeight="1" x14ac:dyDescent="0.2">
      <c r="A849" s="48">
        <v>46130</v>
      </c>
      <c r="B849" s="95"/>
      <c r="C849" s="95"/>
      <c r="D849">
        <v>10</v>
      </c>
      <c r="E849" s="49">
        <v>11</v>
      </c>
      <c r="F849" t="s">
        <v>188</v>
      </c>
      <c r="G849" s="50">
        <v>22</v>
      </c>
      <c r="H849" s="47">
        <v>1</v>
      </c>
      <c r="I849">
        <v>15.02</v>
      </c>
      <c r="J849" t="str">
        <f t="shared" si="13"/>
        <v>No</v>
      </c>
    </row>
    <row r="850" spans="1:10" ht="16" hidden="1" customHeight="1" x14ac:dyDescent="0.2">
      <c r="A850" s="48">
        <v>46130</v>
      </c>
      <c r="B850" s="95"/>
      <c r="C850" s="95"/>
      <c r="D850">
        <v>10</v>
      </c>
      <c r="E850" s="49">
        <v>14</v>
      </c>
      <c r="F850" t="s">
        <v>682</v>
      </c>
      <c r="G850" s="50">
        <v>14.5</v>
      </c>
      <c r="H850" s="47">
        <v>1</v>
      </c>
      <c r="I850">
        <v>21.41</v>
      </c>
      <c r="J850" t="str">
        <f t="shared" si="13"/>
        <v>Yes</v>
      </c>
    </row>
    <row r="851" spans="1:10" ht="16" hidden="1" customHeight="1" x14ac:dyDescent="0.2">
      <c r="A851" s="48">
        <v>46137</v>
      </c>
      <c r="B851" s="95"/>
      <c r="C851" s="95"/>
      <c r="D851">
        <v>1</v>
      </c>
      <c r="E851" s="49">
        <v>3</v>
      </c>
      <c r="F851" t="s">
        <v>705</v>
      </c>
      <c r="G851" s="50">
        <v>15.5</v>
      </c>
      <c r="H851" s="47">
        <v>1</v>
      </c>
      <c r="I851">
        <v>19</v>
      </c>
      <c r="J851" t="str">
        <f t="shared" si="13"/>
        <v>Yes</v>
      </c>
    </row>
    <row r="852" spans="1:10" ht="16" hidden="1" customHeight="1" x14ac:dyDescent="0.2">
      <c r="A852" s="48">
        <v>46137</v>
      </c>
      <c r="B852" s="95"/>
      <c r="C852" s="95"/>
      <c r="D852">
        <v>1</v>
      </c>
      <c r="E852" s="49">
        <v>4</v>
      </c>
      <c r="F852" t="s">
        <v>590</v>
      </c>
      <c r="G852" s="50">
        <v>8.4</v>
      </c>
      <c r="H852" s="47">
        <v>1</v>
      </c>
      <c r="I852">
        <v>5.94</v>
      </c>
      <c r="J852" t="str">
        <f t="shared" si="13"/>
        <v>No</v>
      </c>
    </row>
    <row r="853" spans="1:10" ht="16" hidden="1" customHeight="1" x14ac:dyDescent="0.2">
      <c r="A853" s="48">
        <v>46137</v>
      </c>
      <c r="B853" s="95"/>
      <c r="C853" s="95"/>
      <c r="D853">
        <v>1</v>
      </c>
      <c r="E853" s="49">
        <v>5</v>
      </c>
      <c r="F853" t="s">
        <v>452</v>
      </c>
      <c r="G853" s="50">
        <v>42</v>
      </c>
      <c r="H853" s="47">
        <v>1</v>
      </c>
      <c r="I853">
        <v>36</v>
      </c>
      <c r="J853" t="str">
        <f t="shared" si="13"/>
        <v>No</v>
      </c>
    </row>
    <row r="854" spans="1:10" ht="16" hidden="1" customHeight="1" x14ac:dyDescent="0.2">
      <c r="A854" s="48">
        <v>46137</v>
      </c>
      <c r="B854" s="95"/>
      <c r="C854" s="95"/>
      <c r="D854">
        <v>1</v>
      </c>
      <c r="E854" s="49">
        <v>6</v>
      </c>
      <c r="F854" t="s">
        <v>292</v>
      </c>
      <c r="G854" s="50">
        <v>7.4</v>
      </c>
      <c r="H854" s="47">
        <v>0.5</v>
      </c>
      <c r="I854">
        <v>5.95</v>
      </c>
      <c r="J854" t="str">
        <f t="shared" si="13"/>
        <v>No</v>
      </c>
    </row>
    <row r="855" spans="1:10" ht="16" hidden="1" customHeight="1" x14ac:dyDescent="0.2">
      <c r="A855" s="48">
        <v>46137</v>
      </c>
      <c r="B855" s="95"/>
      <c r="C855" s="95"/>
      <c r="D855">
        <v>1</v>
      </c>
      <c r="E855" s="49">
        <v>7</v>
      </c>
      <c r="F855" t="s">
        <v>706</v>
      </c>
      <c r="G855" s="50">
        <v>9.8000000000000007</v>
      </c>
      <c r="H855" s="47">
        <v>1</v>
      </c>
      <c r="I855">
        <v>22.34</v>
      </c>
      <c r="J855" t="str">
        <f t="shared" si="13"/>
        <v>Yes</v>
      </c>
    </row>
    <row r="856" spans="1:10" ht="16" hidden="1" customHeight="1" x14ac:dyDescent="0.2">
      <c r="A856" s="48">
        <v>46137</v>
      </c>
      <c r="B856" s="95"/>
      <c r="C856" s="95"/>
      <c r="D856">
        <v>1</v>
      </c>
      <c r="E856" s="49">
        <v>8</v>
      </c>
      <c r="F856" t="s">
        <v>524</v>
      </c>
      <c r="G856" s="50">
        <v>3.95</v>
      </c>
      <c r="H856" s="47">
        <v>0.5</v>
      </c>
      <c r="I856">
        <v>3.53</v>
      </c>
      <c r="J856" t="str">
        <f t="shared" si="13"/>
        <v>No</v>
      </c>
    </row>
    <row r="857" spans="1:10" ht="16" hidden="1" customHeight="1" x14ac:dyDescent="0.2">
      <c r="A857" s="48">
        <v>46137</v>
      </c>
      <c r="B857" s="95"/>
      <c r="C857" s="95"/>
      <c r="D857">
        <v>1</v>
      </c>
      <c r="E857" s="49">
        <v>9</v>
      </c>
      <c r="F857" t="s">
        <v>591</v>
      </c>
      <c r="G857" s="50">
        <v>5</v>
      </c>
      <c r="H857" s="47">
        <v>0.5</v>
      </c>
      <c r="I857">
        <v>3.7</v>
      </c>
      <c r="J857" t="str">
        <f t="shared" si="13"/>
        <v>No</v>
      </c>
    </row>
    <row r="858" spans="1:10" ht="16" hidden="1" customHeight="1" x14ac:dyDescent="0.2">
      <c r="A858" s="48">
        <v>46137</v>
      </c>
      <c r="B858" s="95"/>
      <c r="C858" s="95"/>
      <c r="D858">
        <v>2</v>
      </c>
      <c r="E858" s="49">
        <v>1</v>
      </c>
      <c r="F858" t="s">
        <v>508</v>
      </c>
      <c r="G858" s="50">
        <v>32</v>
      </c>
      <c r="H858" s="47">
        <v>0.5</v>
      </c>
      <c r="I858">
        <v>69.33</v>
      </c>
      <c r="J858" t="str">
        <f t="shared" si="13"/>
        <v>Yes</v>
      </c>
    </row>
    <row r="859" spans="1:10" ht="16" hidden="1" customHeight="1" x14ac:dyDescent="0.2">
      <c r="A859" s="48">
        <v>46137</v>
      </c>
      <c r="B859" s="95"/>
      <c r="C859" s="95"/>
      <c r="D859">
        <v>2</v>
      </c>
      <c r="E859" s="49">
        <v>3</v>
      </c>
      <c r="F859" t="s">
        <v>573</v>
      </c>
      <c r="G859" s="50">
        <v>36</v>
      </c>
      <c r="H859" s="47">
        <v>1</v>
      </c>
      <c r="I859">
        <v>33.020000000000003</v>
      </c>
      <c r="J859" t="str">
        <f t="shared" si="13"/>
        <v>No</v>
      </c>
    </row>
    <row r="860" spans="1:10" ht="16" hidden="1" customHeight="1" x14ac:dyDescent="0.2">
      <c r="A860" s="48">
        <v>46137</v>
      </c>
      <c r="B860" s="95"/>
      <c r="C860" s="95"/>
      <c r="D860">
        <v>2</v>
      </c>
      <c r="E860" s="49">
        <v>4</v>
      </c>
      <c r="F860" t="s">
        <v>569</v>
      </c>
      <c r="G860" s="50">
        <v>6</v>
      </c>
      <c r="H860" s="47">
        <v>0.5</v>
      </c>
      <c r="I860">
        <v>5.96</v>
      </c>
      <c r="J860" t="str">
        <f t="shared" si="13"/>
        <v>No</v>
      </c>
    </row>
    <row r="861" spans="1:10" ht="16" hidden="1" customHeight="1" x14ac:dyDescent="0.2">
      <c r="A861" s="48">
        <v>46137</v>
      </c>
      <c r="B861" s="95"/>
      <c r="C861" s="95"/>
      <c r="D861">
        <v>2</v>
      </c>
      <c r="E861" s="49">
        <v>5</v>
      </c>
      <c r="F861" t="s">
        <v>684</v>
      </c>
      <c r="G861" s="50">
        <v>12</v>
      </c>
      <c r="H861" s="47">
        <v>1</v>
      </c>
      <c r="I861">
        <v>12.5</v>
      </c>
      <c r="J861" t="str">
        <f t="shared" si="13"/>
        <v>Yes</v>
      </c>
    </row>
    <row r="862" spans="1:10" ht="16" hidden="1" customHeight="1" x14ac:dyDescent="0.2">
      <c r="A862" s="48">
        <v>46137</v>
      </c>
      <c r="B862" s="95"/>
      <c r="C862" s="95"/>
      <c r="D862">
        <v>2</v>
      </c>
      <c r="E862" s="49">
        <v>6</v>
      </c>
      <c r="F862" t="s">
        <v>685</v>
      </c>
      <c r="G862" s="50">
        <v>3.3</v>
      </c>
      <c r="H862" s="47">
        <v>0.5</v>
      </c>
      <c r="I862">
        <v>3.18</v>
      </c>
      <c r="J862" t="str">
        <f t="shared" si="13"/>
        <v>No</v>
      </c>
    </row>
    <row r="863" spans="1:10" ht="16" hidden="1" customHeight="1" x14ac:dyDescent="0.2">
      <c r="A863" s="48">
        <v>46137</v>
      </c>
      <c r="B863" s="95"/>
      <c r="C863" s="95"/>
      <c r="D863">
        <v>2</v>
      </c>
      <c r="E863" s="49">
        <v>7</v>
      </c>
      <c r="F863" t="s">
        <v>686</v>
      </c>
      <c r="G863" s="50">
        <v>15.5</v>
      </c>
      <c r="H863" s="47">
        <v>1</v>
      </c>
      <c r="I863">
        <v>32.520000000000003</v>
      </c>
      <c r="J863" t="str">
        <f t="shared" si="13"/>
        <v>Yes</v>
      </c>
    </row>
    <row r="864" spans="1:10" ht="16" hidden="1" customHeight="1" x14ac:dyDescent="0.2">
      <c r="A864" s="48">
        <v>46137</v>
      </c>
      <c r="B864" s="95"/>
      <c r="C864" s="95"/>
      <c r="D864">
        <v>2</v>
      </c>
      <c r="E864" s="49">
        <v>8</v>
      </c>
      <c r="F864" t="s">
        <v>707</v>
      </c>
      <c r="G864" s="50">
        <v>6.4</v>
      </c>
      <c r="H864" s="47">
        <v>0.5</v>
      </c>
      <c r="I864">
        <v>4</v>
      </c>
      <c r="J864" t="str">
        <f t="shared" si="13"/>
        <v>No</v>
      </c>
    </row>
    <row r="865" spans="1:10" ht="16" hidden="1" customHeight="1" x14ac:dyDescent="0.2">
      <c r="A865" s="48">
        <v>46137</v>
      </c>
      <c r="B865" s="95"/>
      <c r="C865" s="95"/>
      <c r="D865" s="46">
        <v>2</v>
      </c>
      <c r="E865" s="55">
        <v>12</v>
      </c>
      <c r="F865" s="46" t="s">
        <v>708</v>
      </c>
      <c r="G865" s="56">
        <v>32</v>
      </c>
      <c r="H865" s="57">
        <v>1</v>
      </c>
      <c r="I865" s="46">
        <v>45</v>
      </c>
      <c r="J865" s="46" t="str">
        <f t="shared" si="13"/>
        <v>Yes</v>
      </c>
    </row>
    <row r="866" spans="1:10" ht="16" hidden="1" customHeight="1" x14ac:dyDescent="0.2">
      <c r="A866" s="48">
        <v>46137</v>
      </c>
      <c r="B866" s="95"/>
      <c r="C866" s="95"/>
      <c r="D866">
        <v>3</v>
      </c>
      <c r="E866" s="49">
        <v>1</v>
      </c>
      <c r="F866" t="s">
        <v>709</v>
      </c>
      <c r="G866" s="50">
        <v>2.6</v>
      </c>
      <c r="H866" s="47">
        <v>0.5</v>
      </c>
      <c r="I866">
        <v>2.2200000000000002</v>
      </c>
      <c r="J866" t="str">
        <f t="shared" si="13"/>
        <v>No</v>
      </c>
    </row>
    <row r="867" spans="1:10" ht="16" hidden="1" customHeight="1" x14ac:dyDescent="0.2">
      <c r="A867" s="48">
        <v>46137</v>
      </c>
      <c r="B867" s="95"/>
      <c r="C867" s="95"/>
      <c r="D867">
        <v>3</v>
      </c>
      <c r="E867" s="49">
        <v>2</v>
      </c>
      <c r="F867" t="s">
        <v>687</v>
      </c>
      <c r="G867" s="50">
        <v>7.2</v>
      </c>
      <c r="H867" s="47">
        <v>1</v>
      </c>
      <c r="I867">
        <v>5.8</v>
      </c>
      <c r="J867" t="str">
        <f t="shared" si="13"/>
        <v>No</v>
      </c>
    </row>
    <row r="868" spans="1:10" ht="16" hidden="1" customHeight="1" x14ac:dyDescent="0.2">
      <c r="A868" s="48">
        <v>46137</v>
      </c>
      <c r="B868" s="95"/>
      <c r="C868" s="95"/>
      <c r="D868">
        <v>3</v>
      </c>
      <c r="E868" s="49">
        <v>3</v>
      </c>
      <c r="F868" t="s">
        <v>688</v>
      </c>
      <c r="G868" s="50">
        <v>7.2</v>
      </c>
      <c r="H868" s="47">
        <v>1</v>
      </c>
      <c r="I868">
        <v>7.69</v>
      </c>
      <c r="J868" t="str">
        <f t="shared" si="13"/>
        <v>Yes</v>
      </c>
    </row>
    <row r="869" spans="1:10" ht="16" hidden="1" customHeight="1" x14ac:dyDescent="0.2">
      <c r="A869" s="48">
        <v>46137</v>
      </c>
      <c r="B869" s="95"/>
      <c r="C869" s="95"/>
      <c r="D869" s="46">
        <v>3</v>
      </c>
      <c r="E869" s="55">
        <v>5</v>
      </c>
      <c r="F869" s="46" t="s">
        <v>710</v>
      </c>
      <c r="G869" s="56">
        <v>21</v>
      </c>
      <c r="H869" s="57">
        <v>0.5</v>
      </c>
      <c r="I869" s="46">
        <v>27.19</v>
      </c>
      <c r="J869" s="46" t="str">
        <f t="shared" si="13"/>
        <v>Yes</v>
      </c>
    </row>
    <row r="870" spans="1:10" ht="16" hidden="1" customHeight="1" x14ac:dyDescent="0.2">
      <c r="A870" s="48">
        <v>46137</v>
      </c>
      <c r="B870" s="95"/>
      <c r="C870" s="95"/>
      <c r="D870">
        <v>3</v>
      </c>
      <c r="E870" s="49">
        <v>9</v>
      </c>
      <c r="F870" t="s">
        <v>689</v>
      </c>
      <c r="G870" s="50">
        <v>9.1999999999999993</v>
      </c>
      <c r="H870" s="47">
        <v>1</v>
      </c>
      <c r="I870">
        <v>10.75</v>
      </c>
      <c r="J870" t="str">
        <f t="shared" si="13"/>
        <v>Yes</v>
      </c>
    </row>
    <row r="871" spans="1:10" ht="16" hidden="1" customHeight="1" x14ac:dyDescent="0.2">
      <c r="A871" s="48">
        <v>46137</v>
      </c>
      <c r="B871" s="95"/>
      <c r="C871" s="95"/>
      <c r="D871">
        <v>3</v>
      </c>
      <c r="E871" s="49">
        <v>10</v>
      </c>
      <c r="F871" t="s">
        <v>690</v>
      </c>
      <c r="G871" s="50">
        <v>24</v>
      </c>
      <c r="H871" s="47">
        <v>0.5</v>
      </c>
      <c r="I871">
        <v>26.19</v>
      </c>
      <c r="J871" t="str">
        <f t="shared" si="13"/>
        <v>Yes</v>
      </c>
    </row>
    <row r="872" spans="1:10" ht="16" hidden="1" customHeight="1" x14ac:dyDescent="0.2">
      <c r="A872" s="48">
        <v>46137</v>
      </c>
      <c r="B872" s="95"/>
      <c r="C872" s="95"/>
      <c r="D872">
        <v>3</v>
      </c>
      <c r="E872" s="49">
        <v>11</v>
      </c>
      <c r="F872" t="s">
        <v>691</v>
      </c>
      <c r="G872" s="50">
        <v>34</v>
      </c>
      <c r="H872" s="47">
        <v>1</v>
      </c>
      <c r="I872">
        <v>34</v>
      </c>
      <c r="J872" t="str">
        <f t="shared" si="13"/>
        <v>Yes</v>
      </c>
    </row>
    <row r="873" spans="1:10" ht="16" hidden="1" customHeight="1" x14ac:dyDescent="0.2">
      <c r="A873" s="48">
        <v>46137</v>
      </c>
      <c r="B873" s="95"/>
      <c r="C873" s="95"/>
      <c r="D873">
        <v>4</v>
      </c>
      <c r="E873" s="49">
        <v>2</v>
      </c>
      <c r="F873" t="s">
        <v>692</v>
      </c>
      <c r="G873" s="50">
        <v>4.7</v>
      </c>
      <c r="H873" s="47">
        <v>0.5</v>
      </c>
      <c r="I873">
        <v>3.45</v>
      </c>
      <c r="J873" t="str">
        <f t="shared" si="13"/>
        <v>No</v>
      </c>
    </row>
    <row r="874" spans="1:10" ht="16" hidden="1" customHeight="1" x14ac:dyDescent="0.2">
      <c r="A874" s="48">
        <v>46137</v>
      </c>
      <c r="B874" s="95"/>
      <c r="C874" s="95"/>
      <c r="D874">
        <v>4</v>
      </c>
      <c r="E874" s="49">
        <v>3</v>
      </c>
      <c r="F874" t="s">
        <v>711</v>
      </c>
      <c r="G874" s="50">
        <v>22</v>
      </c>
      <c r="H874" s="47">
        <v>0.5</v>
      </c>
      <c r="I874">
        <v>14.68</v>
      </c>
      <c r="J874" t="str">
        <f t="shared" si="13"/>
        <v>No</v>
      </c>
    </row>
    <row r="875" spans="1:10" ht="16" hidden="1" customHeight="1" x14ac:dyDescent="0.2">
      <c r="A875" s="48">
        <v>46137</v>
      </c>
      <c r="B875" s="95"/>
      <c r="C875" s="95"/>
      <c r="D875">
        <v>4</v>
      </c>
      <c r="E875" s="49">
        <v>4</v>
      </c>
      <c r="F875" t="s">
        <v>577</v>
      </c>
      <c r="G875" s="50">
        <v>36</v>
      </c>
      <c r="H875" s="47">
        <v>1</v>
      </c>
      <c r="I875">
        <v>41.47</v>
      </c>
      <c r="J875" t="str">
        <f t="shared" si="13"/>
        <v>Yes</v>
      </c>
    </row>
    <row r="876" spans="1:10" ht="16" hidden="1" customHeight="1" x14ac:dyDescent="0.2">
      <c r="A876" s="48">
        <v>46137</v>
      </c>
      <c r="B876" s="95"/>
      <c r="C876" s="95"/>
      <c r="D876">
        <v>4</v>
      </c>
      <c r="E876" s="49">
        <v>5</v>
      </c>
      <c r="F876" t="s">
        <v>578</v>
      </c>
      <c r="G876" s="50">
        <v>28</v>
      </c>
      <c r="H876" s="47">
        <v>0.5</v>
      </c>
      <c r="I876">
        <v>24</v>
      </c>
      <c r="J876" t="str">
        <f t="shared" si="13"/>
        <v>No</v>
      </c>
    </row>
    <row r="877" spans="1:10" ht="16" hidden="1" customHeight="1" x14ac:dyDescent="0.2">
      <c r="A877" s="48">
        <v>46137</v>
      </c>
      <c r="B877" s="95"/>
      <c r="C877" s="95"/>
      <c r="D877">
        <v>4</v>
      </c>
      <c r="E877" s="49">
        <v>6</v>
      </c>
      <c r="F877" t="s">
        <v>642</v>
      </c>
      <c r="G877" s="50">
        <v>4.8</v>
      </c>
      <c r="H877" s="47">
        <v>0.5</v>
      </c>
      <c r="I877">
        <v>3.97</v>
      </c>
      <c r="J877" t="str">
        <f t="shared" si="13"/>
        <v>No</v>
      </c>
    </row>
    <row r="878" spans="1:10" ht="16" hidden="1" customHeight="1" x14ac:dyDescent="0.2">
      <c r="A878" s="48">
        <v>46137</v>
      </c>
      <c r="B878" s="95"/>
      <c r="C878" s="95"/>
      <c r="D878">
        <v>4</v>
      </c>
      <c r="E878" s="49">
        <v>9</v>
      </c>
      <c r="F878" t="s">
        <v>613</v>
      </c>
      <c r="G878" s="50">
        <v>27</v>
      </c>
      <c r="H878" s="47">
        <v>0.5</v>
      </c>
      <c r="I878">
        <v>63.85</v>
      </c>
      <c r="J878" t="str">
        <f t="shared" si="13"/>
        <v>Yes</v>
      </c>
    </row>
    <row r="879" spans="1:10" ht="16" hidden="1" customHeight="1" x14ac:dyDescent="0.2">
      <c r="A879" s="48">
        <v>46137</v>
      </c>
      <c r="B879" s="95"/>
      <c r="C879" s="95"/>
      <c r="D879">
        <v>4</v>
      </c>
      <c r="E879" s="49">
        <v>13</v>
      </c>
      <c r="F879" t="s">
        <v>693</v>
      </c>
      <c r="G879" s="50">
        <v>27</v>
      </c>
      <c r="H879" s="47">
        <v>1</v>
      </c>
      <c r="I879">
        <v>40.659999999999997</v>
      </c>
      <c r="J879" t="str">
        <f t="shared" si="13"/>
        <v>Yes</v>
      </c>
    </row>
    <row r="880" spans="1:10" ht="16" hidden="1" customHeight="1" x14ac:dyDescent="0.2">
      <c r="A880" s="48">
        <v>46137</v>
      </c>
      <c r="B880" s="95"/>
      <c r="C880" s="95"/>
      <c r="D880">
        <v>4</v>
      </c>
      <c r="E880" s="49">
        <v>15</v>
      </c>
      <c r="F880" t="s">
        <v>694</v>
      </c>
      <c r="G880" s="50">
        <v>7.6</v>
      </c>
      <c r="H880" s="47">
        <v>0.5</v>
      </c>
      <c r="I880">
        <v>4.8</v>
      </c>
      <c r="J880" t="str">
        <f t="shared" si="13"/>
        <v>No</v>
      </c>
    </row>
    <row r="881" spans="1:10" ht="16" hidden="1" customHeight="1" x14ac:dyDescent="0.2">
      <c r="A881" s="48">
        <v>46137</v>
      </c>
      <c r="B881" s="95"/>
      <c r="C881" s="95"/>
      <c r="D881">
        <v>4</v>
      </c>
      <c r="E881" s="49">
        <v>16</v>
      </c>
      <c r="F881" t="s">
        <v>712</v>
      </c>
      <c r="G881" s="50">
        <v>12</v>
      </c>
      <c r="H881" s="47">
        <v>1</v>
      </c>
      <c r="I881">
        <v>20</v>
      </c>
      <c r="J881" t="str">
        <f t="shared" si="13"/>
        <v>Yes</v>
      </c>
    </row>
    <row r="882" spans="1:10" ht="16" hidden="1" customHeight="1" x14ac:dyDescent="0.2">
      <c r="A882" s="48">
        <v>46137</v>
      </c>
      <c r="B882" s="95"/>
      <c r="C882" s="95"/>
      <c r="D882">
        <v>4</v>
      </c>
      <c r="E882" s="49">
        <v>18</v>
      </c>
      <c r="F882" t="s">
        <v>695</v>
      </c>
      <c r="G882" s="50">
        <v>36</v>
      </c>
      <c r="H882" s="47">
        <v>1</v>
      </c>
      <c r="I882">
        <v>115.33</v>
      </c>
      <c r="J882" t="str">
        <f t="shared" si="13"/>
        <v>Yes</v>
      </c>
    </row>
    <row r="883" spans="1:10" ht="16" hidden="1" customHeight="1" x14ac:dyDescent="0.2">
      <c r="A883" s="48">
        <v>46137</v>
      </c>
      <c r="B883" s="95"/>
      <c r="C883" s="95"/>
      <c r="D883">
        <v>5</v>
      </c>
      <c r="E883" s="49">
        <v>3</v>
      </c>
      <c r="F883" t="s">
        <v>607</v>
      </c>
      <c r="G883" s="50">
        <v>15.5</v>
      </c>
      <c r="H883" s="47">
        <v>1</v>
      </c>
      <c r="I883">
        <v>10.55</v>
      </c>
      <c r="J883" t="str">
        <f t="shared" si="13"/>
        <v>No</v>
      </c>
    </row>
    <row r="884" spans="1:10" ht="16" hidden="1" customHeight="1" x14ac:dyDescent="0.2">
      <c r="A884" s="48">
        <v>46137</v>
      </c>
      <c r="B884" s="95"/>
      <c r="C884" s="95"/>
      <c r="D884">
        <v>5</v>
      </c>
      <c r="E884" s="49">
        <v>4</v>
      </c>
      <c r="F884" t="s">
        <v>713</v>
      </c>
      <c r="G884" s="50">
        <v>5.3</v>
      </c>
      <c r="H884" s="47">
        <v>0.5</v>
      </c>
      <c r="I884">
        <v>2.98</v>
      </c>
      <c r="J884" t="str">
        <f t="shared" si="13"/>
        <v>No</v>
      </c>
    </row>
    <row r="885" spans="1:10" ht="16" hidden="1" customHeight="1" x14ac:dyDescent="0.2">
      <c r="A885" s="48">
        <v>46137</v>
      </c>
      <c r="B885" s="95"/>
      <c r="C885" s="95"/>
      <c r="D885">
        <v>5</v>
      </c>
      <c r="E885" s="49">
        <v>5</v>
      </c>
      <c r="F885" t="s">
        <v>714</v>
      </c>
      <c r="G885" s="50">
        <v>8.8000000000000007</v>
      </c>
      <c r="H885" s="47">
        <v>1</v>
      </c>
      <c r="I885">
        <v>21</v>
      </c>
      <c r="J885" t="str">
        <f t="shared" si="13"/>
        <v>Yes</v>
      </c>
    </row>
    <row r="886" spans="1:10" ht="16" hidden="1" customHeight="1" x14ac:dyDescent="0.2">
      <c r="A886" s="48">
        <v>46137</v>
      </c>
      <c r="B886" s="95"/>
      <c r="C886" s="95"/>
      <c r="D886">
        <v>5</v>
      </c>
      <c r="E886" s="49">
        <v>6</v>
      </c>
      <c r="F886" t="s">
        <v>120</v>
      </c>
      <c r="G886" s="50">
        <v>5.8</v>
      </c>
      <c r="H886" s="47">
        <v>0.5</v>
      </c>
      <c r="I886">
        <v>7.5</v>
      </c>
      <c r="J886" t="str">
        <f t="shared" si="13"/>
        <v>Yes</v>
      </c>
    </row>
    <row r="887" spans="1:10" ht="16" hidden="1" customHeight="1" x14ac:dyDescent="0.2">
      <c r="A887" s="48">
        <v>46137</v>
      </c>
      <c r="B887" s="95"/>
      <c r="C887" s="95"/>
      <c r="D887">
        <v>5</v>
      </c>
      <c r="E887" s="49">
        <v>7</v>
      </c>
      <c r="F887" t="s">
        <v>715</v>
      </c>
      <c r="G887" s="50">
        <v>6.2</v>
      </c>
      <c r="H887" s="47">
        <v>0.5</v>
      </c>
      <c r="I887">
        <v>5.72</v>
      </c>
      <c r="J887" t="str">
        <f t="shared" si="13"/>
        <v>No</v>
      </c>
    </row>
    <row r="888" spans="1:10" ht="16" hidden="1" customHeight="1" x14ac:dyDescent="0.2">
      <c r="A888" s="48">
        <v>46137</v>
      </c>
      <c r="B888" s="95"/>
      <c r="C888" s="95"/>
      <c r="D888">
        <v>5</v>
      </c>
      <c r="E888" s="49">
        <v>8</v>
      </c>
      <c r="F888" t="s">
        <v>231</v>
      </c>
      <c r="G888" s="50">
        <v>38</v>
      </c>
      <c r="H888" s="47">
        <v>1</v>
      </c>
      <c r="I888">
        <v>34.39</v>
      </c>
      <c r="J888" t="str">
        <f t="shared" si="13"/>
        <v>No</v>
      </c>
    </row>
    <row r="889" spans="1:10" ht="16" hidden="1" customHeight="1" x14ac:dyDescent="0.2">
      <c r="A889" s="48">
        <v>46137</v>
      </c>
      <c r="B889" s="95"/>
      <c r="C889" s="95"/>
      <c r="D889">
        <v>5</v>
      </c>
      <c r="E889" s="49">
        <v>10</v>
      </c>
      <c r="F889" t="s">
        <v>716</v>
      </c>
      <c r="G889" s="50">
        <v>30</v>
      </c>
      <c r="H889" s="47">
        <v>0.5</v>
      </c>
      <c r="I889">
        <v>18.5</v>
      </c>
      <c r="J889" t="str">
        <f t="shared" si="13"/>
        <v>No</v>
      </c>
    </row>
    <row r="890" spans="1:10" ht="16" hidden="1" customHeight="1" x14ac:dyDescent="0.2">
      <c r="A890" s="48">
        <v>46137</v>
      </c>
      <c r="B890" s="95"/>
      <c r="C890" s="95"/>
      <c r="D890">
        <v>6</v>
      </c>
      <c r="E890" s="49">
        <v>1</v>
      </c>
      <c r="F890" t="s">
        <v>717</v>
      </c>
      <c r="G890" s="50">
        <v>3.6</v>
      </c>
      <c r="H890" s="47">
        <v>0.5</v>
      </c>
      <c r="I890">
        <v>3.35</v>
      </c>
      <c r="J890" t="str">
        <f t="shared" si="13"/>
        <v>No</v>
      </c>
    </row>
    <row r="891" spans="1:10" ht="16" hidden="1" customHeight="1" x14ac:dyDescent="0.2">
      <c r="A891" s="48">
        <v>46137</v>
      </c>
      <c r="B891" s="95"/>
      <c r="C891" s="95"/>
      <c r="D891">
        <v>6</v>
      </c>
      <c r="E891" s="49">
        <v>2</v>
      </c>
      <c r="F891" t="s">
        <v>544</v>
      </c>
      <c r="G891" s="50">
        <v>9.1999999999999993</v>
      </c>
      <c r="H891" s="47">
        <v>1</v>
      </c>
      <c r="I891">
        <v>11.5</v>
      </c>
      <c r="J891" t="str">
        <f t="shared" si="13"/>
        <v>Yes</v>
      </c>
    </row>
    <row r="892" spans="1:10" ht="16" hidden="1" customHeight="1" x14ac:dyDescent="0.2">
      <c r="A892" s="48">
        <v>46137</v>
      </c>
      <c r="B892" s="95"/>
      <c r="C892" s="95"/>
      <c r="D892">
        <v>6</v>
      </c>
      <c r="E892" s="49">
        <v>3</v>
      </c>
      <c r="F892" t="s">
        <v>696</v>
      </c>
      <c r="G892" s="50">
        <v>13</v>
      </c>
      <c r="H892" s="47">
        <v>0.5</v>
      </c>
      <c r="I892">
        <v>12.75</v>
      </c>
      <c r="J892" t="str">
        <f t="shared" si="13"/>
        <v>No</v>
      </c>
    </row>
    <row r="893" spans="1:10" ht="16" hidden="1" customHeight="1" x14ac:dyDescent="0.2">
      <c r="A893" s="48">
        <v>46137</v>
      </c>
      <c r="B893" s="95"/>
      <c r="C893" s="95"/>
      <c r="D893">
        <v>6</v>
      </c>
      <c r="E893" s="49">
        <v>4</v>
      </c>
      <c r="F893" t="s">
        <v>697</v>
      </c>
      <c r="G893" s="50">
        <v>23</v>
      </c>
      <c r="H893" s="47">
        <v>1</v>
      </c>
      <c r="I893">
        <v>33.81</v>
      </c>
      <c r="J893" t="str">
        <f t="shared" si="13"/>
        <v>Yes</v>
      </c>
    </row>
    <row r="894" spans="1:10" ht="16" hidden="1" customHeight="1" x14ac:dyDescent="0.2">
      <c r="A894" s="48">
        <v>46137</v>
      </c>
      <c r="B894" s="95"/>
      <c r="C894" s="95"/>
      <c r="D894">
        <v>6</v>
      </c>
      <c r="E894" s="49">
        <v>5</v>
      </c>
      <c r="F894" t="s">
        <v>718</v>
      </c>
      <c r="G894" s="50">
        <v>23</v>
      </c>
      <c r="H894" s="47">
        <v>0.5</v>
      </c>
      <c r="I894">
        <v>28.48</v>
      </c>
      <c r="J894" t="str">
        <f t="shared" si="13"/>
        <v>Yes</v>
      </c>
    </row>
    <row r="895" spans="1:10" ht="16" hidden="1" customHeight="1" x14ac:dyDescent="0.2">
      <c r="A895" s="48">
        <v>46137</v>
      </c>
      <c r="B895" s="95"/>
      <c r="C895" s="95"/>
      <c r="D895">
        <v>6</v>
      </c>
      <c r="E895" s="49">
        <v>6</v>
      </c>
      <c r="F895" t="s">
        <v>719</v>
      </c>
      <c r="G895" s="50">
        <v>32</v>
      </c>
      <c r="H895" s="47">
        <v>1</v>
      </c>
      <c r="I895">
        <v>54.35</v>
      </c>
      <c r="J895" t="str">
        <f t="shared" si="13"/>
        <v>Yes</v>
      </c>
    </row>
    <row r="896" spans="1:10" ht="16" hidden="1" customHeight="1" x14ac:dyDescent="0.2">
      <c r="A896" s="48">
        <v>46137</v>
      </c>
      <c r="B896" s="95"/>
      <c r="C896" s="95"/>
      <c r="D896">
        <v>6</v>
      </c>
      <c r="E896" s="49">
        <v>7</v>
      </c>
      <c r="F896" t="s">
        <v>698</v>
      </c>
      <c r="G896" s="50">
        <v>25</v>
      </c>
      <c r="H896" s="47">
        <v>1</v>
      </c>
      <c r="I896">
        <v>19.5</v>
      </c>
      <c r="J896" t="str">
        <f t="shared" si="13"/>
        <v>No</v>
      </c>
    </row>
    <row r="897" spans="1:10" ht="16" hidden="1" customHeight="1" x14ac:dyDescent="0.2">
      <c r="A897" s="48">
        <v>46137</v>
      </c>
      <c r="B897" s="95"/>
      <c r="C897" s="95"/>
      <c r="D897">
        <v>6</v>
      </c>
      <c r="E897" s="49">
        <v>16</v>
      </c>
      <c r="F897" t="s">
        <v>699</v>
      </c>
      <c r="G897" s="50">
        <v>3.8</v>
      </c>
      <c r="H897" s="47">
        <v>0.5</v>
      </c>
      <c r="I897">
        <v>4.0999999999999996</v>
      </c>
      <c r="J897" t="str">
        <f t="shared" si="13"/>
        <v>Yes</v>
      </c>
    </row>
    <row r="898" spans="1:10" ht="16" hidden="1" customHeight="1" x14ac:dyDescent="0.2">
      <c r="A898" s="48">
        <v>46137</v>
      </c>
      <c r="B898" s="95"/>
      <c r="C898" s="95"/>
      <c r="D898">
        <v>7</v>
      </c>
      <c r="E898" s="49">
        <v>4</v>
      </c>
      <c r="F898" t="s">
        <v>259</v>
      </c>
      <c r="G898" s="50">
        <v>17.5</v>
      </c>
      <c r="H898" s="47">
        <v>1</v>
      </c>
      <c r="I898">
        <v>15</v>
      </c>
      <c r="J898" t="str">
        <f t="shared" ref="J898:J911" si="14">IF(I898&gt;=G898,"Yes","No")</f>
        <v>No</v>
      </c>
    </row>
    <row r="899" spans="1:10" ht="16" hidden="1" customHeight="1" x14ac:dyDescent="0.2">
      <c r="A899" s="48">
        <v>46137</v>
      </c>
      <c r="B899" s="95"/>
      <c r="C899" s="95"/>
      <c r="D899">
        <v>7</v>
      </c>
      <c r="E899" s="49">
        <v>5</v>
      </c>
      <c r="F899" t="s">
        <v>285</v>
      </c>
      <c r="G899" s="50">
        <v>32</v>
      </c>
      <c r="H899" s="47">
        <v>1</v>
      </c>
      <c r="I899">
        <v>60</v>
      </c>
      <c r="J899" t="str">
        <f t="shared" si="14"/>
        <v>Yes</v>
      </c>
    </row>
    <row r="900" spans="1:10" ht="16" hidden="1" customHeight="1" x14ac:dyDescent="0.2">
      <c r="A900" s="48">
        <v>46137</v>
      </c>
      <c r="B900" s="95"/>
      <c r="C900" s="95"/>
      <c r="D900">
        <v>7</v>
      </c>
      <c r="E900" s="49">
        <v>6</v>
      </c>
      <c r="F900" t="s">
        <v>548</v>
      </c>
      <c r="G900" s="50">
        <v>36</v>
      </c>
      <c r="H900" s="47">
        <v>1</v>
      </c>
      <c r="I900">
        <v>20.79</v>
      </c>
      <c r="J900" t="str">
        <f t="shared" si="14"/>
        <v>No</v>
      </c>
    </row>
    <row r="901" spans="1:10" ht="16" hidden="1" customHeight="1" x14ac:dyDescent="0.2">
      <c r="A901" s="48">
        <v>46137</v>
      </c>
      <c r="B901" s="95"/>
      <c r="C901" s="95"/>
      <c r="D901">
        <v>7</v>
      </c>
      <c r="E901" s="49">
        <v>7</v>
      </c>
      <c r="F901" t="s">
        <v>720</v>
      </c>
      <c r="G901" s="50">
        <v>25</v>
      </c>
      <c r="H901" s="47">
        <v>1</v>
      </c>
      <c r="I901">
        <v>34</v>
      </c>
      <c r="J901" t="str">
        <f t="shared" si="14"/>
        <v>Yes</v>
      </c>
    </row>
    <row r="902" spans="1:10" ht="16" hidden="1" customHeight="1" x14ac:dyDescent="0.2">
      <c r="A902" s="48">
        <v>46137</v>
      </c>
      <c r="B902" s="95"/>
      <c r="C902" s="95"/>
      <c r="D902">
        <v>7</v>
      </c>
      <c r="E902" s="49">
        <v>8</v>
      </c>
      <c r="F902" t="s">
        <v>721</v>
      </c>
      <c r="G902" s="50">
        <v>36</v>
      </c>
      <c r="H902" s="47">
        <v>1</v>
      </c>
      <c r="I902">
        <v>35.340000000000003</v>
      </c>
      <c r="J902" t="str">
        <f t="shared" si="14"/>
        <v>No</v>
      </c>
    </row>
    <row r="903" spans="1:10" ht="16" hidden="1" customHeight="1" x14ac:dyDescent="0.2">
      <c r="A903" s="48">
        <v>46137</v>
      </c>
      <c r="B903" s="95"/>
      <c r="C903" s="95"/>
      <c r="D903">
        <v>7</v>
      </c>
      <c r="E903" s="49">
        <v>10</v>
      </c>
      <c r="F903" t="s">
        <v>223</v>
      </c>
      <c r="G903" s="50">
        <v>18.5</v>
      </c>
      <c r="H903" s="47">
        <v>1</v>
      </c>
      <c r="I903">
        <v>60</v>
      </c>
      <c r="J903" t="str">
        <f t="shared" si="14"/>
        <v>Yes</v>
      </c>
    </row>
    <row r="904" spans="1:10" ht="16" hidden="1" customHeight="1" x14ac:dyDescent="0.2">
      <c r="A904" s="48">
        <v>46137</v>
      </c>
      <c r="B904" s="95"/>
      <c r="C904" s="95"/>
      <c r="D904">
        <v>7</v>
      </c>
      <c r="E904" s="49">
        <v>12</v>
      </c>
      <c r="F904" t="s">
        <v>722</v>
      </c>
      <c r="G904" s="50">
        <v>9.4</v>
      </c>
      <c r="H904" s="47">
        <v>1</v>
      </c>
      <c r="I904">
        <v>15.02</v>
      </c>
      <c r="J904" t="str">
        <f t="shared" si="14"/>
        <v>Yes</v>
      </c>
    </row>
    <row r="905" spans="1:10" ht="16" hidden="1" customHeight="1" x14ac:dyDescent="0.2">
      <c r="A905" s="48">
        <v>46137</v>
      </c>
      <c r="B905" s="95"/>
      <c r="C905" s="95"/>
      <c r="D905">
        <v>7</v>
      </c>
      <c r="E905" s="49">
        <v>13</v>
      </c>
      <c r="F905" t="s">
        <v>612</v>
      </c>
      <c r="G905" s="50">
        <v>8.1999999999999993</v>
      </c>
      <c r="H905" s="47">
        <v>1</v>
      </c>
      <c r="I905">
        <v>6</v>
      </c>
      <c r="J905" t="str">
        <f t="shared" si="14"/>
        <v>No</v>
      </c>
    </row>
    <row r="906" spans="1:10" ht="16" hidden="1" customHeight="1" x14ac:dyDescent="0.2">
      <c r="A906" s="48">
        <v>46137</v>
      </c>
      <c r="B906" s="95"/>
      <c r="C906" s="95"/>
      <c r="D906">
        <v>7</v>
      </c>
      <c r="E906" s="49">
        <v>14</v>
      </c>
      <c r="F906" t="s">
        <v>723</v>
      </c>
      <c r="G906" s="50">
        <v>38</v>
      </c>
      <c r="H906" s="47">
        <v>1</v>
      </c>
      <c r="I906">
        <v>46</v>
      </c>
      <c r="J906" t="str">
        <f t="shared" si="14"/>
        <v>Yes</v>
      </c>
    </row>
    <row r="907" spans="1:10" ht="16" hidden="1" customHeight="1" x14ac:dyDescent="0.2">
      <c r="A907" s="48">
        <v>46137</v>
      </c>
      <c r="B907" s="95"/>
      <c r="C907" s="95"/>
      <c r="D907">
        <v>7</v>
      </c>
      <c r="E907" s="49">
        <v>15</v>
      </c>
      <c r="F907" t="s">
        <v>700</v>
      </c>
      <c r="G907" s="50">
        <v>3</v>
      </c>
      <c r="H907" s="47">
        <v>5</v>
      </c>
      <c r="I907">
        <v>2.17</v>
      </c>
      <c r="J907" t="str">
        <f t="shared" si="14"/>
        <v>No</v>
      </c>
    </row>
    <row r="908" spans="1:10" ht="16" hidden="1" customHeight="1" x14ac:dyDescent="0.2">
      <c r="A908" s="48">
        <v>46137</v>
      </c>
      <c r="B908" s="95"/>
      <c r="C908" s="95"/>
      <c r="D908">
        <v>8</v>
      </c>
      <c r="E908" s="49">
        <v>3</v>
      </c>
      <c r="F908" t="s">
        <v>406</v>
      </c>
      <c r="G908" s="50">
        <v>9.1999999999999993</v>
      </c>
      <c r="H908" s="47">
        <v>1</v>
      </c>
      <c r="I908">
        <v>9.99</v>
      </c>
      <c r="J908" t="str">
        <f t="shared" si="14"/>
        <v>Yes</v>
      </c>
    </row>
    <row r="909" spans="1:10" ht="16" hidden="1" customHeight="1" x14ac:dyDescent="0.2">
      <c r="A909" s="48">
        <v>46137</v>
      </c>
      <c r="B909" s="95"/>
      <c r="C909" s="95"/>
      <c r="D909">
        <v>8</v>
      </c>
      <c r="E909" s="49">
        <v>6</v>
      </c>
      <c r="F909" t="s">
        <v>701</v>
      </c>
      <c r="G909" s="50">
        <v>10</v>
      </c>
      <c r="H909" s="47">
        <v>1</v>
      </c>
      <c r="I909">
        <v>6</v>
      </c>
      <c r="J909" t="str">
        <f t="shared" si="14"/>
        <v>No</v>
      </c>
    </row>
    <row r="910" spans="1:10" ht="16" hidden="1" customHeight="1" x14ac:dyDescent="0.2">
      <c r="A910" s="48">
        <v>46137</v>
      </c>
      <c r="B910" s="95"/>
      <c r="C910" s="95"/>
      <c r="D910">
        <v>8</v>
      </c>
      <c r="E910" s="49">
        <v>8</v>
      </c>
      <c r="F910" t="s">
        <v>79</v>
      </c>
      <c r="G910" s="50">
        <v>38</v>
      </c>
      <c r="H910" s="47">
        <v>0.5</v>
      </c>
      <c r="I910">
        <v>28.41</v>
      </c>
      <c r="J910" t="str">
        <f t="shared" si="14"/>
        <v>No</v>
      </c>
    </row>
    <row r="911" spans="1:10" ht="16" hidden="1" customHeight="1" x14ac:dyDescent="0.2">
      <c r="A911" s="48">
        <v>46137</v>
      </c>
      <c r="B911" s="95"/>
      <c r="C911" s="95"/>
      <c r="D911">
        <v>8</v>
      </c>
      <c r="E911" s="49">
        <v>9</v>
      </c>
      <c r="F911" t="s">
        <v>702</v>
      </c>
      <c r="G911" s="50">
        <v>10.5</v>
      </c>
      <c r="H911" s="47">
        <v>0.5</v>
      </c>
      <c r="I911">
        <v>10</v>
      </c>
      <c r="J911" t="str">
        <f t="shared" si="14"/>
        <v>No</v>
      </c>
    </row>
    <row r="912" spans="1:10" ht="16" hidden="1" customHeight="1" x14ac:dyDescent="0.2">
      <c r="A912" s="48">
        <v>46137</v>
      </c>
      <c r="B912" s="95"/>
      <c r="C912" s="95"/>
      <c r="D912">
        <v>8</v>
      </c>
      <c r="E912" s="49">
        <v>10</v>
      </c>
      <c r="F912" t="s">
        <v>466</v>
      </c>
      <c r="G912" s="50">
        <v>25</v>
      </c>
      <c r="H912" s="47">
        <v>1</v>
      </c>
      <c r="I912">
        <v>25</v>
      </c>
      <c r="J912" t="str">
        <f t="shared" ref="J912:J974" si="15">IF(I912&gt;=G912,"Yes","No")</f>
        <v>Yes</v>
      </c>
    </row>
    <row r="913" spans="1:10" ht="16" hidden="1" customHeight="1" x14ac:dyDescent="0.2">
      <c r="A913" s="48">
        <v>46137</v>
      </c>
      <c r="B913" s="95"/>
      <c r="C913" s="95"/>
      <c r="D913">
        <v>8</v>
      </c>
      <c r="E913" s="49">
        <v>11</v>
      </c>
      <c r="F913" t="s">
        <v>703</v>
      </c>
      <c r="G913" s="50">
        <v>3.7</v>
      </c>
      <c r="H913" s="47">
        <v>0.5</v>
      </c>
      <c r="I913">
        <v>3.73</v>
      </c>
      <c r="J913" t="str">
        <f t="shared" si="15"/>
        <v>Yes</v>
      </c>
    </row>
    <row r="914" spans="1:10" ht="16" hidden="1" customHeight="1" x14ac:dyDescent="0.2">
      <c r="A914" s="48">
        <v>46137</v>
      </c>
      <c r="B914" s="95"/>
      <c r="C914" s="95"/>
      <c r="D914">
        <v>8</v>
      </c>
      <c r="E914" s="49">
        <v>13</v>
      </c>
      <c r="F914" t="s">
        <v>724</v>
      </c>
      <c r="G914" s="50">
        <v>36</v>
      </c>
      <c r="H914" s="47">
        <v>0.5</v>
      </c>
      <c r="I914">
        <v>50</v>
      </c>
      <c r="J914" t="str">
        <f t="shared" si="15"/>
        <v>Yes</v>
      </c>
    </row>
    <row r="915" spans="1:10" ht="16" hidden="1" customHeight="1" x14ac:dyDescent="0.2">
      <c r="A915" s="48">
        <v>46137</v>
      </c>
      <c r="B915" s="95"/>
      <c r="C915" s="95"/>
      <c r="D915">
        <v>8</v>
      </c>
      <c r="E915" s="49">
        <v>14</v>
      </c>
      <c r="F915" t="s">
        <v>725</v>
      </c>
      <c r="G915" s="50">
        <v>23</v>
      </c>
      <c r="H915" s="47">
        <v>1</v>
      </c>
      <c r="I915">
        <v>34.71</v>
      </c>
      <c r="J915" t="str">
        <f t="shared" si="15"/>
        <v>Yes</v>
      </c>
    </row>
    <row r="916" spans="1:10" ht="16" hidden="1" customHeight="1" x14ac:dyDescent="0.2">
      <c r="A916" s="48">
        <v>46137</v>
      </c>
      <c r="B916" s="95"/>
      <c r="C916" s="95"/>
      <c r="D916">
        <v>8</v>
      </c>
      <c r="E916" s="49">
        <v>18</v>
      </c>
      <c r="F916" t="s">
        <v>726</v>
      </c>
      <c r="G916" s="50">
        <v>28</v>
      </c>
      <c r="H916" s="47">
        <v>1</v>
      </c>
      <c r="I916">
        <v>31.94</v>
      </c>
      <c r="J916" t="str">
        <f t="shared" si="15"/>
        <v>Yes</v>
      </c>
    </row>
    <row r="917" spans="1:10" ht="16" hidden="1" customHeight="1" x14ac:dyDescent="0.2">
      <c r="A917" s="48">
        <v>46137</v>
      </c>
      <c r="B917" s="95"/>
      <c r="C917" s="95"/>
      <c r="D917">
        <v>8</v>
      </c>
      <c r="E917" s="49">
        <v>19</v>
      </c>
      <c r="F917" t="s">
        <v>704</v>
      </c>
      <c r="G917" s="50">
        <v>32</v>
      </c>
      <c r="H917" s="47">
        <v>1</v>
      </c>
      <c r="I917">
        <v>17.5</v>
      </c>
      <c r="J917" t="str">
        <f t="shared" si="15"/>
        <v>No</v>
      </c>
    </row>
    <row r="918" spans="1:10" ht="16" hidden="1" customHeight="1" x14ac:dyDescent="0.2">
      <c r="A918" s="48">
        <v>46144</v>
      </c>
      <c r="B918" s="95"/>
      <c r="C918" s="95"/>
      <c r="D918">
        <v>1</v>
      </c>
      <c r="E918" s="49">
        <v>1</v>
      </c>
      <c r="F918" t="s">
        <v>451</v>
      </c>
      <c r="G918" s="50">
        <v>30</v>
      </c>
      <c r="H918" s="47">
        <v>0.5</v>
      </c>
      <c r="I918">
        <v>23.53</v>
      </c>
      <c r="J918" t="str">
        <f t="shared" si="15"/>
        <v>No</v>
      </c>
    </row>
    <row r="919" spans="1:10" ht="16" hidden="1" customHeight="1" x14ac:dyDescent="0.2">
      <c r="A919" s="48">
        <v>46144</v>
      </c>
      <c r="B919" s="95"/>
      <c r="C919" s="95"/>
      <c r="D919">
        <v>1</v>
      </c>
      <c r="E919" s="49">
        <v>2</v>
      </c>
      <c r="F919" t="s">
        <v>213</v>
      </c>
      <c r="G919" s="50">
        <v>28</v>
      </c>
      <c r="H919" s="47">
        <v>0.5</v>
      </c>
      <c r="I919">
        <v>14.5</v>
      </c>
      <c r="J919" t="str">
        <f t="shared" si="15"/>
        <v>No</v>
      </c>
    </row>
    <row r="920" spans="1:10" ht="16" hidden="1" customHeight="1" x14ac:dyDescent="0.2">
      <c r="A920" s="48">
        <v>46144</v>
      </c>
      <c r="B920" s="95"/>
      <c r="C920" s="95"/>
      <c r="D920">
        <v>1</v>
      </c>
      <c r="E920" s="49">
        <v>4</v>
      </c>
      <c r="F920" t="s">
        <v>558</v>
      </c>
      <c r="G920" s="50">
        <v>6.2</v>
      </c>
      <c r="H920" s="47">
        <v>0.5</v>
      </c>
      <c r="I920">
        <v>5.5</v>
      </c>
      <c r="J920" t="str">
        <f t="shared" si="15"/>
        <v>No</v>
      </c>
    </row>
    <row r="921" spans="1:10" ht="16" hidden="1" customHeight="1" x14ac:dyDescent="0.2">
      <c r="A921" s="48">
        <v>46144</v>
      </c>
      <c r="B921" s="95"/>
      <c r="C921" s="95"/>
      <c r="D921">
        <v>1</v>
      </c>
      <c r="E921" s="49">
        <v>6</v>
      </c>
      <c r="F921" t="s">
        <v>727</v>
      </c>
      <c r="G921" s="50">
        <v>5</v>
      </c>
      <c r="H921" s="47">
        <v>0.5</v>
      </c>
      <c r="I921">
        <v>6.4</v>
      </c>
      <c r="J921" t="str">
        <f t="shared" si="15"/>
        <v>Yes</v>
      </c>
    </row>
    <row r="922" spans="1:10" ht="16" hidden="1" customHeight="1" x14ac:dyDescent="0.2">
      <c r="A922" s="48">
        <v>46144</v>
      </c>
      <c r="B922" s="95"/>
      <c r="C922" s="95"/>
      <c r="D922">
        <v>1</v>
      </c>
      <c r="E922" s="49">
        <v>7</v>
      </c>
      <c r="F922" t="s">
        <v>613</v>
      </c>
      <c r="G922" s="50">
        <v>7.6</v>
      </c>
      <c r="H922" s="47">
        <v>0.5</v>
      </c>
      <c r="I922">
        <v>5.3</v>
      </c>
      <c r="J922" t="str">
        <f t="shared" si="15"/>
        <v>No</v>
      </c>
    </row>
    <row r="923" spans="1:10" ht="16" hidden="1" customHeight="1" x14ac:dyDescent="0.2">
      <c r="A923" s="48">
        <v>46144</v>
      </c>
      <c r="B923" s="95"/>
      <c r="C923" s="95"/>
      <c r="D923">
        <v>1</v>
      </c>
      <c r="E923" s="49">
        <v>8</v>
      </c>
      <c r="F923" t="s">
        <v>580</v>
      </c>
      <c r="G923" s="50">
        <v>12.5</v>
      </c>
      <c r="H923" s="47">
        <v>0.5</v>
      </c>
      <c r="I923">
        <v>12.41</v>
      </c>
      <c r="J923" t="str">
        <f t="shared" si="15"/>
        <v>No</v>
      </c>
    </row>
    <row r="924" spans="1:10" ht="16" hidden="1" customHeight="1" x14ac:dyDescent="0.2">
      <c r="A924" s="48">
        <v>46144</v>
      </c>
      <c r="B924" s="95"/>
      <c r="C924" s="95"/>
      <c r="D924">
        <v>1</v>
      </c>
      <c r="E924" s="49">
        <v>12</v>
      </c>
      <c r="F924" t="s">
        <v>728</v>
      </c>
      <c r="G924" s="50">
        <v>6.4</v>
      </c>
      <c r="H924" s="47">
        <v>0.5</v>
      </c>
      <c r="I924">
        <v>8.1999999999999993</v>
      </c>
      <c r="J924" t="str">
        <f t="shared" si="15"/>
        <v>Yes</v>
      </c>
    </row>
    <row r="925" spans="1:10" ht="16" hidden="1" customHeight="1" x14ac:dyDescent="0.2">
      <c r="A925" s="48">
        <v>46144</v>
      </c>
      <c r="B925" s="95"/>
      <c r="C925" s="95"/>
      <c r="D925">
        <v>1</v>
      </c>
      <c r="E925" s="49">
        <v>15</v>
      </c>
      <c r="F925" t="s">
        <v>75</v>
      </c>
      <c r="G925" s="50">
        <v>21</v>
      </c>
      <c r="H925" s="47">
        <v>0.5</v>
      </c>
      <c r="I925">
        <v>30.93</v>
      </c>
      <c r="J925" t="str">
        <f t="shared" si="15"/>
        <v>Yes</v>
      </c>
    </row>
    <row r="926" spans="1:10" ht="16" hidden="1" customHeight="1" x14ac:dyDescent="0.2">
      <c r="A926" s="48">
        <v>46144</v>
      </c>
      <c r="B926" s="95"/>
      <c r="C926" s="95"/>
      <c r="D926">
        <v>1</v>
      </c>
      <c r="E926" s="49">
        <v>16</v>
      </c>
      <c r="F926" t="s">
        <v>729</v>
      </c>
      <c r="G926" s="50">
        <v>28</v>
      </c>
      <c r="H926" s="47">
        <v>0.5</v>
      </c>
      <c r="I926">
        <v>11.9</v>
      </c>
      <c r="J926" t="str">
        <f t="shared" si="15"/>
        <v>No</v>
      </c>
    </row>
    <row r="927" spans="1:10" ht="16" hidden="1" customHeight="1" x14ac:dyDescent="0.2">
      <c r="A927" s="48">
        <v>46144</v>
      </c>
      <c r="B927" s="95"/>
      <c r="C927" s="95"/>
      <c r="D927">
        <v>3</v>
      </c>
      <c r="E927" s="49">
        <v>3</v>
      </c>
      <c r="F927" t="s">
        <v>268</v>
      </c>
      <c r="G927" s="50">
        <v>17</v>
      </c>
      <c r="H927" s="47">
        <v>1</v>
      </c>
      <c r="I927">
        <v>16.28</v>
      </c>
      <c r="J927" t="str">
        <f t="shared" si="15"/>
        <v>No</v>
      </c>
    </row>
    <row r="928" spans="1:10" ht="16" hidden="1" customHeight="1" x14ac:dyDescent="0.2">
      <c r="A928" s="48">
        <v>46144</v>
      </c>
      <c r="B928" s="95"/>
      <c r="C928" s="95"/>
      <c r="D928">
        <v>3</v>
      </c>
      <c r="E928" s="49">
        <v>6</v>
      </c>
      <c r="F928" t="s">
        <v>586</v>
      </c>
      <c r="G928" s="50">
        <v>7.2</v>
      </c>
      <c r="H928" s="47">
        <v>1</v>
      </c>
      <c r="I928">
        <v>5.5</v>
      </c>
      <c r="J928" t="str">
        <f t="shared" si="15"/>
        <v>No</v>
      </c>
    </row>
    <row r="929" spans="1:10" ht="16" hidden="1" customHeight="1" x14ac:dyDescent="0.2">
      <c r="A929" s="48">
        <v>46144</v>
      </c>
      <c r="B929" s="95"/>
      <c r="C929" s="95"/>
      <c r="D929">
        <v>3</v>
      </c>
      <c r="E929" s="49">
        <v>9</v>
      </c>
      <c r="F929" t="s">
        <v>730</v>
      </c>
      <c r="G929" s="50">
        <v>13.5</v>
      </c>
      <c r="H929" s="47">
        <v>1</v>
      </c>
      <c r="I929">
        <v>8.75</v>
      </c>
      <c r="J929" t="str">
        <f t="shared" si="15"/>
        <v>No</v>
      </c>
    </row>
    <row r="930" spans="1:10" ht="16" hidden="1" customHeight="1" x14ac:dyDescent="0.2">
      <c r="A930" s="48">
        <v>46144</v>
      </c>
      <c r="B930" s="95"/>
      <c r="C930" s="95"/>
      <c r="D930">
        <v>3</v>
      </c>
      <c r="E930" s="49">
        <v>11</v>
      </c>
      <c r="F930" t="s">
        <v>617</v>
      </c>
      <c r="G930" s="50">
        <v>14</v>
      </c>
      <c r="H930" s="47">
        <v>1</v>
      </c>
      <c r="I930">
        <v>14</v>
      </c>
      <c r="J930" t="str">
        <f t="shared" si="15"/>
        <v>Yes</v>
      </c>
    </row>
    <row r="931" spans="1:10" ht="16" hidden="1" customHeight="1" x14ac:dyDescent="0.2">
      <c r="A931" s="48">
        <v>46144</v>
      </c>
      <c r="B931" s="95"/>
      <c r="C931" s="95"/>
      <c r="D931">
        <v>3</v>
      </c>
      <c r="E931" s="49">
        <v>13</v>
      </c>
      <c r="F931" t="s">
        <v>731</v>
      </c>
      <c r="G931" s="50">
        <v>3.9</v>
      </c>
      <c r="H931" s="47">
        <v>0.5</v>
      </c>
      <c r="I931">
        <v>4.4400000000000004</v>
      </c>
      <c r="J931" t="str">
        <f t="shared" si="15"/>
        <v>Yes</v>
      </c>
    </row>
    <row r="932" spans="1:10" ht="16" hidden="1" customHeight="1" x14ac:dyDescent="0.2">
      <c r="A932" s="48">
        <v>46144</v>
      </c>
      <c r="B932" s="95"/>
      <c r="C932" s="95"/>
      <c r="D932">
        <v>4</v>
      </c>
      <c r="E932" s="49">
        <v>1</v>
      </c>
      <c r="F932" t="s">
        <v>732</v>
      </c>
      <c r="G932" s="50">
        <v>29</v>
      </c>
      <c r="H932" s="47">
        <v>0.5</v>
      </c>
      <c r="I932">
        <v>44.88</v>
      </c>
      <c r="J932" t="str">
        <f t="shared" si="15"/>
        <v>Yes</v>
      </c>
    </row>
    <row r="933" spans="1:10" ht="16" hidden="1" customHeight="1" x14ac:dyDescent="0.2">
      <c r="A933" s="48">
        <v>46144</v>
      </c>
      <c r="B933" s="95"/>
      <c r="C933" s="95"/>
      <c r="D933">
        <v>4</v>
      </c>
      <c r="E933" s="49">
        <v>2</v>
      </c>
      <c r="F933" t="s">
        <v>413</v>
      </c>
      <c r="G933" s="50">
        <v>18.5</v>
      </c>
      <c r="H933" s="47">
        <v>1</v>
      </c>
      <c r="I933">
        <v>9.1999999999999993</v>
      </c>
      <c r="J933" t="str">
        <f t="shared" si="15"/>
        <v>No</v>
      </c>
    </row>
    <row r="934" spans="1:10" ht="16" hidden="1" customHeight="1" x14ac:dyDescent="0.2">
      <c r="A934" s="48">
        <v>46144</v>
      </c>
      <c r="B934" s="95"/>
      <c r="C934" s="95"/>
      <c r="D934">
        <v>4</v>
      </c>
      <c r="E934" s="49">
        <v>3</v>
      </c>
      <c r="F934" t="s">
        <v>654</v>
      </c>
      <c r="G934" s="50">
        <v>29</v>
      </c>
      <c r="H934" s="47">
        <v>1</v>
      </c>
      <c r="I934">
        <v>21.81</v>
      </c>
      <c r="J934" t="str">
        <f t="shared" si="15"/>
        <v>No</v>
      </c>
    </row>
    <row r="935" spans="1:10" ht="16" hidden="1" customHeight="1" x14ac:dyDescent="0.2">
      <c r="A935" s="48">
        <v>46144</v>
      </c>
      <c r="B935" s="95"/>
      <c r="C935" s="95"/>
      <c r="D935">
        <v>4</v>
      </c>
      <c r="E935" s="49">
        <v>5</v>
      </c>
      <c r="F935" t="s">
        <v>733</v>
      </c>
      <c r="G935" s="50">
        <v>10.5</v>
      </c>
      <c r="H935" s="47">
        <v>1</v>
      </c>
      <c r="I935">
        <v>6.46</v>
      </c>
      <c r="J935" t="str">
        <f t="shared" si="15"/>
        <v>No</v>
      </c>
    </row>
    <row r="936" spans="1:10" ht="16" hidden="1" customHeight="1" x14ac:dyDescent="0.2">
      <c r="A936" s="48">
        <v>46144</v>
      </c>
      <c r="B936" s="95"/>
      <c r="C936" s="95"/>
      <c r="D936">
        <v>4</v>
      </c>
      <c r="E936" s="49">
        <v>6</v>
      </c>
      <c r="F936" t="s">
        <v>183</v>
      </c>
      <c r="G936" s="50">
        <v>6</v>
      </c>
      <c r="H936" s="47">
        <v>0.5</v>
      </c>
      <c r="I936">
        <v>9.1999999999999993</v>
      </c>
      <c r="J936" t="str">
        <f t="shared" si="15"/>
        <v>Yes</v>
      </c>
    </row>
    <row r="937" spans="1:10" ht="16" hidden="1" customHeight="1" x14ac:dyDescent="0.2">
      <c r="A937" s="48">
        <v>46144</v>
      </c>
      <c r="B937" s="95"/>
      <c r="C937" s="95"/>
      <c r="D937">
        <v>4</v>
      </c>
      <c r="E937" s="49">
        <v>7</v>
      </c>
      <c r="F937" t="s">
        <v>734</v>
      </c>
      <c r="G937" s="50">
        <v>26</v>
      </c>
      <c r="H937" s="47">
        <v>0.5</v>
      </c>
      <c r="I937">
        <v>30</v>
      </c>
      <c r="J937" t="str">
        <f t="shared" si="15"/>
        <v>Yes</v>
      </c>
    </row>
    <row r="938" spans="1:10" ht="16" hidden="1" customHeight="1" x14ac:dyDescent="0.2">
      <c r="A938" s="48">
        <v>46144</v>
      </c>
      <c r="B938" s="95"/>
      <c r="C938" s="95"/>
      <c r="D938">
        <v>4</v>
      </c>
      <c r="E938" s="49">
        <v>8</v>
      </c>
      <c r="F938" t="s">
        <v>77</v>
      </c>
      <c r="G938" s="50">
        <v>6.2</v>
      </c>
      <c r="H938" s="47">
        <v>0.5</v>
      </c>
      <c r="I938">
        <v>7</v>
      </c>
      <c r="J938" t="str">
        <f t="shared" si="15"/>
        <v>Yes</v>
      </c>
    </row>
    <row r="939" spans="1:10" ht="16" hidden="1" customHeight="1" x14ac:dyDescent="0.2">
      <c r="A939" s="48">
        <v>46144</v>
      </c>
      <c r="B939" s="95"/>
      <c r="C939" s="95"/>
      <c r="D939">
        <v>4</v>
      </c>
      <c r="E939" s="49">
        <v>13</v>
      </c>
      <c r="F939" t="s">
        <v>735</v>
      </c>
      <c r="G939" s="50">
        <v>27</v>
      </c>
      <c r="H939" s="47">
        <v>1</v>
      </c>
      <c r="I939">
        <v>18.57</v>
      </c>
      <c r="J939" t="str">
        <f t="shared" si="15"/>
        <v>No</v>
      </c>
    </row>
    <row r="940" spans="1:10" ht="16" hidden="1" customHeight="1" x14ac:dyDescent="0.2">
      <c r="A940" s="48">
        <v>46144</v>
      </c>
      <c r="B940" s="95"/>
      <c r="C940" s="95"/>
      <c r="D940">
        <v>4</v>
      </c>
      <c r="E940" s="49">
        <v>14</v>
      </c>
      <c r="F940" t="s">
        <v>736</v>
      </c>
      <c r="G940" s="50">
        <v>5.8</v>
      </c>
      <c r="H940" s="47">
        <v>0.5</v>
      </c>
      <c r="I940">
        <v>4</v>
      </c>
      <c r="J940" t="str">
        <f t="shared" si="15"/>
        <v>No</v>
      </c>
    </row>
    <row r="941" spans="1:10" ht="16" hidden="1" customHeight="1" x14ac:dyDescent="0.2">
      <c r="A941" s="48">
        <v>46144</v>
      </c>
      <c r="B941" s="95"/>
      <c r="C941" s="95"/>
      <c r="D941">
        <v>4</v>
      </c>
      <c r="E941" s="49">
        <v>10</v>
      </c>
      <c r="F941" t="s">
        <v>737</v>
      </c>
      <c r="G941" s="50">
        <v>40</v>
      </c>
      <c r="H941" s="47">
        <v>1</v>
      </c>
      <c r="I941">
        <v>46</v>
      </c>
      <c r="J941" t="str">
        <f t="shared" si="15"/>
        <v>Yes</v>
      </c>
    </row>
    <row r="942" spans="1:10" ht="16" hidden="1" customHeight="1" x14ac:dyDescent="0.2">
      <c r="A942" s="48">
        <v>46144</v>
      </c>
      <c r="B942" s="95"/>
      <c r="C942" s="95"/>
      <c r="D942">
        <v>5</v>
      </c>
      <c r="E942" s="49">
        <v>1</v>
      </c>
      <c r="F942" t="s">
        <v>739</v>
      </c>
      <c r="G942" s="50">
        <v>7.2</v>
      </c>
      <c r="H942" s="47">
        <v>1</v>
      </c>
      <c r="I942">
        <v>7.4</v>
      </c>
      <c r="J942" t="str">
        <f t="shared" si="15"/>
        <v>Yes</v>
      </c>
    </row>
    <row r="943" spans="1:10" ht="16" hidden="1" customHeight="1" x14ac:dyDescent="0.2">
      <c r="A943" s="48">
        <v>46144</v>
      </c>
      <c r="B943" s="95"/>
      <c r="C943" s="95"/>
      <c r="D943">
        <v>5</v>
      </c>
      <c r="E943" s="49">
        <v>2</v>
      </c>
      <c r="F943" t="s">
        <v>120</v>
      </c>
      <c r="G943" s="50">
        <v>3.8</v>
      </c>
      <c r="H943" s="47">
        <v>0.5</v>
      </c>
      <c r="I943">
        <v>4.09</v>
      </c>
      <c r="J943" t="str">
        <f t="shared" si="15"/>
        <v>Yes</v>
      </c>
    </row>
    <row r="944" spans="1:10" ht="16" hidden="1" customHeight="1" x14ac:dyDescent="0.2">
      <c r="A944" s="48">
        <v>46144</v>
      </c>
      <c r="B944" s="95"/>
      <c r="C944" s="95"/>
      <c r="D944">
        <v>5</v>
      </c>
      <c r="E944" s="49">
        <v>6</v>
      </c>
      <c r="F944" t="s">
        <v>740</v>
      </c>
      <c r="G944" s="50">
        <v>5.2</v>
      </c>
      <c r="H944" s="47">
        <v>0.5</v>
      </c>
      <c r="I944">
        <v>5.55</v>
      </c>
      <c r="J944" t="str">
        <f t="shared" si="15"/>
        <v>Yes</v>
      </c>
    </row>
    <row r="945" spans="1:10" ht="16" hidden="1" customHeight="1" x14ac:dyDescent="0.2">
      <c r="A945" s="48">
        <v>46144</v>
      </c>
      <c r="B945" s="95"/>
      <c r="C945" s="95"/>
      <c r="D945">
        <v>5</v>
      </c>
      <c r="E945" s="49">
        <v>9</v>
      </c>
      <c r="F945" t="s">
        <v>741</v>
      </c>
      <c r="G945" s="50">
        <v>9.6</v>
      </c>
      <c r="H945" s="47">
        <v>1</v>
      </c>
      <c r="I945">
        <v>4.0999999999999996</v>
      </c>
      <c r="J945" t="str">
        <f t="shared" si="15"/>
        <v>No</v>
      </c>
    </row>
    <row r="946" spans="1:10" ht="16" hidden="1" customHeight="1" x14ac:dyDescent="0.2">
      <c r="A946" s="48">
        <v>46144</v>
      </c>
      <c r="B946" s="95"/>
      <c r="C946" s="95"/>
      <c r="D946">
        <v>5</v>
      </c>
      <c r="E946" s="49">
        <v>10</v>
      </c>
      <c r="F946" t="s">
        <v>669</v>
      </c>
      <c r="G946" s="50">
        <v>36</v>
      </c>
      <c r="H946" s="47">
        <v>1</v>
      </c>
      <c r="I946">
        <v>36</v>
      </c>
      <c r="J946" t="str">
        <f t="shared" si="15"/>
        <v>Yes</v>
      </c>
    </row>
    <row r="947" spans="1:10" ht="16" hidden="1" customHeight="1" x14ac:dyDescent="0.2">
      <c r="A947" s="48">
        <v>46144</v>
      </c>
      <c r="B947" s="95"/>
      <c r="C947" s="95"/>
      <c r="D947">
        <v>6</v>
      </c>
      <c r="E947" s="49">
        <v>1</v>
      </c>
      <c r="F947" t="s">
        <v>246</v>
      </c>
      <c r="G947" s="50">
        <v>20</v>
      </c>
      <c r="H947" s="47">
        <v>0.5</v>
      </c>
      <c r="I947">
        <v>23</v>
      </c>
      <c r="J947" t="str">
        <f t="shared" si="15"/>
        <v>Yes</v>
      </c>
    </row>
    <row r="948" spans="1:10" ht="16" hidden="1" customHeight="1" x14ac:dyDescent="0.2">
      <c r="A948" s="48">
        <v>46144</v>
      </c>
      <c r="B948" s="95"/>
      <c r="C948" s="95"/>
      <c r="D948">
        <v>6</v>
      </c>
      <c r="E948" s="49">
        <v>2</v>
      </c>
      <c r="F948" t="s">
        <v>600</v>
      </c>
      <c r="G948" s="50">
        <v>9.1999999999999993</v>
      </c>
      <c r="H948" s="47">
        <v>0.5</v>
      </c>
      <c r="I948">
        <v>11.61</v>
      </c>
      <c r="J948" t="str">
        <f t="shared" si="15"/>
        <v>Yes</v>
      </c>
    </row>
    <row r="949" spans="1:10" ht="16" hidden="1" customHeight="1" x14ac:dyDescent="0.2">
      <c r="A949" s="48">
        <v>46144</v>
      </c>
      <c r="B949" s="95"/>
      <c r="C949" s="95"/>
      <c r="D949">
        <v>6</v>
      </c>
      <c r="E949" s="49">
        <v>10</v>
      </c>
      <c r="F949" t="s">
        <v>601</v>
      </c>
      <c r="G949" s="50">
        <v>4.0999999999999996</v>
      </c>
      <c r="H949" s="47">
        <v>0.5</v>
      </c>
      <c r="I949">
        <v>2.96</v>
      </c>
      <c r="J949" t="str">
        <f t="shared" si="15"/>
        <v>No</v>
      </c>
    </row>
    <row r="950" spans="1:10" ht="16" hidden="1" customHeight="1" x14ac:dyDescent="0.2">
      <c r="A950" s="48">
        <v>46144</v>
      </c>
      <c r="B950" s="95"/>
      <c r="C950" s="95"/>
      <c r="D950">
        <v>6</v>
      </c>
      <c r="E950" s="49">
        <v>11</v>
      </c>
      <c r="F950" t="s">
        <v>618</v>
      </c>
      <c r="G950" s="50">
        <v>7.8</v>
      </c>
      <c r="H950" s="47">
        <v>0.5</v>
      </c>
      <c r="I950">
        <v>9.4</v>
      </c>
      <c r="J950" t="str">
        <f t="shared" si="15"/>
        <v>Yes</v>
      </c>
    </row>
    <row r="951" spans="1:10" ht="16" hidden="1" customHeight="1" x14ac:dyDescent="0.2">
      <c r="A951" s="48">
        <v>46144</v>
      </c>
      <c r="B951" s="95"/>
      <c r="C951" s="95"/>
      <c r="D951">
        <v>6</v>
      </c>
      <c r="E951" s="49">
        <v>12</v>
      </c>
      <c r="F951" t="s">
        <v>408</v>
      </c>
      <c r="G951" s="50">
        <v>13.5</v>
      </c>
      <c r="H951" s="47">
        <v>1</v>
      </c>
      <c r="I951">
        <v>17.079999999999998</v>
      </c>
      <c r="J951" t="str">
        <f t="shared" si="15"/>
        <v>Yes</v>
      </c>
    </row>
    <row r="952" spans="1:10" ht="16" hidden="1" customHeight="1" x14ac:dyDescent="0.2">
      <c r="A952" s="48">
        <v>46144</v>
      </c>
      <c r="B952" s="95"/>
      <c r="C952" s="95"/>
      <c r="D952">
        <v>6</v>
      </c>
      <c r="E952" s="49">
        <v>14</v>
      </c>
      <c r="F952" t="s">
        <v>611</v>
      </c>
      <c r="G952" s="50">
        <v>8</v>
      </c>
      <c r="H952" s="47">
        <v>1</v>
      </c>
      <c r="I952">
        <v>5.5</v>
      </c>
      <c r="J952" t="str">
        <f t="shared" si="15"/>
        <v>No</v>
      </c>
    </row>
    <row r="953" spans="1:10" ht="16" hidden="1" customHeight="1" x14ac:dyDescent="0.2">
      <c r="A953" s="48">
        <v>46144</v>
      </c>
      <c r="B953" s="95"/>
      <c r="C953" s="95"/>
      <c r="D953">
        <v>6</v>
      </c>
      <c r="E953" s="49">
        <v>8</v>
      </c>
      <c r="F953" t="s">
        <v>742</v>
      </c>
      <c r="G953" s="50">
        <v>21</v>
      </c>
      <c r="H953" s="47">
        <v>1</v>
      </c>
      <c r="I953">
        <v>14.5</v>
      </c>
      <c r="J953" t="str">
        <f t="shared" si="15"/>
        <v>No</v>
      </c>
    </row>
    <row r="954" spans="1:10" ht="16" hidden="1" customHeight="1" x14ac:dyDescent="0.2">
      <c r="A954" s="48">
        <v>46144</v>
      </c>
      <c r="B954" s="95"/>
      <c r="C954" s="95"/>
      <c r="D954">
        <v>7</v>
      </c>
      <c r="E954" s="49">
        <v>3</v>
      </c>
      <c r="F954" t="s">
        <v>415</v>
      </c>
      <c r="G954" s="50">
        <v>9.6</v>
      </c>
      <c r="H954" s="47">
        <v>0.5</v>
      </c>
      <c r="I954">
        <v>14.19</v>
      </c>
      <c r="J954" t="str">
        <f t="shared" si="15"/>
        <v>Yes</v>
      </c>
    </row>
    <row r="955" spans="1:10" ht="16" hidden="1" customHeight="1" x14ac:dyDescent="0.2">
      <c r="A955" s="48">
        <v>46144</v>
      </c>
      <c r="B955" s="95"/>
      <c r="C955" s="95"/>
      <c r="D955">
        <v>7</v>
      </c>
      <c r="E955" s="49">
        <v>5</v>
      </c>
      <c r="F955" t="s">
        <v>411</v>
      </c>
      <c r="G955" s="50">
        <v>24</v>
      </c>
      <c r="H955" s="47">
        <v>1</v>
      </c>
      <c r="I955">
        <v>18.95</v>
      </c>
      <c r="J955" t="str">
        <f t="shared" si="15"/>
        <v>No</v>
      </c>
    </row>
    <row r="956" spans="1:10" ht="16" hidden="1" customHeight="1" x14ac:dyDescent="0.2">
      <c r="A956" s="48">
        <v>46144</v>
      </c>
      <c r="B956" s="95"/>
      <c r="C956" s="95"/>
      <c r="D956">
        <v>7</v>
      </c>
      <c r="E956" s="49">
        <v>9</v>
      </c>
      <c r="F956" t="s">
        <v>743</v>
      </c>
      <c r="G956" s="50">
        <v>10</v>
      </c>
      <c r="H956" s="47">
        <v>1</v>
      </c>
      <c r="I956">
        <v>5.6</v>
      </c>
      <c r="J956" t="str">
        <f t="shared" si="15"/>
        <v>No</v>
      </c>
    </row>
    <row r="957" spans="1:10" ht="16" hidden="1" customHeight="1" x14ac:dyDescent="0.2">
      <c r="A957" s="48">
        <v>46144</v>
      </c>
      <c r="B957" s="95"/>
      <c r="C957" s="95"/>
      <c r="D957">
        <v>7</v>
      </c>
      <c r="E957" s="49">
        <v>12</v>
      </c>
      <c r="F957" t="s">
        <v>656</v>
      </c>
      <c r="G957" s="50">
        <v>8</v>
      </c>
      <c r="H957" s="47">
        <v>0.5</v>
      </c>
      <c r="I957">
        <v>5.79</v>
      </c>
      <c r="J957" t="str">
        <f t="shared" si="15"/>
        <v>No</v>
      </c>
    </row>
    <row r="958" spans="1:10" ht="16" hidden="1" customHeight="1" x14ac:dyDescent="0.2">
      <c r="A958" s="48">
        <v>46144</v>
      </c>
      <c r="B958" s="95"/>
      <c r="C958" s="95"/>
      <c r="D958">
        <v>7</v>
      </c>
      <c r="E958" s="49">
        <v>16</v>
      </c>
      <c r="F958" t="s">
        <v>650</v>
      </c>
      <c r="G958" s="50">
        <v>27</v>
      </c>
      <c r="H958" s="47">
        <v>1</v>
      </c>
      <c r="I958">
        <v>23.36</v>
      </c>
      <c r="J958" t="str">
        <f t="shared" si="15"/>
        <v>No</v>
      </c>
    </row>
    <row r="959" spans="1:10" ht="16" hidden="1" customHeight="1" x14ac:dyDescent="0.2">
      <c r="A959" s="48">
        <v>46144</v>
      </c>
      <c r="B959" s="95"/>
      <c r="C959" s="95"/>
      <c r="D959">
        <v>7</v>
      </c>
      <c r="E959" s="49">
        <v>18</v>
      </c>
      <c r="F959" t="s">
        <v>744</v>
      </c>
      <c r="G959" s="50">
        <v>17</v>
      </c>
      <c r="H959" s="47">
        <v>1</v>
      </c>
      <c r="I959">
        <v>19.690000000000001</v>
      </c>
      <c r="J959" t="str">
        <f t="shared" si="15"/>
        <v>Yes</v>
      </c>
    </row>
    <row r="960" spans="1:10" ht="16" hidden="1" customHeight="1" x14ac:dyDescent="0.2">
      <c r="A960" s="48">
        <v>46144</v>
      </c>
      <c r="B960" s="95"/>
      <c r="C960" s="95"/>
      <c r="D960">
        <v>8</v>
      </c>
      <c r="E960" s="49">
        <v>3</v>
      </c>
      <c r="F960" t="s">
        <v>638</v>
      </c>
      <c r="G960" s="50">
        <v>11.2263</v>
      </c>
      <c r="H960" s="47">
        <v>1</v>
      </c>
      <c r="I960">
        <v>7.27</v>
      </c>
      <c r="J960" t="str">
        <f t="shared" si="15"/>
        <v>No</v>
      </c>
    </row>
    <row r="961" spans="1:10" ht="16" hidden="1" customHeight="1" x14ac:dyDescent="0.2">
      <c r="A961" s="48">
        <v>46144</v>
      </c>
      <c r="B961" s="95"/>
      <c r="C961" s="95"/>
      <c r="D961">
        <v>8</v>
      </c>
      <c r="E961" s="49">
        <v>7</v>
      </c>
      <c r="F961" t="s">
        <v>629</v>
      </c>
      <c r="G961" s="50">
        <v>4.0024199999999999</v>
      </c>
      <c r="H961" s="47">
        <v>0.5</v>
      </c>
      <c r="I961">
        <v>3.29</v>
      </c>
      <c r="J961" t="str">
        <f t="shared" si="15"/>
        <v>No</v>
      </c>
    </row>
    <row r="962" spans="1:10" ht="16" hidden="1" customHeight="1" x14ac:dyDescent="0.2">
      <c r="A962" s="48">
        <v>46144</v>
      </c>
      <c r="B962" s="95"/>
      <c r="C962" s="95"/>
      <c r="D962">
        <v>8</v>
      </c>
      <c r="E962" s="49">
        <v>8</v>
      </c>
      <c r="F962" t="s">
        <v>552</v>
      </c>
      <c r="G962" s="50">
        <v>10.738199999999999</v>
      </c>
      <c r="H962" s="47">
        <v>1</v>
      </c>
      <c r="I962">
        <v>18.37</v>
      </c>
      <c r="J962" t="str">
        <f t="shared" si="15"/>
        <v>Yes</v>
      </c>
    </row>
    <row r="963" spans="1:10" ht="16" hidden="1" customHeight="1" x14ac:dyDescent="0.2">
      <c r="A963" s="48">
        <v>46144</v>
      </c>
      <c r="B963" s="95"/>
      <c r="C963" s="95"/>
      <c r="D963">
        <v>8</v>
      </c>
      <c r="E963" s="49">
        <v>11</v>
      </c>
      <c r="F963" t="s">
        <v>643</v>
      </c>
      <c r="G963" s="50">
        <v>6.2476799999999999</v>
      </c>
      <c r="H963" s="47">
        <v>0.5</v>
      </c>
      <c r="I963">
        <v>6.6</v>
      </c>
      <c r="J963" t="str">
        <f t="shared" si="15"/>
        <v>Yes</v>
      </c>
    </row>
    <row r="964" spans="1:10" ht="16" hidden="1" customHeight="1" x14ac:dyDescent="0.2">
      <c r="A964" s="48">
        <v>46144</v>
      </c>
      <c r="B964" s="95"/>
      <c r="C964" s="95"/>
      <c r="D964">
        <v>8</v>
      </c>
      <c r="E964" s="49">
        <v>12</v>
      </c>
      <c r="F964" t="s">
        <v>745</v>
      </c>
      <c r="G964" s="50">
        <v>18.059699999999999</v>
      </c>
      <c r="H964" s="47">
        <v>0.5</v>
      </c>
      <c r="I964">
        <v>10.51</v>
      </c>
      <c r="J964" t="str">
        <f t="shared" si="15"/>
        <v>No</v>
      </c>
    </row>
    <row r="965" spans="1:10" ht="16" hidden="1" customHeight="1" x14ac:dyDescent="0.2">
      <c r="A965" s="48">
        <v>46144</v>
      </c>
      <c r="B965" s="95"/>
      <c r="C965" s="95"/>
      <c r="D965">
        <v>8</v>
      </c>
      <c r="E965" s="49">
        <v>15</v>
      </c>
      <c r="F965" t="s">
        <v>134</v>
      </c>
      <c r="G965" s="50">
        <v>5.0762400000000003</v>
      </c>
      <c r="H965" s="47">
        <v>0.5</v>
      </c>
      <c r="I965">
        <v>5.88</v>
      </c>
      <c r="J965" t="str">
        <f t="shared" si="15"/>
        <v>Yes</v>
      </c>
    </row>
    <row r="966" spans="1:10" ht="16" hidden="1" customHeight="1" x14ac:dyDescent="0.2">
      <c r="A966" s="48">
        <v>46144</v>
      </c>
      <c r="B966" s="95"/>
      <c r="C966" s="95"/>
      <c r="D966">
        <v>9</v>
      </c>
      <c r="E966" s="49">
        <v>1</v>
      </c>
      <c r="F966" t="s">
        <v>746</v>
      </c>
      <c r="G966" s="50">
        <v>20</v>
      </c>
      <c r="H966" s="47">
        <v>0.5</v>
      </c>
      <c r="I966">
        <v>25.56</v>
      </c>
      <c r="J966" t="str">
        <f t="shared" si="15"/>
        <v>Yes</v>
      </c>
    </row>
    <row r="967" spans="1:10" ht="16" hidden="1" customHeight="1" x14ac:dyDescent="0.2">
      <c r="A967" s="48">
        <v>46144</v>
      </c>
      <c r="B967" s="95"/>
      <c r="C967" s="95"/>
      <c r="D967">
        <v>9</v>
      </c>
      <c r="E967" s="49">
        <v>2</v>
      </c>
      <c r="F967" t="s">
        <v>747</v>
      </c>
      <c r="G967" s="50">
        <v>20</v>
      </c>
      <c r="H967" s="47">
        <v>0.5</v>
      </c>
      <c r="I967">
        <v>13.06</v>
      </c>
      <c r="J967" t="str">
        <f t="shared" si="15"/>
        <v>No</v>
      </c>
    </row>
    <row r="968" spans="1:10" ht="16" hidden="1" customHeight="1" x14ac:dyDescent="0.2">
      <c r="A968" s="48">
        <v>46144</v>
      </c>
      <c r="B968" s="95"/>
      <c r="C968" s="95"/>
      <c r="D968">
        <v>9</v>
      </c>
      <c r="E968" s="49">
        <v>3</v>
      </c>
      <c r="F968" t="s">
        <v>153</v>
      </c>
      <c r="G968" s="50">
        <v>24</v>
      </c>
      <c r="H968" s="47">
        <v>0.5</v>
      </c>
      <c r="I968">
        <v>16.88</v>
      </c>
      <c r="J968" t="str">
        <f t="shared" si="15"/>
        <v>No</v>
      </c>
    </row>
    <row r="969" spans="1:10" ht="16" hidden="1" customHeight="1" x14ac:dyDescent="0.2">
      <c r="A969" s="48">
        <v>46144</v>
      </c>
      <c r="B969" s="95"/>
      <c r="C969" s="95"/>
      <c r="D969">
        <v>9</v>
      </c>
      <c r="E969" s="49">
        <v>4</v>
      </c>
      <c r="F969" t="s">
        <v>201</v>
      </c>
      <c r="G969" s="50">
        <v>20</v>
      </c>
      <c r="H969" s="47">
        <v>1</v>
      </c>
      <c r="I969">
        <v>13.48</v>
      </c>
      <c r="J969" t="str">
        <f t="shared" si="15"/>
        <v>No</v>
      </c>
    </row>
    <row r="970" spans="1:10" ht="16" hidden="1" customHeight="1" x14ac:dyDescent="0.2">
      <c r="A970" s="48">
        <v>46144</v>
      </c>
      <c r="B970" s="95"/>
      <c r="C970" s="95"/>
      <c r="D970">
        <v>9</v>
      </c>
      <c r="E970" s="49">
        <v>6</v>
      </c>
      <c r="F970" t="s">
        <v>567</v>
      </c>
      <c r="G970" s="50">
        <v>9.6</v>
      </c>
      <c r="H970" s="47">
        <v>1</v>
      </c>
      <c r="I970">
        <v>4.8</v>
      </c>
      <c r="J970" t="str">
        <f t="shared" si="15"/>
        <v>No</v>
      </c>
    </row>
    <row r="971" spans="1:10" ht="16" hidden="1" customHeight="1" x14ac:dyDescent="0.2">
      <c r="A971" s="48">
        <v>46144</v>
      </c>
      <c r="B971" s="95"/>
      <c r="C971" s="95"/>
      <c r="D971">
        <v>9</v>
      </c>
      <c r="E971" s="49">
        <v>7</v>
      </c>
      <c r="F971" t="s">
        <v>274</v>
      </c>
      <c r="G971" s="50">
        <v>13.5</v>
      </c>
      <c r="H971" s="47">
        <v>1</v>
      </c>
      <c r="I971">
        <v>9.75</v>
      </c>
      <c r="J971" t="str">
        <f t="shared" si="15"/>
        <v>No</v>
      </c>
    </row>
    <row r="972" spans="1:10" ht="16" hidden="1" customHeight="1" x14ac:dyDescent="0.2">
      <c r="A972" s="48">
        <v>46144</v>
      </c>
      <c r="B972" s="95"/>
      <c r="C972" s="95"/>
      <c r="D972">
        <v>9</v>
      </c>
      <c r="E972" s="49">
        <v>8</v>
      </c>
      <c r="F972" t="s">
        <v>258</v>
      </c>
      <c r="G972" s="50">
        <v>12.5</v>
      </c>
      <c r="H972" s="47">
        <v>1</v>
      </c>
      <c r="I972">
        <v>11</v>
      </c>
      <c r="J972" t="str">
        <f t="shared" si="15"/>
        <v>No</v>
      </c>
    </row>
    <row r="973" spans="1:10" ht="16" hidden="1" customHeight="1" x14ac:dyDescent="0.2">
      <c r="A973" s="48">
        <v>46144</v>
      </c>
      <c r="B973" s="95"/>
      <c r="C973" s="95"/>
      <c r="D973">
        <v>9</v>
      </c>
      <c r="E973" s="49">
        <v>11</v>
      </c>
      <c r="F973" t="s">
        <v>273</v>
      </c>
      <c r="G973" s="50">
        <v>4.4000000000000004</v>
      </c>
      <c r="H973" s="47">
        <v>0.5</v>
      </c>
      <c r="I973">
        <v>5.35</v>
      </c>
      <c r="J973" t="str">
        <f t="shared" si="15"/>
        <v>Yes</v>
      </c>
    </row>
    <row r="974" spans="1:10" ht="16" hidden="1" customHeight="1" x14ac:dyDescent="0.2">
      <c r="A974" s="48">
        <v>46144</v>
      </c>
      <c r="B974" s="95"/>
      <c r="C974" s="95"/>
      <c r="D974">
        <v>9</v>
      </c>
      <c r="E974" s="49">
        <v>12</v>
      </c>
      <c r="F974" t="s">
        <v>205</v>
      </c>
      <c r="G974" s="50">
        <v>17</v>
      </c>
      <c r="H974" s="47">
        <v>1</v>
      </c>
      <c r="I974">
        <v>13.83</v>
      </c>
      <c r="J974" t="str">
        <f t="shared" si="15"/>
        <v>No</v>
      </c>
    </row>
    <row r="975" spans="1:10" ht="16" hidden="1" customHeight="1" x14ac:dyDescent="0.2">
      <c r="A975" s="48">
        <v>46144</v>
      </c>
      <c r="B975" s="95"/>
      <c r="C975" s="95"/>
      <c r="D975">
        <v>10</v>
      </c>
      <c r="E975" s="49">
        <v>1</v>
      </c>
      <c r="F975" t="s">
        <v>431</v>
      </c>
      <c r="G975" s="50">
        <v>23</v>
      </c>
      <c r="H975" s="47">
        <v>1</v>
      </c>
      <c r="I975">
        <v>17.329999999999998</v>
      </c>
      <c r="J975" t="str">
        <f t="shared" ref="J975:J1038" si="16">IF(I975&gt;=G975,"Yes","No")</f>
        <v>No</v>
      </c>
    </row>
    <row r="976" spans="1:10" ht="16" hidden="1" customHeight="1" x14ac:dyDescent="0.2">
      <c r="A976" s="48">
        <v>46144</v>
      </c>
      <c r="B976" s="95"/>
      <c r="C976" s="95"/>
      <c r="D976">
        <v>10</v>
      </c>
      <c r="E976" s="49">
        <v>7</v>
      </c>
      <c r="F976" t="s">
        <v>681</v>
      </c>
      <c r="G976" s="50">
        <v>8.1999999999999993</v>
      </c>
      <c r="H976" s="47">
        <v>0.5</v>
      </c>
      <c r="I976">
        <v>4.99</v>
      </c>
      <c r="J976" t="str">
        <f t="shared" si="16"/>
        <v>No</v>
      </c>
    </row>
    <row r="977" spans="1:10" ht="16" hidden="1" customHeight="1" x14ac:dyDescent="0.2">
      <c r="A977" s="48">
        <v>46144</v>
      </c>
      <c r="B977" s="95"/>
      <c r="C977" s="95"/>
      <c r="D977">
        <v>10</v>
      </c>
      <c r="E977" s="49">
        <v>10</v>
      </c>
      <c r="F977" t="s">
        <v>748</v>
      </c>
      <c r="G977" s="50">
        <v>5.5</v>
      </c>
      <c r="H977" s="47">
        <v>0.5</v>
      </c>
      <c r="I977">
        <v>4.45</v>
      </c>
      <c r="J977" t="str">
        <f t="shared" si="16"/>
        <v>No</v>
      </c>
    </row>
    <row r="978" spans="1:10" ht="16" hidden="1" customHeight="1" x14ac:dyDescent="0.2">
      <c r="A978" s="48">
        <v>46144</v>
      </c>
      <c r="B978" s="95"/>
      <c r="C978" s="95"/>
      <c r="D978">
        <v>10</v>
      </c>
      <c r="E978" s="49">
        <v>12</v>
      </c>
      <c r="F978" t="s">
        <v>749</v>
      </c>
      <c r="G978" s="50">
        <v>3</v>
      </c>
      <c r="H978" s="47">
        <v>0.5</v>
      </c>
      <c r="I978">
        <v>3.58</v>
      </c>
      <c r="J978" t="str">
        <f t="shared" si="16"/>
        <v>Yes</v>
      </c>
    </row>
    <row r="979" spans="1:10" ht="16" hidden="1" customHeight="1" x14ac:dyDescent="0.2">
      <c r="A979" s="48">
        <v>46144</v>
      </c>
      <c r="B979" s="95"/>
      <c r="C979" s="95"/>
      <c r="D979">
        <v>10</v>
      </c>
      <c r="E979" s="49">
        <v>13</v>
      </c>
      <c r="F979" t="s">
        <v>750</v>
      </c>
      <c r="G979" s="50">
        <v>21</v>
      </c>
      <c r="H979" s="47">
        <v>1</v>
      </c>
      <c r="I979">
        <v>15.35</v>
      </c>
      <c r="J979" t="str">
        <f t="shared" si="16"/>
        <v>No</v>
      </c>
    </row>
    <row r="980" spans="1:10" ht="16" hidden="1" customHeight="1" x14ac:dyDescent="0.2">
      <c r="A980" s="48">
        <v>46158</v>
      </c>
      <c r="B980" s="95"/>
      <c r="C980" s="95"/>
      <c r="D980">
        <v>1</v>
      </c>
      <c r="E980">
        <v>5</v>
      </c>
      <c r="F980" t="s">
        <v>775</v>
      </c>
      <c r="G980" s="50">
        <v>7.4</v>
      </c>
      <c r="H980" s="47">
        <v>1</v>
      </c>
      <c r="I980">
        <v>7.04</v>
      </c>
      <c r="J980" t="str">
        <f t="shared" si="16"/>
        <v>No</v>
      </c>
    </row>
    <row r="981" spans="1:10" ht="16" hidden="1" customHeight="1" x14ac:dyDescent="0.2">
      <c r="A981" s="48">
        <v>46158</v>
      </c>
      <c r="B981" s="95"/>
      <c r="C981" s="95"/>
      <c r="D981">
        <v>1</v>
      </c>
      <c r="E981">
        <v>13</v>
      </c>
      <c r="F981" t="s">
        <v>761</v>
      </c>
      <c r="G981" s="50">
        <v>32</v>
      </c>
      <c r="H981" s="47">
        <v>1</v>
      </c>
      <c r="I981">
        <v>36</v>
      </c>
      <c r="J981" t="str">
        <f t="shared" si="16"/>
        <v>Yes</v>
      </c>
    </row>
    <row r="982" spans="1:10" ht="16" hidden="1" customHeight="1" x14ac:dyDescent="0.2">
      <c r="A982" s="48">
        <v>46158</v>
      </c>
      <c r="B982" s="95"/>
      <c r="C982" s="95"/>
      <c r="D982">
        <v>2</v>
      </c>
      <c r="E982">
        <v>4</v>
      </c>
      <c r="F982" t="s">
        <v>762</v>
      </c>
      <c r="G982" s="50">
        <v>5.9</v>
      </c>
      <c r="H982" s="47">
        <v>0.5</v>
      </c>
      <c r="I982">
        <v>5</v>
      </c>
      <c r="J982" t="str">
        <f t="shared" si="16"/>
        <v>No</v>
      </c>
    </row>
    <row r="983" spans="1:10" ht="16" hidden="1" customHeight="1" x14ac:dyDescent="0.2">
      <c r="A983" s="48">
        <v>46158</v>
      </c>
      <c r="B983" s="95"/>
      <c r="C983" s="95"/>
      <c r="D983">
        <v>2</v>
      </c>
      <c r="E983">
        <v>11</v>
      </c>
      <c r="F983" t="s">
        <v>763</v>
      </c>
      <c r="G983" s="50">
        <v>25</v>
      </c>
      <c r="H983" s="47">
        <v>1</v>
      </c>
      <c r="I983">
        <v>34.25</v>
      </c>
      <c r="J983" t="str">
        <f t="shared" si="16"/>
        <v>Yes</v>
      </c>
    </row>
    <row r="984" spans="1:10" ht="16" hidden="1" customHeight="1" x14ac:dyDescent="0.2">
      <c r="A984" s="48">
        <v>46158</v>
      </c>
      <c r="B984" s="95"/>
      <c r="C984" s="95"/>
      <c r="D984">
        <v>2</v>
      </c>
      <c r="E984">
        <v>15</v>
      </c>
      <c r="F984" t="s">
        <v>751</v>
      </c>
      <c r="G984" s="50">
        <v>36</v>
      </c>
      <c r="H984" s="47">
        <v>1</v>
      </c>
      <c r="I984">
        <v>66.59</v>
      </c>
      <c r="J984" t="str">
        <f t="shared" si="16"/>
        <v>Yes</v>
      </c>
    </row>
    <row r="985" spans="1:10" ht="16" hidden="1" customHeight="1" x14ac:dyDescent="0.2">
      <c r="A985" s="48">
        <v>46158</v>
      </c>
      <c r="B985" s="95"/>
      <c r="C985" s="95"/>
      <c r="D985">
        <v>2</v>
      </c>
      <c r="E985">
        <v>17</v>
      </c>
      <c r="F985" t="s">
        <v>764</v>
      </c>
      <c r="G985" s="50">
        <v>38</v>
      </c>
      <c r="H985" s="47">
        <v>1</v>
      </c>
      <c r="I985">
        <v>170</v>
      </c>
      <c r="J985" t="str">
        <f t="shared" si="16"/>
        <v>Yes</v>
      </c>
    </row>
    <row r="986" spans="1:10" ht="16" hidden="1" customHeight="1" x14ac:dyDescent="0.2">
      <c r="A986" s="48">
        <v>46158</v>
      </c>
      <c r="B986" s="95"/>
      <c r="C986" s="95"/>
      <c r="D986">
        <v>3</v>
      </c>
      <c r="E986">
        <v>3</v>
      </c>
      <c r="F986" t="s">
        <v>611</v>
      </c>
      <c r="G986" s="50">
        <v>6.2</v>
      </c>
      <c r="H986" s="47">
        <v>0.5</v>
      </c>
      <c r="I986">
        <v>6</v>
      </c>
      <c r="J986" t="str">
        <f t="shared" si="16"/>
        <v>No</v>
      </c>
    </row>
    <row r="987" spans="1:10" ht="16" hidden="1" customHeight="1" x14ac:dyDescent="0.2">
      <c r="A987" s="48">
        <v>46158</v>
      </c>
      <c r="B987" s="95"/>
      <c r="C987" s="95"/>
      <c r="D987">
        <v>3</v>
      </c>
      <c r="E987">
        <v>7</v>
      </c>
      <c r="F987" t="s">
        <v>765</v>
      </c>
      <c r="G987" s="50">
        <v>30</v>
      </c>
      <c r="H987" s="47">
        <v>1</v>
      </c>
      <c r="I987">
        <v>30</v>
      </c>
      <c r="J987" t="str">
        <f t="shared" si="16"/>
        <v>Yes</v>
      </c>
    </row>
    <row r="988" spans="1:10" ht="16" hidden="1" customHeight="1" x14ac:dyDescent="0.2">
      <c r="A988" s="48">
        <v>46158</v>
      </c>
      <c r="B988" s="95"/>
      <c r="C988" s="95"/>
      <c r="D988">
        <v>3</v>
      </c>
      <c r="E988">
        <v>8</v>
      </c>
      <c r="F988" t="s">
        <v>667</v>
      </c>
      <c r="G988" s="50">
        <v>18</v>
      </c>
      <c r="H988" s="47">
        <v>1</v>
      </c>
      <c r="I988">
        <v>44</v>
      </c>
      <c r="J988" t="str">
        <f t="shared" si="16"/>
        <v>Yes</v>
      </c>
    </row>
    <row r="989" spans="1:10" ht="16" hidden="1" customHeight="1" x14ac:dyDescent="0.2">
      <c r="A989" s="48">
        <v>46158</v>
      </c>
      <c r="B989" s="95"/>
      <c r="C989" s="95"/>
      <c r="D989">
        <v>3</v>
      </c>
      <c r="E989">
        <v>12</v>
      </c>
      <c r="F989" t="s">
        <v>752</v>
      </c>
      <c r="G989" s="50">
        <v>29</v>
      </c>
      <c r="H989" s="47">
        <v>1</v>
      </c>
      <c r="I989">
        <v>27</v>
      </c>
      <c r="J989" t="str">
        <f t="shared" si="16"/>
        <v>No</v>
      </c>
    </row>
    <row r="990" spans="1:10" ht="16" hidden="1" customHeight="1" x14ac:dyDescent="0.2">
      <c r="A990" s="48">
        <v>46158</v>
      </c>
      <c r="B990" s="95"/>
      <c r="C990" s="95"/>
      <c r="D990">
        <v>3</v>
      </c>
      <c r="E990">
        <v>16</v>
      </c>
      <c r="F990" t="s">
        <v>658</v>
      </c>
      <c r="G990" s="50">
        <v>42</v>
      </c>
      <c r="H990" s="47">
        <v>1</v>
      </c>
      <c r="I990">
        <v>41.89</v>
      </c>
      <c r="J990" t="str">
        <f t="shared" si="16"/>
        <v>No</v>
      </c>
    </row>
    <row r="991" spans="1:10" ht="16" hidden="1" customHeight="1" x14ac:dyDescent="0.2">
      <c r="A991" s="48">
        <v>46158</v>
      </c>
      <c r="B991" s="95"/>
      <c r="C991" s="95"/>
      <c r="D991">
        <v>3</v>
      </c>
      <c r="E991">
        <v>18</v>
      </c>
      <c r="F991" t="s">
        <v>669</v>
      </c>
      <c r="G991" s="50">
        <v>21</v>
      </c>
      <c r="H991" s="47">
        <v>1</v>
      </c>
      <c r="I991">
        <v>21</v>
      </c>
      <c r="J991" t="str">
        <f t="shared" si="16"/>
        <v>Yes</v>
      </c>
    </row>
    <row r="992" spans="1:10" ht="16" hidden="1" customHeight="1" x14ac:dyDescent="0.2">
      <c r="A992" s="48">
        <v>46158</v>
      </c>
      <c r="B992" s="95"/>
      <c r="C992" s="95"/>
      <c r="D992">
        <v>3</v>
      </c>
      <c r="E992">
        <v>19</v>
      </c>
      <c r="F992" t="s">
        <v>753</v>
      </c>
      <c r="G992" s="50">
        <v>42</v>
      </c>
      <c r="H992" s="47">
        <v>1</v>
      </c>
      <c r="I992">
        <v>56.3</v>
      </c>
      <c r="J992" t="str">
        <f t="shared" si="16"/>
        <v>Yes</v>
      </c>
    </row>
    <row r="993" spans="1:10" ht="16" hidden="1" customHeight="1" x14ac:dyDescent="0.2">
      <c r="A993" s="48">
        <v>46158</v>
      </c>
      <c r="B993" s="95"/>
      <c r="C993" s="95"/>
      <c r="D993">
        <v>4</v>
      </c>
      <c r="E993">
        <v>1</v>
      </c>
      <c r="F993" t="s">
        <v>766</v>
      </c>
      <c r="G993" s="50">
        <v>23</v>
      </c>
      <c r="H993" s="47">
        <v>1</v>
      </c>
      <c r="I993">
        <v>31.33</v>
      </c>
      <c r="J993" t="str">
        <f t="shared" si="16"/>
        <v>Yes</v>
      </c>
    </row>
    <row r="994" spans="1:10" ht="16" hidden="1" customHeight="1" x14ac:dyDescent="0.2">
      <c r="A994" s="48">
        <v>46158</v>
      </c>
      <c r="B994" s="95"/>
      <c r="C994" s="95"/>
      <c r="D994">
        <v>4</v>
      </c>
      <c r="E994">
        <v>3</v>
      </c>
      <c r="F994" t="s">
        <v>767</v>
      </c>
      <c r="G994" s="50">
        <v>24</v>
      </c>
      <c r="H994" s="47">
        <v>1</v>
      </c>
      <c r="I994">
        <v>46.88</v>
      </c>
      <c r="J994" t="str">
        <f t="shared" si="16"/>
        <v>Yes</v>
      </c>
    </row>
    <row r="995" spans="1:10" ht="16" hidden="1" customHeight="1" x14ac:dyDescent="0.2">
      <c r="A995" s="48">
        <v>46158</v>
      </c>
      <c r="B995" s="95"/>
      <c r="C995" s="95"/>
      <c r="D995">
        <v>4</v>
      </c>
      <c r="E995">
        <v>4</v>
      </c>
      <c r="F995" t="s">
        <v>388</v>
      </c>
      <c r="G995" s="50">
        <v>21</v>
      </c>
      <c r="H995" s="47">
        <v>1</v>
      </c>
      <c r="I995">
        <v>26.91</v>
      </c>
      <c r="J995" t="str">
        <f t="shared" si="16"/>
        <v>Yes</v>
      </c>
    </row>
    <row r="996" spans="1:10" ht="16" hidden="1" customHeight="1" x14ac:dyDescent="0.2">
      <c r="A996" s="48">
        <v>46158</v>
      </c>
      <c r="B996" s="95"/>
      <c r="C996" s="95"/>
      <c r="D996">
        <v>4</v>
      </c>
      <c r="E996">
        <v>9</v>
      </c>
      <c r="F996" t="s">
        <v>134</v>
      </c>
      <c r="G996" s="50">
        <v>13</v>
      </c>
      <c r="H996" s="47">
        <v>1</v>
      </c>
      <c r="I996">
        <v>11.5</v>
      </c>
      <c r="J996" t="str">
        <f t="shared" si="16"/>
        <v>No</v>
      </c>
    </row>
    <row r="997" spans="1:10" ht="16" hidden="1" customHeight="1" x14ac:dyDescent="0.2">
      <c r="A997" s="48">
        <v>46158</v>
      </c>
      <c r="B997" s="95"/>
      <c r="C997" s="95"/>
      <c r="D997">
        <v>5</v>
      </c>
      <c r="E997">
        <v>1</v>
      </c>
      <c r="F997" t="s">
        <v>638</v>
      </c>
      <c r="G997" s="50">
        <v>18</v>
      </c>
      <c r="H997" s="47">
        <v>1</v>
      </c>
      <c r="I997">
        <v>14.47</v>
      </c>
      <c r="J997" t="str">
        <f t="shared" si="16"/>
        <v>No</v>
      </c>
    </row>
    <row r="998" spans="1:10" ht="16" hidden="1" customHeight="1" x14ac:dyDescent="0.2">
      <c r="A998" s="48">
        <v>46158</v>
      </c>
      <c r="B998" s="95"/>
      <c r="C998" s="95"/>
      <c r="D998">
        <v>5</v>
      </c>
      <c r="E998">
        <v>2</v>
      </c>
      <c r="F998" t="s">
        <v>768</v>
      </c>
      <c r="G998" s="50">
        <v>30</v>
      </c>
      <c r="H998" s="47">
        <v>1</v>
      </c>
      <c r="I998">
        <v>24.43</v>
      </c>
      <c r="J998" t="str">
        <f t="shared" si="16"/>
        <v>No</v>
      </c>
    </row>
    <row r="999" spans="1:10" ht="16" hidden="1" customHeight="1" x14ac:dyDescent="0.2">
      <c r="A999" s="48">
        <v>46158</v>
      </c>
      <c r="B999" s="95"/>
      <c r="C999" s="95"/>
      <c r="D999">
        <v>5</v>
      </c>
      <c r="E999">
        <v>3</v>
      </c>
      <c r="F999" t="s">
        <v>769</v>
      </c>
      <c r="G999" s="50">
        <v>23</v>
      </c>
      <c r="H999" s="47">
        <v>1</v>
      </c>
      <c r="I999">
        <v>38.06</v>
      </c>
      <c r="J999" t="str">
        <f t="shared" si="16"/>
        <v>Yes</v>
      </c>
    </row>
    <row r="1000" spans="1:10" ht="16" hidden="1" customHeight="1" x14ac:dyDescent="0.2">
      <c r="A1000" s="48">
        <v>46158</v>
      </c>
      <c r="B1000" s="95"/>
      <c r="C1000" s="95"/>
      <c r="D1000">
        <v>5</v>
      </c>
      <c r="E1000">
        <v>7</v>
      </c>
      <c r="F1000" t="s">
        <v>509</v>
      </c>
      <c r="G1000" s="50">
        <v>8.8000000000000007</v>
      </c>
      <c r="H1000" s="47">
        <v>1</v>
      </c>
      <c r="I1000">
        <v>6.23</v>
      </c>
      <c r="J1000" t="str">
        <f t="shared" si="16"/>
        <v>No</v>
      </c>
    </row>
    <row r="1001" spans="1:10" ht="16" hidden="1" customHeight="1" x14ac:dyDescent="0.2">
      <c r="A1001" s="48">
        <v>46158</v>
      </c>
      <c r="B1001" s="95"/>
      <c r="C1001" s="95"/>
      <c r="D1001">
        <v>5</v>
      </c>
      <c r="E1001">
        <v>8</v>
      </c>
      <c r="F1001" t="s">
        <v>552</v>
      </c>
      <c r="G1001" s="50">
        <v>14</v>
      </c>
      <c r="H1001" s="47">
        <v>1</v>
      </c>
      <c r="I1001">
        <v>15</v>
      </c>
      <c r="J1001" t="str">
        <f t="shared" si="16"/>
        <v>Yes</v>
      </c>
    </row>
    <row r="1002" spans="1:10" ht="16" hidden="1" customHeight="1" x14ac:dyDescent="0.2">
      <c r="A1002" s="48">
        <v>46158</v>
      </c>
      <c r="B1002" s="95"/>
      <c r="C1002" s="95"/>
      <c r="D1002">
        <v>5</v>
      </c>
      <c r="E1002">
        <v>9</v>
      </c>
      <c r="F1002" t="s">
        <v>770</v>
      </c>
      <c r="G1002" s="50">
        <v>4.5999999999999996</v>
      </c>
      <c r="H1002" s="47">
        <v>0.5</v>
      </c>
      <c r="I1002">
        <v>4.7</v>
      </c>
      <c r="J1002" t="str">
        <f t="shared" si="16"/>
        <v>Yes</v>
      </c>
    </row>
    <row r="1003" spans="1:10" ht="16" hidden="1" customHeight="1" x14ac:dyDescent="0.2">
      <c r="A1003" s="48">
        <v>46158</v>
      </c>
      <c r="B1003" s="95"/>
      <c r="C1003" s="95"/>
      <c r="D1003">
        <v>5</v>
      </c>
      <c r="E1003">
        <v>12</v>
      </c>
      <c r="F1003" t="s">
        <v>754</v>
      </c>
      <c r="G1003" s="50">
        <v>15.5</v>
      </c>
      <c r="H1003" s="47">
        <v>1</v>
      </c>
      <c r="I1003">
        <v>11.5</v>
      </c>
      <c r="J1003" t="str">
        <f t="shared" si="16"/>
        <v>No</v>
      </c>
    </row>
    <row r="1004" spans="1:10" ht="16" hidden="1" customHeight="1" x14ac:dyDescent="0.2">
      <c r="A1004" s="48">
        <v>46158</v>
      </c>
      <c r="B1004" s="95"/>
      <c r="C1004" s="95"/>
      <c r="D1004">
        <v>5</v>
      </c>
      <c r="E1004">
        <v>14</v>
      </c>
      <c r="F1004" t="s">
        <v>771</v>
      </c>
      <c r="G1004" s="50">
        <v>14</v>
      </c>
      <c r="H1004" s="47">
        <v>1</v>
      </c>
      <c r="I1004">
        <v>17</v>
      </c>
      <c r="J1004" t="str">
        <f t="shared" si="16"/>
        <v>Yes</v>
      </c>
    </row>
    <row r="1005" spans="1:10" ht="16" hidden="1" customHeight="1" x14ac:dyDescent="0.2">
      <c r="A1005" s="48">
        <v>46158</v>
      </c>
      <c r="B1005" s="95"/>
      <c r="C1005" s="95"/>
      <c r="D1005">
        <v>5</v>
      </c>
      <c r="E1005">
        <v>16</v>
      </c>
      <c r="F1005" t="s">
        <v>755</v>
      </c>
      <c r="G1005" s="50">
        <v>4.8</v>
      </c>
      <c r="H1005" s="47">
        <v>0.5</v>
      </c>
      <c r="I1005">
        <v>4.8499999999999996</v>
      </c>
      <c r="J1005" t="str">
        <f t="shared" si="16"/>
        <v>Yes</v>
      </c>
    </row>
    <row r="1006" spans="1:10" ht="16" hidden="1" customHeight="1" x14ac:dyDescent="0.2">
      <c r="A1006" s="48">
        <v>46158</v>
      </c>
      <c r="B1006" s="95"/>
      <c r="C1006" s="95"/>
      <c r="D1006">
        <v>6</v>
      </c>
      <c r="E1006">
        <v>3</v>
      </c>
      <c r="F1006" t="s">
        <v>739</v>
      </c>
      <c r="G1006" s="50">
        <v>6.8</v>
      </c>
      <c r="H1006" s="47">
        <v>0.5</v>
      </c>
      <c r="I1006">
        <v>10.09</v>
      </c>
      <c r="J1006" t="str">
        <f t="shared" si="16"/>
        <v>Yes</v>
      </c>
    </row>
    <row r="1007" spans="1:10" ht="16" hidden="1" customHeight="1" x14ac:dyDescent="0.2">
      <c r="A1007" s="48">
        <v>46158</v>
      </c>
      <c r="B1007" s="95"/>
      <c r="C1007" s="95"/>
      <c r="D1007">
        <v>6</v>
      </c>
      <c r="E1007">
        <v>5</v>
      </c>
      <c r="F1007" t="s">
        <v>740</v>
      </c>
      <c r="G1007" s="50">
        <v>20</v>
      </c>
      <c r="H1007" s="47">
        <v>1</v>
      </c>
      <c r="I1007">
        <v>28.11</v>
      </c>
      <c r="J1007" t="str">
        <f t="shared" si="16"/>
        <v>Yes</v>
      </c>
    </row>
    <row r="1008" spans="1:10" ht="16" hidden="1" customHeight="1" x14ac:dyDescent="0.2">
      <c r="A1008" s="48">
        <v>46158</v>
      </c>
      <c r="B1008" s="95"/>
      <c r="C1008" s="95"/>
      <c r="D1008">
        <v>6</v>
      </c>
      <c r="E1008">
        <v>6</v>
      </c>
      <c r="F1008" t="s">
        <v>772</v>
      </c>
      <c r="G1008" s="50">
        <v>15.5</v>
      </c>
      <c r="H1008" s="47">
        <v>1</v>
      </c>
      <c r="I1008">
        <v>27</v>
      </c>
      <c r="J1008" t="str">
        <f t="shared" si="16"/>
        <v>Yes</v>
      </c>
    </row>
    <row r="1009" spans="1:10" ht="16" hidden="1" customHeight="1" x14ac:dyDescent="0.2">
      <c r="A1009" s="48">
        <v>46158</v>
      </c>
      <c r="B1009" s="95"/>
      <c r="C1009" s="95"/>
      <c r="D1009">
        <v>6</v>
      </c>
      <c r="E1009">
        <v>7</v>
      </c>
      <c r="F1009" t="s">
        <v>756</v>
      </c>
      <c r="G1009" s="50">
        <v>44</v>
      </c>
      <c r="H1009" s="47">
        <v>1</v>
      </c>
      <c r="I1009">
        <v>44</v>
      </c>
      <c r="J1009" t="str">
        <f t="shared" si="16"/>
        <v>Yes</v>
      </c>
    </row>
    <row r="1010" spans="1:10" ht="16" hidden="1" customHeight="1" x14ac:dyDescent="0.2">
      <c r="A1010" s="48">
        <v>46158</v>
      </c>
      <c r="B1010" s="95"/>
      <c r="C1010" s="95"/>
      <c r="D1010">
        <v>6</v>
      </c>
      <c r="E1010">
        <v>8</v>
      </c>
      <c r="F1010" t="s">
        <v>205</v>
      </c>
      <c r="G1010" s="50">
        <v>7.2</v>
      </c>
      <c r="H1010" s="47">
        <v>1</v>
      </c>
      <c r="I1010">
        <v>5.4</v>
      </c>
      <c r="J1010" t="str">
        <f t="shared" si="16"/>
        <v>No</v>
      </c>
    </row>
    <row r="1011" spans="1:10" ht="16" hidden="1" customHeight="1" x14ac:dyDescent="0.2">
      <c r="A1011" s="48">
        <v>46158</v>
      </c>
      <c r="B1011" s="95"/>
      <c r="C1011" s="95"/>
      <c r="D1011">
        <v>6</v>
      </c>
      <c r="E1011">
        <v>10</v>
      </c>
      <c r="F1011" t="s">
        <v>70</v>
      </c>
      <c r="G1011" s="50">
        <v>11.5</v>
      </c>
      <c r="H1011" s="47">
        <v>1</v>
      </c>
      <c r="I1011">
        <v>11.5</v>
      </c>
      <c r="J1011" t="str">
        <f t="shared" si="16"/>
        <v>Yes</v>
      </c>
    </row>
    <row r="1012" spans="1:10" ht="16" hidden="1" customHeight="1" x14ac:dyDescent="0.2">
      <c r="A1012" s="48">
        <v>46158</v>
      </c>
      <c r="B1012" s="95"/>
      <c r="C1012" s="95"/>
      <c r="D1012">
        <v>6</v>
      </c>
      <c r="E1012">
        <v>12</v>
      </c>
      <c r="F1012" t="s">
        <v>773</v>
      </c>
      <c r="G1012" s="50">
        <v>29</v>
      </c>
      <c r="H1012" s="47">
        <v>1</v>
      </c>
      <c r="I1012">
        <v>29</v>
      </c>
      <c r="J1012" t="str">
        <f t="shared" si="16"/>
        <v>Yes</v>
      </c>
    </row>
    <row r="1013" spans="1:10" ht="16" hidden="1" customHeight="1" x14ac:dyDescent="0.2">
      <c r="A1013" s="48">
        <v>46158</v>
      </c>
      <c r="B1013" s="95"/>
      <c r="C1013" s="95"/>
      <c r="D1013">
        <v>7</v>
      </c>
      <c r="E1013">
        <v>1</v>
      </c>
      <c r="F1013" t="s">
        <v>757</v>
      </c>
      <c r="G1013" s="50">
        <v>6</v>
      </c>
      <c r="H1013" s="47">
        <v>0.5</v>
      </c>
      <c r="I1013">
        <v>4.7</v>
      </c>
      <c r="J1013" t="str">
        <f t="shared" si="16"/>
        <v>No</v>
      </c>
    </row>
    <row r="1014" spans="1:10" ht="16" hidden="1" customHeight="1" x14ac:dyDescent="0.2">
      <c r="A1014" s="48">
        <v>46158</v>
      </c>
      <c r="B1014" s="95"/>
      <c r="C1014" s="95"/>
      <c r="D1014">
        <v>7</v>
      </c>
      <c r="E1014">
        <v>2</v>
      </c>
      <c r="F1014" t="s">
        <v>271</v>
      </c>
      <c r="G1014" s="50">
        <v>16.5</v>
      </c>
      <c r="H1014" s="47">
        <v>1</v>
      </c>
      <c r="I1014">
        <v>14.46</v>
      </c>
      <c r="J1014" t="str">
        <f t="shared" si="16"/>
        <v>No</v>
      </c>
    </row>
    <row r="1015" spans="1:10" ht="16" hidden="1" customHeight="1" x14ac:dyDescent="0.2">
      <c r="A1015" s="48">
        <v>46158</v>
      </c>
      <c r="B1015" s="95"/>
      <c r="C1015" s="95"/>
      <c r="D1015">
        <v>7</v>
      </c>
      <c r="E1015">
        <v>4</v>
      </c>
      <c r="F1015" t="s">
        <v>758</v>
      </c>
      <c r="G1015" s="50">
        <v>15</v>
      </c>
      <c r="H1015" s="47">
        <v>1</v>
      </c>
      <c r="I1015">
        <v>19.5</v>
      </c>
      <c r="J1015" t="str">
        <f t="shared" si="16"/>
        <v>Yes</v>
      </c>
    </row>
    <row r="1016" spans="1:10" ht="16" hidden="1" customHeight="1" x14ac:dyDescent="0.2">
      <c r="A1016" s="48">
        <v>46158</v>
      </c>
      <c r="B1016" s="95"/>
      <c r="C1016" s="95"/>
      <c r="D1016">
        <v>7</v>
      </c>
      <c r="E1016">
        <v>7</v>
      </c>
      <c r="F1016" t="s">
        <v>759</v>
      </c>
      <c r="G1016" s="50">
        <v>12.5</v>
      </c>
      <c r="H1016" s="47">
        <v>1</v>
      </c>
      <c r="I1016">
        <v>9.6</v>
      </c>
      <c r="J1016" t="str">
        <f t="shared" si="16"/>
        <v>No</v>
      </c>
    </row>
    <row r="1017" spans="1:10" ht="16" hidden="1" customHeight="1" x14ac:dyDescent="0.2">
      <c r="A1017" s="48">
        <v>46158</v>
      </c>
      <c r="B1017" s="95"/>
      <c r="C1017" s="95"/>
      <c r="D1017">
        <v>7</v>
      </c>
      <c r="E1017">
        <v>9</v>
      </c>
      <c r="F1017" t="s">
        <v>590</v>
      </c>
      <c r="G1017" s="50">
        <v>7.4</v>
      </c>
      <c r="H1017" s="47">
        <v>1</v>
      </c>
      <c r="I1017">
        <v>9.6</v>
      </c>
      <c r="J1017" t="str">
        <f t="shared" si="16"/>
        <v>Yes</v>
      </c>
    </row>
    <row r="1018" spans="1:10" ht="16" hidden="1" customHeight="1" x14ac:dyDescent="0.2">
      <c r="A1018" s="48">
        <v>46158</v>
      </c>
      <c r="B1018" s="95"/>
      <c r="C1018" s="95"/>
      <c r="D1018">
        <v>8</v>
      </c>
      <c r="E1018">
        <v>6</v>
      </c>
      <c r="F1018" t="s">
        <v>760</v>
      </c>
      <c r="G1018" s="50">
        <v>18.5</v>
      </c>
      <c r="H1018" s="47">
        <v>1</v>
      </c>
      <c r="I1018">
        <v>22</v>
      </c>
      <c r="J1018" t="str">
        <f t="shared" si="16"/>
        <v>Yes</v>
      </c>
    </row>
    <row r="1019" spans="1:10" ht="16" hidden="1" customHeight="1" x14ac:dyDescent="0.2">
      <c r="A1019" s="48">
        <v>46158</v>
      </c>
      <c r="B1019" s="95"/>
      <c r="C1019" s="95"/>
      <c r="D1019">
        <v>8</v>
      </c>
      <c r="E1019">
        <v>7</v>
      </c>
      <c r="F1019" t="s">
        <v>774</v>
      </c>
      <c r="G1019" s="50">
        <v>4.5999999999999996</v>
      </c>
      <c r="H1019" s="47">
        <v>0.5</v>
      </c>
      <c r="I1019">
        <v>2.9</v>
      </c>
      <c r="J1019" t="str">
        <f t="shared" si="16"/>
        <v>No</v>
      </c>
    </row>
    <row r="1020" spans="1:10" ht="16" hidden="1" customHeight="1" x14ac:dyDescent="0.2">
      <c r="A1020" s="48">
        <v>46158</v>
      </c>
      <c r="B1020" s="95"/>
      <c r="C1020" s="95"/>
      <c r="D1020">
        <v>8</v>
      </c>
      <c r="E1020">
        <v>13</v>
      </c>
      <c r="F1020" t="s">
        <v>398</v>
      </c>
      <c r="G1020" s="50">
        <v>16</v>
      </c>
      <c r="H1020" s="47">
        <v>1</v>
      </c>
      <c r="I1020">
        <v>21.13</v>
      </c>
      <c r="J1020" t="str">
        <f t="shared" si="16"/>
        <v>Yes</v>
      </c>
    </row>
    <row r="1021" spans="1:10" ht="16" hidden="1" customHeight="1" x14ac:dyDescent="0.2">
      <c r="A1021" s="48">
        <v>46158</v>
      </c>
      <c r="B1021" s="95"/>
      <c r="C1021" s="95"/>
      <c r="D1021">
        <v>9</v>
      </c>
      <c r="E1021">
        <v>3</v>
      </c>
      <c r="F1021" t="s">
        <v>540</v>
      </c>
      <c r="G1021" s="51">
        <v>32</v>
      </c>
      <c r="H1021" s="47">
        <v>1</v>
      </c>
      <c r="I1021">
        <v>59.28</v>
      </c>
      <c r="J1021" t="str">
        <f t="shared" si="16"/>
        <v>Yes</v>
      </c>
    </row>
    <row r="1022" spans="1:10" ht="16" hidden="1" customHeight="1" x14ac:dyDescent="0.2">
      <c r="A1022" s="48">
        <v>46158</v>
      </c>
      <c r="B1022" s="95"/>
      <c r="C1022" s="95"/>
      <c r="D1022">
        <v>9</v>
      </c>
      <c r="E1022">
        <v>5</v>
      </c>
      <c r="F1022" t="s">
        <v>776</v>
      </c>
      <c r="G1022" s="51">
        <v>15</v>
      </c>
      <c r="H1022" s="47">
        <v>1</v>
      </c>
      <c r="I1022">
        <v>15</v>
      </c>
      <c r="J1022" t="str">
        <f t="shared" si="16"/>
        <v>Yes</v>
      </c>
    </row>
    <row r="1023" spans="1:10" ht="16" hidden="1" customHeight="1" x14ac:dyDescent="0.2">
      <c r="A1023" s="48">
        <v>46158</v>
      </c>
      <c r="B1023" s="95"/>
      <c r="C1023" s="95"/>
      <c r="D1023">
        <v>9</v>
      </c>
      <c r="E1023">
        <v>6</v>
      </c>
      <c r="F1023" t="s">
        <v>777</v>
      </c>
      <c r="G1023" s="51">
        <v>38</v>
      </c>
      <c r="H1023" s="47">
        <v>1</v>
      </c>
      <c r="I1023">
        <v>68</v>
      </c>
      <c r="J1023" t="str">
        <f t="shared" si="16"/>
        <v>Yes</v>
      </c>
    </row>
    <row r="1024" spans="1:10" ht="16" hidden="1" customHeight="1" x14ac:dyDescent="0.2">
      <c r="A1024" s="48">
        <v>46158</v>
      </c>
      <c r="B1024" s="95"/>
      <c r="C1024" s="95"/>
      <c r="D1024">
        <v>9</v>
      </c>
      <c r="E1024">
        <v>11</v>
      </c>
      <c r="F1024" t="s">
        <v>778</v>
      </c>
      <c r="G1024" s="50">
        <v>2.6</v>
      </c>
      <c r="H1024" s="47">
        <v>0.5</v>
      </c>
      <c r="I1024">
        <v>1.91</v>
      </c>
      <c r="J1024" t="str">
        <f t="shared" si="16"/>
        <v>No</v>
      </c>
    </row>
    <row r="1025" spans="1:10" ht="16" hidden="1" customHeight="1" x14ac:dyDescent="0.2">
      <c r="A1025" s="48">
        <v>46165</v>
      </c>
      <c r="B1025" s="95"/>
      <c r="C1025" s="95"/>
      <c r="D1025">
        <v>1</v>
      </c>
      <c r="E1025">
        <v>1</v>
      </c>
      <c r="F1025" t="s">
        <v>781</v>
      </c>
      <c r="G1025" s="50">
        <v>10</v>
      </c>
      <c r="H1025" s="47">
        <v>1</v>
      </c>
      <c r="I1025">
        <v>6.4</v>
      </c>
      <c r="J1025" t="str">
        <f t="shared" si="16"/>
        <v>No</v>
      </c>
    </row>
    <row r="1026" spans="1:10" ht="16" hidden="1" customHeight="1" x14ac:dyDescent="0.2">
      <c r="A1026" s="48">
        <v>46165</v>
      </c>
      <c r="B1026" s="95"/>
      <c r="C1026" s="95"/>
      <c r="D1026">
        <v>1</v>
      </c>
      <c r="E1026">
        <v>2</v>
      </c>
      <c r="F1026" t="s">
        <v>782</v>
      </c>
      <c r="G1026" s="50">
        <v>8.1999999999999993</v>
      </c>
      <c r="H1026" s="47">
        <v>1</v>
      </c>
      <c r="I1026">
        <v>8.6</v>
      </c>
      <c r="J1026" t="str">
        <f t="shared" si="16"/>
        <v>Yes</v>
      </c>
    </row>
    <row r="1027" spans="1:10" ht="16" hidden="1" customHeight="1" x14ac:dyDescent="0.2">
      <c r="A1027" s="48">
        <v>46165</v>
      </c>
      <c r="B1027" s="95"/>
      <c r="C1027" s="95"/>
      <c r="D1027">
        <v>1</v>
      </c>
      <c r="E1027">
        <v>3</v>
      </c>
      <c r="F1027" t="s">
        <v>783</v>
      </c>
      <c r="G1027" s="50">
        <v>24</v>
      </c>
      <c r="H1027" s="47">
        <v>1</v>
      </c>
      <c r="I1027">
        <v>19.98</v>
      </c>
      <c r="J1027" t="str">
        <f t="shared" si="16"/>
        <v>No</v>
      </c>
    </row>
    <row r="1028" spans="1:10" ht="16" hidden="1" customHeight="1" x14ac:dyDescent="0.2">
      <c r="A1028" s="48">
        <v>46165</v>
      </c>
      <c r="B1028" s="95"/>
      <c r="C1028" s="95"/>
      <c r="D1028">
        <v>1</v>
      </c>
      <c r="E1028">
        <v>5</v>
      </c>
      <c r="F1028" t="s">
        <v>784</v>
      </c>
      <c r="G1028" s="50">
        <v>15.5</v>
      </c>
      <c r="H1028" s="47">
        <v>1</v>
      </c>
      <c r="I1028">
        <v>16.88</v>
      </c>
      <c r="J1028" t="str">
        <f t="shared" si="16"/>
        <v>Yes</v>
      </c>
    </row>
    <row r="1029" spans="1:10" ht="16" hidden="1" customHeight="1" x14ac:dyDescent="0.2">
      <c r="A1029" s="48">
        <v>46165</v>
      </c>
      <c r="B1029" s="95"/>
      <c r="C1029" s="95"/>
      <c r="D1029">
        <v>2</v>
      </c>
      <c r="E1029">
        <v>4</v>
      </c>
      <c r="F1029" t="s">
        <v>785</v>
      </c>
      <c r="G1029" s="50">
        <v>19</v>
      </c>
      <c r="H1029" s="47">
        <v>1</v>
      </c>
      <c r="I1029">
        <v>21.52</v>
      </c>
      <c r="J1029" t="str">
        <f t="shared" si="16"/>
        <v>Yes</v>
      </c>
    </row>
    <row r="1030" spans="1:10" ht="16" hidden="1" customHeight="1" x14ac:dyDescent="0.2">
      <c r="A1030" s="48">
        <v>46165</v>
      </c>
      <c r="B1030" s="95"/>
      <c r="C1030" s="95"/>
      <c r="D1030">
        <v>2</v>
      </c>
      <c r="E1030">
        <v>6</v>
      </c>
      <c r="F1030" t="s">
        <v>786</v>
      </c>
      <c r="G1030" s="50">
        <v>38</v>
      </c>
      <c r="H1030" s="47">
        <v>1</v>
      </c>
      <c r="I1030">
        <v>38</v>
      </c>
      <c r="J1030" t="str">
        <f t="shared" si="16"/>
        <v>Yes</v>
      </c>
    </row>
    <row r="1031" spans="1:10" ht="16" hidden="1" customHeight="1" x14ac:dyDescent="0.2">
      <c r="A1031" s="48">
        <v>46165</v>
      </c>
      <c r="B1031" s="95"/>
      <c r="C1031" s="95"/>
      <c r="D1031">
        <v>2</v>
      </c>
      <c r="E1031">
        <v>8</v>
      </c>
      <c r="F1031" t="s">
        <v>591</v>
      </c>
      <c r="G1031" s="50">
        <v>5.5</v>
      </c>
      <c r="H1031" s="47">
        <v>0.5</v>
      </c>
      <c r="I1031">
        <v>5.0999999999999996</v>
      </c>
      <c r="J1031" t="str">
        <f t="shared" si="16"/>
        <v>No</v>
      </c>
    </row>
    <row r="1032" spans="1:10" ht="16" hidden="1" customHeight="1" x14ac:dyDescent="0.2">
      <c r="A1032" s="48">
        <v>46165</v>
      </c>
      <c r="B1032" s="95"/>
      <c r="C1032" s="95"/>
      <c r="D1032">
        <v>2</v>
      </c>
      <c r="E1032">
        <v>9</v>
      </c>
      <c r="F1032" t="s">
        <v>706</v>
      </c>
      <c r="G1032" s="50">
        <v>12</v>
      </c>
      <c r="H1032" s="47">
        <v>1</v>
      </c>
      <c r="I1032">
        <v>15.5</v>
      </c>
      <c r="J1032" t="str">
        <f t="shared" si="16"/>
        <v>Yes</v>
      </c>
    </row>
    <row r="1033" spans="1:10" ht="16" hidden="1" customHeight="1" x14ac:dyDescent="0.2">
      <c r="A1033" s="48">
        <v>46165</v>
      </c>
      <c r="B1033" s="95"/>
      <c r="C1033" s="95"/>
      <c r="D1033">
        <v>2</v>
      </c>
      <c r="E1033">
        <v>12</v>
      </c>
      <c r="F1033" t="s">
        <v>787</v>
      </c>
      <c r="G1033" s="50">
        <v>7</v>
      </c>
      <c r="H1033" s="47">
        <v>0.5</v>
      </c>
      <c r="I1033">
        <v>5.31</v>
      </c>
      <c r="J1033" t="str">
        <f t="shared" si="16"/>
        <v>No</v>
      </c>
    </row>
    <row r="1034" spans="1:10" ht="16" hidden="1" customHeight="1" x14ac:dyDescent="0.2">
      <c r="A1034" s="48">
        <v>46165</v>
      </c>
      <c r="B1034" s="95"/>
      <c r="C1034" s="95"/>
      <c r="D1034">
        <v>3</v>
      </c>
      <c r="E1034">
        <v>1</v>
      </c>
      <c r="F1034" t="s">
        <v>788</v>
      </c>
      <c r="G1034" s="50">
        <v>34</v>
      </c>
      <c r="H1034" s="47">
        <v>1</v>
      </c>
      <c r="I1034">
        <v>43.44</v>
      </c>
      <c r="J1034" t="str">
        <f t="shared" si="16"/>
        <v>Yes</v>
      </c>
    </row>
    <row r="1035" spans="1:10" ht="16" hidden="1" customHeight="1" x14ac:dyDescent="0.2">
      <c r="A1035" s="48">
        <v>46165</v>
      </c>
      <c r="B1035" s="95"/>
      <c r="C1035" s="95"/>
      <c r="D1035">
        <v>3</v>
      </c>
      <c r="E1035">
        <v>7</v>
      </c>
      <c r="F1035" t="s">
        <v>594</v>
      </c>
      <c r="G1035" s="50">
        <v>36</v>
      </c>
      <c r="H1035" s="47">
        <v>1</v>
      </c>
      <c r="I1035">
        <v>36</v>
      </c>
      <c r="J1035" t="str">
        <f t="shared" si="16"/>
        <v>Yes</v>
      </c>
    </row>
    <row r="1036" spans="1:10" ht="16" hidden="1" customHeight="1" x14ac:dyDescent="0.2">
      <c r="A1036" s="48">
        <v>46165</v>
      </c>
      <c r="B1036" s="95"/>
      <c r="C1036" s="95"/>
      <c r="D1036">
        <v>3</v>
      </c>
      <c r="E1036">
        <v>8</v>
      </c>
      <c r="F1036" t="s">
        <v>598</v>
      </c>
      <c r="G1036" s="50">
        <v>10.5</v>
      </c>
      <c r="H1036" s="47">
        <v>1</v>
      </c>
      <c r="I1036">
        <v>9.91</v>
      </c>
      <c r="J1036" t="str">
        <f t="shared" si="16"/>
        <v>No</v>
      </c>
    </row>
    <row r="1037" spans="1:10" ht="16" hidden="1" customHeight="1" x14ac:dyDescent="0.2">
      <c r="A1037" s="48">
        <v>46165</v>
      </c>
      <c r="B1037" s="95"/>
      <c r="C1037" s="95"/>
      <c r="D1037">
        <v>3</v>
      </c>
      <c r="E1037">
        <v>12</v>
      </c>
      <c r="F1037" t="s">
        <v>789</v>
      </c>
      <c r="G1037" s="50">
        <v>5.8</v>
      </c>
      <c r="H1037" s="47">
        <v>0.5</v>
      </c>
      <c r="I1037">
        <v>4.76</v>
      </c>
      <c r="J1037" t="str">
        <f t="shared" si="16"/>
        <v>No</v>
      </c>
    </row>
    <row r="1038" spans="1:10" ht="16" hidden="1" customHeight="1" x14ac:dyDescent="0.2">
      <c r="A1038" s="48">
        <v>46165</v>
      </c>
      <c r="B1038" s="95"/>
      <c r="C1038" s="95"/>
      <c r="D1038">
        <v>4</v>
      </c>
      <c r="E1038">
        <v>1</v>
      </c>
      <c r="F1038" t="s">
        <v>602</v>
      </c>
      <c r="G1038" s="50">
        <v>32</v>
      </c>
      <c r="H1038" s="47">
        <v>1</v>
      </c>
      <c r="I1038">
        <v>21.18</v>
      </c>
      <c r="J1038" t="str">
        <f t="shared" si="16"/>
        <v>No</v>
      </c>
    </row>
    <row r="1039" spans="1:10" ht="16" hidden="1" customHeight="1" x14ac:dyDescent="0.2">
      <c r="A1039" s="48">
        <v>46165</v>
      </c>
      <c r="B1039" s="95"/>
      <c r="C1039" s="95"/>
      <c r="D1039">
        <v>4</v>
      </c>
      <c r="E1039">
        <v>3</v>
      </c>
      <c r="F1039" t="s">
        <v>790</v>
      </c>
      <c r="G1039" s="50">
        <v>3.25</v>
      </c>
      <c r="H1039" s="47">
        <v>0.5</v>
      </c>
      <c r="I1039">
        <v>2.8</v>
      </c>
      <c r="J1039" t="str">
        <f t="shared" ref="J1039:J1101" si="17">IF(I1039&gt;=G1039,"Yes","No")</f>
        <v>No</v>
      </c>
    </row>
    <row r="1040" spans="1:10" ht="16" hidden="1" customHeight="1" x14ac:dyDescent="0.2">
      <c r="A1040" s="48">
        <v>46165</v>
      </c>
      <c r="B1040" s="95"/>
      <c r="C1040" s="95"/>
      <c r="D1040">
        <v>4</v>
      </c>
      <c r="E1040">
        <v>4</v>
      </c>
      <c r="F1040" t="s">
        <v>791</v>
      </c>
      <c r="G1040" s="50">
        <v>7.8</v>
      </c>
      <c r="H1040" s="47">
        <v>1</v>
      </c>
      <c r="I1040">
        <v>5.87</v>
      </c>
      <c r="J1040" t="str">
        <f t="shared" si="17"/>
        <v>No</v>
      </c>
    </row>
    <row r="1041" spans="1:10" ht="16" hidden="1" customHeight="1" x14ac:dyDescent="0.2">
      <c r="A1041" s="48">
        <v>46165</v>
      </c>
      <c r="B1041" s="95"/>
      <c r="C1041" s="95"/>
      <c r="D1041">
        <v>5</v>
      </c>
      <c r="E1041">
        <v>1</v>
      </c>
      <c r="F1041" t="s">
        <v>792</v>
      </c>
      <c r="G1041" s="50">
        <v>40</v>
      </c>
      <c r="H1041" s="47">
        <v>1</v>
      </c>
      <c r="I1041">
        <v>32.159999999999997</v>
      </c>
      <c r="J1041" t="str">
        <f t="shared" si="17"/>
        <v>No</v>
      </c>
    </row>
    <row r="1042" spans="1:10" ht="16" hidden="1" customHeight="1" x14ac:dyDescent="0.2">
      <c r="A1042" s="48">
        <v>46165</v>
      </c>
      <c r="B1042" s="95"/>
      <c r="C1042" s="95"/>
      <c r="D1042">
        <v>5</v>
      </c>
      <c r="E1042">
        <v>2</v>
      </c>
      <c r="F1042" t="s">
        <v>793</v>
      </c>
      <c r="G1042" s="50">
        <v>7</v>
      </c>
      <c r="H1042" s="47">
        <v>1</v>
      </c>
      <c r="I1042">
        <v>6.69</v>
      </c>
      <c r="J1042" t="str">
        <f t="shared" si="17"/>
        <v>No</v>
      </c>
    </row>
    <row r="1043" spans="1:10" ht="16" hidden="1" customHeight="1" x14ac:dyDescent="0.2">
      <c r="A1043" s="48">
        <v>46165</v>
      </c>
      <c r="B1043" s="95"/>
      <c r="C1043" s="95"/>
      <c r="D1043">
        <v>5</v>
      </c>
      <c r="E1043">
        <v>3</v>
      </c>
      <c r="F1043" t="s">
        <v>794</v>
      </c>
      <c r="G1043" s="50">
        <v>15.5</v>
      </c>
      <c r="H1043" s="47">
        <v>1</v>
      </c>
      <c r="I1043">
        <v>14.58</v>
      </c>
      <c r="J1043" t="str">
        <f t="shared" si="17"/>
        <v>No</v>
      </c>
    </row>
    <row r="1044" spans="1:10" ht="16" hidden="1" customHeight="1" x14ac:dyDescent="0.2">
      <c r="A1044" s="48">
        <v>46165</v>
      </c>
      <c r="B1044" s="95"/>
      <c r="C1044" s="95"/>
      <c r="D1044">
        <v>5</v>
      </c>
      <c r="E1044">
        <v>5</v>
      </c>
      <c r="F1044" t="s">
        <v>795</v>
      </c>
      <c r="G1044" s="50">
        <v>16.5</v>
      </c>
      <c r="H1044" s="47">
        <v>1</v>
      </c>
      <c r="I1044">
        <v>15.3</v>
      </c>
      <c r="J1044" t="str">
        <f t="shared" si="17"/>
        <v>No</v>
      </c>
    </row>
    <row r="1045" spans="1:10" ht="16" hidden="1" customHeight="1" x14ac:dyDescent="0.2">
      <c r="A1045" s="48">
        <v>46165</v>
      </c>
      <c r="B1045" s="95"/>
      <c r="C1045" s="95"/>
      <c r="D1045">
        <v>5</v>
      </c>
      <c r="E1045">
        <v>7</v>
      </c>
      <c r="F1045" t="s">
        <v>556</v>
      </c>
      <c r="G1045" s="50">
        <v>16</v>
      </c>
      <c r="H1045" s="47">
        <v>1</v>
      </c>
      <c r="I1045">
        <v>19</v>
      </c>
      <c r="J1045" t="str">
        <f t="shared" si="17"/>
        <v>Yes</v>
      </c>
    </row>
    <row r="1046" spans="1:10" ht="16" hidden="1" customHeight="1" x14ac:dyDescent="0.2">
      <c r="A1046" s="48">
        <v>46165</v>
      </c>
      <c r="B1046" s="95"/>
      <c r="C1046" s="95"/>
      <c r="D1046">
        <v>5</v>
      </c>
      <c r="E1046">
        <v>11</v>
      </c>
      <c r="F1046" t="s">
        <v>796</v>
      </c>
      <c r="G1046" s="50">
        <v>38</v>
      </c>
      <c r="H1046" s="47">
        <v>1</v>
      </c>
      <c r="I1046">
        <v>25</v>
      </c>
      <c r="J1046" t="str">
        <f t="shared" si="17"/>
        <v>No</v>
      </c>
    </row>
    <row r="1047" spans="1:10" ht="16" hidden="1" customHeight="1" x14ac:dyDescent="0.2">
      <c r="A1047" s="48">
        <v>46165</v>
      </c>
      <c r="B1047" s="95"/>
      <c r="C1047" s="95"/>
      <c r="D1047">
        <v>5</v>
      </c>
      <c r="E1047">
        <v>13</v>
      </c>
      <c r="F1047" t="s">
        <v>797</v>
      </c>
      <c r="G1047" s="50">
        <v>16.5</v>
      </c>
      <c r="H1047" s="47">
        <v>1</v>
      </c>
      <c r="I1047">
        <v>16.5</v>
      </c>
      <c r="J1047" t="str">
        <f t="shared" si="17"/>
        <v>Yes</v>
      </c>
    </row>
    <row r="1048" spans="1:10" ht="16" hidden="1" customHeight="1" x14ac:dyDescent="0.2">
      <c r="A1048" s="48">
        <v>46165</v>
      </c>
      <c r="B1048" s="95"/>
      <c r="C1048" s="95"/>
      <c r="D1048">
        <v>5</v>
      </c>
      <c r="E1048">
        <v>15</v>
      </c>
      <c r="F1048" t="s">
        <v>647</v>
      </c>
      <c r="G1048" s="50">
        <v>4.5</v>
      </c>
      <c r="H1048" s="47">
        <v>0.5</v>
      </c>
      <c r="I1048">
        <v>4.0999999999999996</v>
      </c>
      <c r="J1048" t="str">
        <f t="shared" si="17"/>
        <v>No</v>
      </c>
    </row>
    <row r="1049" spans="1:10" ht="16" hidden="1" customHeight="1" x14ac:dyDescent="0.2">
      <c r="A1049" s="48">
        <v>46165</v>
      </c>
      <c r="B1049" s="95"/>
      <c r="C1049" s="95"/>
      <c r="D1049">
        <v>6</v>
      </c>
      <c r="E1049">
        <v>1</v>
      </c>
      <c r="F1049" t="s">
        <v>798</v>
      </c>
      <c r="G1049" s="50">
        <v>22</v>
      </c>
      <c r="H1049" s="47">
        <v>1</v>
      </c>
      <c r="I1049">
        <v>23.12</v>
      </c>
      <c r="J1049" t="str">
        <f t="shared" si="17"/>
        <v>Yes</v>
      </c>
    </row>
    <row r="1050" spans="1:10" ht="16" hidden="1" customHeight="1" x14ac:dyDescent="0.2">
      <c r="A1050" s="48">
        <v>46165</v>
      </c>
      <c r="B1050" s="95"/>
      <c r="C1050" s="95"/>
      <c r="D1050">
        <v>6</v>
      </c>
      <c r="E1050">
        <v>3</v>
      </c>
      <c r="F1050" t="s">
        <v>799</v>
      </c>
      <c r="G1050" s="50">
        <v>21</v>
      </c>
      <c r="H1050" s="47">
        <v>1</v>
      </c>
      <c r="I1050">
        <v>24</v>
      </c>
      <c r="J1050" t="str">
        <f t="shared" si="17"/>
        <v>Yes</v>
      </c>
    </row>
    <row r="1051" spans="1:10" ht="16" hidden="1" customHeight="1" x14ac:dyDescent="0.2">
      <c r="A1051" s="48">
        <v>46165</v>
      </c>
      <c r="B1051" s="95"/>
      <c r="C1051" s="95"/>
      <c r="D1051">
        <v>6</v>
      </c>
      <c r="E1051">
        <v>11</v>
      </c>
      <c r="F1051" t="s">
        <v>800</v>
      </c>
      <c r="G1051" s="50">
        <v>34</v>
      </c>
      <c r="H1051" s="47">
        <v>1</v>
      </c>
      <c r="I1051">
        <v>33.1</v>
      </c>
      <c r="J1051" t="str">
        <f t="shared" si="17"/>
        <v>No</v>
      </c>
    </row>
    <row r="1052" spans="1:10" ht="16" hidden="1" customHeight="1" x14ac:dyDescent="0.2">
      <c r="A1052" s="48">
        <v>46165</v>
      </c>
      <c r="B1052" s="95"/>
      <c r="C1052" s="95"/>
      <c r="D1052">
        <v>6</v>
      </c>
      <c r="E1052">
        <v>13</v>
      </c>
      <c r="F1052" t="s">
        <v>622</v>
      </c>
      <c r="G1052" s="50">
        <v>48</v>
      </c>
      <c r="H1052" s="47">
        <v>1</v>
      </c>
      <c r="I1052">
        <v>48</v>
      </c>
      <c r="J1052" t="str">
        <f t="shared" si="17"/>
        <v>Yes</v>
      </c>
    </row>
    <row r="1053" spans="1:10" ht="16" hidden="1" customHeight="1" x14ac:dyDescent="0.2">
      <c r="A1053" s="48">
        <v>46165</v>
      </c>
      <c r="B1053" s="95"/>
      <c r="C1053" s="95"/>
      <c r="D1053">
        <v>6</v>
      </c>
      <c r="E1053">
        <v>15</v>
      </c>
      <c r="F1053" t="s">
        <v>801</v>
      </c>
      <c r="G1053" s="50">
        <v>28</v>
      </c>
      <c r="H1053" s="47">
        <v>1</v>
      </c>
      <c r="I1053">
        <v>22.31</v>
      </c>
      <c r="J1053" t="str">
        <f t="shared" si="17"/>
        <v>No</v>
      </c>
    </row>
    <row r="1054" spans="1:10" ht="16" hidden="1" customHeight="1" x14ac:dyDescent="0.2">
      <c r="A1054" s="48">
        <v>46165</v>
      </c>
      <c r="B1054" s="95"/>
      <c r="C1054" s="95"/>
      <c r="D1054">
        <v>7</v>
      </c>
      <c r="E1054">
        <v>2</v>
      </c>
      <c r="F1054" t="s">
        <v>802</v>
      </c>
      <c r="G1054" s="50">
        <v>14</v>
      </c>
      <c r="H1054" s="47">
        <v>1</v>
      </c>
      <c r="I1054">
        <v>14</v>
      </c>
      <c r="J1054" t="str">
        <f t="shared" si="17"/>
        <v>Yes</v>
      </c>
    </row>
    <row r="1055" spans="1:10" ht="16" hidden="1" customHeight="1" x14ac:dyDescent="0.2">
      <c r="A1055" s="48">
        <v>46165</v>
      </c>
      <c r="B1055" s="95"/>
      <c r="C1055" s="95"/>
      <c r="D1055">
        <v>7</v>
      </c>
      <c r="E1055">
        <v>7</v>
      </c>
      <c r="F1055" t="s">
        <v>803</v>
      </c>
      <c r="G1055" s="50">
        <v>8.8000000000000007</v>
      </c>
      <c r="H1055" s="47">
        <v>1</v>
      </c>
      <c r="I1055">
        <v>9.68</v>
      </c>
      <c r="J1055" t="str">
        <f t="shared" si="17"/>
        <v>Yes</v>
      </c>
    </row>
    <row r="1056" spans="1:10" ht="16" hidden="1" customHeight="1" x14ac:dyDescent="0.2">
      <c r="A1056" s="48">
        <v>46165</v>
      </c>
      <c r="B1056" s="95"/>
      <c r="C1056" s="95"/>
      <c r="D1056">
        <v>7</v>
      </c>
      <c r="E1056">
        <v>10</v>
      </c>
      <c r="F1056" t="s">
        <v>183</v>
      </c>
      <c r="G1056" s="50">
        <v>15.5</v>
      </c>
      <c r="H1056" s="47">
        <v>1</v>
      </c>
      <c r="I1056">
        <v>15.5</v>
      </c>
      <c r="J1056" t="str">
        <f t="shared" si="17"/>
        <v>Yes</v>
      </c>
    </row>
    <row r="1057" spans="1:10" ht="16" hidden="1" customHeight="1" x14ac:dyDescent="0.2">
      <c r="A1057" s="48">
        <v>46165</v>
      </c>
      <c r="B1057" s="95"/>
      <c r="C1057" s="95"/>
      <c r="D1057">
        <v>7</v>
      </c>
      <c r="E1057">
        <v>12</v>
      </c>
      <c r="F1057" t="s">
        <v>804</v>
      </c>
      <c r="G1057" s="50">
        <v>5.5</v>
      </c>
      <c r="H1057" s="47">
        <v>0.5</v>
      </c>
      <c r="I1057">
        <v>5.25</v>
      </c>
      <c r="J1057" t="str">
        <f t="shared" si="17"/>
        <v>No</v>
      </c>
    </row>
    <row r="1058" spans="1:10" ht="16" hidden="1" customHeight="1" x14ac:dyDescent="0.2">
      <c r="A1058" s="48">
        <v>46165</v>
      </c>
      <c r="B1058" s="95"/>
      <c r="C1058" s="95"/>
      <c r="D1058">
        <v>7</v>
      </c>
      <c r="E1058">
        <v>15</v>
      </c>
      <c r="F1058" t="s">
        <v>805</v>
      </c>
      <c r="G1058" s="50">
        <v>32</v>
      </c>
      <c r="H1058" s="47">
        <v>1</v>
      </c>
      <c r="I1058">
        <v>32</v>
      </c>
      <c r="J1058" t="str">
        <f t="shared" si="17"/>
        <v>Yes</v>
      </c>
    </row>
    <row r="1059" spans="1:10" ht="16" hidden="1" customHeight="1" x14ac:dyDescent="0.2">
      <c r="A1059" s="48">
        <v>46165</v>
      </c>
      <c r="B1059" s="95"/>
      <c r="C1059" s="95"/>
      <c r="D1059">
        <v>8</v>
      </c>
      <c r="E1059">
        <v>2</v>
      </c>
      <c r="F1059" t="s">
        <v>806</v>
      </c>
      <c r="G1059" s="50">
        <v>25</v>
      </c>
      <c r="H1059" s="47">
        <v>1</v>
      </c>
      <c r="I1059">
        <v>25</v>
      </c>
      <c r="J1059" t="str">
        <f t="shared" si="17"/>
        <v>Yes</v>
      </c>
    </row>
    <row r="1060" spans="1:10" ht="16" hidden="1" customHeight="1" x14ac:dyDescent="0.2">
      <c r="A1060" s="48">
        <v>46165</v>
      </c>
      <c r="B1060" s="95"/>
      <c r="C1060" s="95"/>
      <c r="D1060">
        <v>8</v>
      </c>
      <c r="E1060">
        <v>7</v>
      </c>
      <c r="F1060" t="s">
        <v>807</v>
      </c>
      <c r="G1060" s="50">
        <v>30</v>
      </c>
      <c r="H1060" s="47">
        <v>1</v>
      </c>
      <c r="I1060">
        <v>14.29</v>
      </c>
      <c r="J1060" t="str">
        <f t="shared" si="17"/>
        <v>No</v>
      </c>
    </row>
    <row r="1061" spans="1:10" ht="16" hidden="1" customHeight="1" x14ac:dyDescent="0.2">
      <c r="A1061" s="48">
        <v>46165</v>
      </c>
      <c r="B1061" s="95"/>
      <c r="C1061" s="95"/>
      <c r="D1061">
        <v>8</v>
      </c>
      <c r="E1061">
        <v>9</v>
      </c>
      <c r="F1061" t="s">
        <v>808</v>
      </c>
      <c r="G1061" s="50">
        <v>13</v>
      </c>
      <c r="H1061" s="47">
        <v>1</v>
      </c>
      <c r="I1061">
        <v>11.17</v>
      </c>
      <c r="J1061" t="str">
        <f t="shared" si="17"/>
        <v>No</v>
      </c>
    </row>
    <row r="1062" spans="1:10" ht="16" hidden="1" customHeight="1" x14ac:dyDescent="0.2">
      <c r="A1062" s="48">
        <v>46165</v>
      </c>
      <c r="B1062" s="95"/>
      <c r="C1062" s="95"/>
      <c r="D1062">
        <v>8</v>
      </c>
      <c r="E1062">
        <v>12</v>
      </c>
      <c r="F1062" t="s">
        <v>715</v>
      </c>
      <c r="G1062" s="50">
        <v>6.4</v>
      </c>
      <c r="H1062" s="47">
        <v>0.5</v>
      </c>
      <c r="I1062">
        <v>5.4</v>
      </c>
      <c r="J1062" t="str">
        <f t="shared" si="17"/>
        <v>No</v>
      </c>
    </row>
    <row r="1063" spans="1:10" ht="16" hidden="1" customHeight="1" x14ac:dyDescent="0.2">
      <c r="A1063" s="48">
        <v>46165</v>
      </c>
      <c r="B1063" s="95"/>
      <c r="C1063" s="95"/>
      <c r="D1063">
        <v>8</v>
      </c>
      <c r="E1063">
        <v>14</v>
      </c>
      <c r="F1063" t="s">
        <v>465</v>
      </c>
      <c r="G1063" s="50">
        <v>24</v>
      </c>
      <c r="H1063" s="47">
        <v>1</v>
      </c>
      <c r="I1063">
        <v>28</v>
      </c>
      <c r="J1063" t="str">
        <f t="shared" si="17"/>
        <v>Yes</v>
      </c>
    </row>
    <row r="1064" spans="1:10" ht="16" hidden="1" customHeight="1" x14ac:dyDescent="0.2">
      <c r="A1064" s="48">
        <v>46165</v>
      </c>
      <c r="B1064" s="95"/>
      <c r="C1064" s="95"/>
      <c r="D1064">
        <v>9</v>
      </c>
      <c r="E1064">
        <v>2</v>
      </c>
      <c r="F1064" t="s">
        <v>809</v>
      </c>
      <c r="G1064" s="50">
        <v>21</v>
      </c>
      <c r="H1064" s="47">
        <v>1</v>
      </c>
      <c r="I1064">
        <v>15.23</v>
      </c>
      <c r="J1064" t="str">
        <f t="shared" si="17"/>
        <v>No</v>
      </c>
    </row>
    <row r="1065" spans="1:10" ht="16" hidden="1" customHeight="1" x14ac:dyDescent="0.2">
      <c r="A1065" s="48">
        <v>46165</v>
      </c>
      <c r="B1065" s="95"/>
      <c r="C1065" s="95"/>
      <c r="D1065">
        <v>9</v>
      </c>
      <c r="E1065">
        <v>5</v>
      </c>
      <c r="F1065" t="s">
        <v>87</v>
      </c>
      <c r="G1065" s="50">
        <v>11.5</v>
      </c>
      <c r="H1065" s="47">
        <v>1</v>
      </c>
      <c r="I1065">
        <v>9.27</v>
      </c>
      <c r="J1065" t="str">
        <f t="shared" si="17"/>
        <v>No</v>
      </c>
    </row>
    <row r="1066" spans="1:10" ht="16" hidden="1" customHeight="1" x14ac:dyDescent="0.2">
      <c r="A1066" s="48">
        <v>46165</v>
      </c>
      <c r="B1066" s="95"/>
      <c r="C1066" s="95"/>
      <c r="D1066">
        <v>9</v>
      </c>
      <c r="E1066">
        <v>6</v>
      </c>
      <c r="F1066" t="s">
        <v>810</v>
      </c>
      <c r="G1066" s="50">
        <v>19.5</v>
      </c>
      <c r="H1066" s="47">
        <v>1</v>
      </c>
      <c r="I1066">
        <v>25.56</v>
      </c>
      <c r="J1066" t="str">
        <f t="shared" si="17"/>
        <v>Yes</v>
      </c>
    </row>
    <row r="1067" spans="1:10" ht="16" hidden="1" customHeight="1" x14ac:dyDescent="0.2">
      <c r="A1067" s="48">
        <v>46165</v>
      </c>
      <c r="B1067" s="95"/>
      <c r="C1067" s="95"/>
      <c r="D1067">
        <v>9</v>
      </c>
      <c r="E1067">
        <v>7</v>
      </c>
      <c r="F1067" t="s">
        <v>811</v>
      </c>
      <c r="G1067" s="50">
        <v>5.6</v>
      </c>
      <c r="H1067" s="47">
        <v>0.5</v>
      </c>
      <c r="I1067">
        <v>4.5999999999999996</v>
      </c>
      <c r="J1067" t="str">
        <f t="shared" si="17"/>
        <v>No</v>
      </c>
    </row>
    <row r="1068" spans="1:10" ht="16" hidden="1" customHeight="1" x14ac:dyDescent="0.2">
      <c r="A1068" s="48">
        <v>46165</v>
      </c>
      <c r="B1068" s="95"/>
      <c r="C1068" s="95"/>
      <c r="D1068">
        <v>9</v>
      </c>
      <c r="E1068">
        <v>8</v>
      </c>
      <c r="F1068" t="s">
        <v>812</v>
      </c>
      <c r="G1068" s="50">
        <v>11</v>
      </c>
      <c r="H1068" s="47">
        <v>1</v>
      </c>
      <c r="I1068">
        <v>12.5</v>
      </c>
      <c r="J1068" t="str">
        <f t="shared" si="17"/>
        <v>Yes</v>
      </c>
    </row>
    <row r="1069" spans="1:10" ht="16" hidden="1" customHeight="1" x14ac:dyDescent="0.2">
      <c r="A1069" s="48">
        <v>46165</v>
      </c>
      <c r="B1069" s="95"/>
      <c r="C1069" s="95"/>
      <c r="D1069">
        <v>9</v>
      </c>
      <c r="E1069">
        <v>10</v>
      </c>
      <c r="F1069" t="s">
        <v>396</v>
      </c>
      <c r="G1069" s="50">
        <v>13.5</v>
      </c>
      <c r="H1069" s="47">
        <v>1</v>
      </c>
      <c r="I1069">
        <v>13.5</v>
      </c>
      <c r="J1069" t="str">
        <f t="shared" si="17"/>
        <v>Yes</v>
      </c>
    </row>
    <row r="1070" spans="1:10" ht="16" hidden="1" customHeight="1" x14ac:dyDescent="0.2">
      <c r="A1070" s="48">
        <v>46165</v>
      </c>
      <c r="B1070" s="95"/>
      <c r="C1070" s="95"/>
      <c r="D1070">
        <v>9</v>
      </c>
      <c r="E1070">
        <v>15</v>
      </c>
      <c r="F1070" t="s">
        <v>601</v>
      </c>
      <c r="G1070" s="50">
        <v>4.5999999999999996</v>
      </c>
      <c r="H1070" s="47">
        <v>0.5</v>
      </c>
      <c r="I1070">
        <v>3.51</v>
      </c>
      <c r="J1070" t="str">
        <f t="shared" si="17"/>
        <v>No</v>
      </c>
    </row>
    <row r="1071" spans="1:10" ht="16" hidden="1" customHeight="1" x14ac:dyDescent="0.2">
      <c r="A1071" s="48">
        <v>46172</v>
      </c>
      <c r="B1071" s="95"/>
      <c r="C1071" s="95"/>
      <c r="D1071">
        <v>1</v>
      </c>
      <c r="E1071">
        <v>1</v>
      </c>
      <c r="F1071" t="s">
        <v>817</v>
      </c>
      <c r="G1071" s="50">
        <v>3.4</v>
      </c>
      <c r="H1071" s="47">
        <v>0.5</v>
      </c>
      <c r="I1071">
        <v>5.5</v>
      </c>
      <c r="J1071" t="str">
        <f t="shared" si="17"/>
        <v>Yes</v>
      </c>
    </row>
    <row r="1072" spans="1:10" ht="16" hidden="1" customHeight="1" x14ac:dyDescent="0.2">
      <c r="A1072" s="48">
        <v>46172</v>
      </c>
      <c r="B1072" s="95"/>
      <c r="C1072" s="95"/>
      <c r="D1072">
        <v>1</v>
      </c>
      <c r="E1072">
        <v>2</v>
      </c>
      <c r="F1072" t="s">
        <v>818</v>
      </c>
      <c r="G1072" s="50">
        <v>5.0999999999999996</v>
      </c>
      <c r="H1072" s="47">
        <v>0.5</v>
      </c>
      <c r="I1072">
        <v>4.8</v>
      </c>
      <c r="J1072" t="str">
        <f t="shared" si="17"/>
        <v>No</v>
      </c>
    </row>
    <row r="1073" spans="1:12" ht="16" hidden="1" customHeight="1" x14ac:dyDescent="0.2">
      <c r="A1073" s="48">
        <v>46172</v>
      </c>
      <c r="B1073" s="95"/>
      <c r="C1073" s="95"/>
      <c r="D1073">
        <v>1</v>
      </c>
      <c r="E1073">
        <v>3</v>
      </c>
      <c r="F1073" t="s">
        <v>819</v>
      </c>
      <c r="G1073" s="50">
        <v>5.3</v>
      </c>
      <c r="H1073" s="47">
        <v>0.5</v>
      </c>
      <c r="I1073">
        <v>6.25</v>
      </c>
      <c r="J1073" t="str">
        <f t="shared" si="17"/>
        <v>Yes</v>
      </c>
    </row>
    <row r="1074" spans="1:12" ht="16" hidden="1" customHeight="1" x14ac:dyDescent="0.2">
      <c r="A1074" s="48">
        <v>46172</v>
      </c>
      <c r="B1074" s="95"/>
      <c r="C1074" s="95"/>
      <c r="D1074">
        <v>1</v>
      </c>
      <c r="E1074">
        <v>6</v>
      </c>
      <c r="F1074" t="s">
        <v>820</v>
      </c>
      <c r="G1074" s="50">
        <v>24</v>
      </c>
      <c r="H1074" s="47">
        <v>1</v>
      </c>
      <c r="I1074">
        <v>14.43</v>
      </c>
      <c r="J1074" t="str">
        <f t="shared" si="17"/>
        <v>No</v>
      </c>
    </row>
    <row r="1075" spans="1:12" ht="16" hidden="1" customHeight="1" x14ac:dyDescent="0.2">
      <c r="A1075" s="48">
        <v>46172</v>
      </c>
      <c r="B1075" s="95"/>
      <c r="C1075" s="95"/>
      <c r="D1075">
        <v>1</v>
      </c>
      <c r="E1075">
        <v>7</v>
      </c>
      <c r="F1075" t="s">
        <v>821</v>
      </c>
      <c r="G1075" s="50">
        <v>7.6</v>
      </c>
      <c r="H1075" s="47">
        <v>1</v>
      </c>
      <c r="I1075">
        <v>4.78</v>
      </c>
      <c r="J1075" t="str">
        <f t="shared" si="17"/>
        <v>No</v>
      </c>
    </row>
    <row r="1076" spans="1:12" ht="16" hidden="1" customHeight="1" x14ac:dyDescent="0.2">
      <c r="A1076" s="48">
        <v>46172</v>
      </c>
      <c r="B1076" s="95"/>
      <c r="C1076" s="95"/>
      <c r="D1076">
        <v>1</v>
      </c>
      <c r="E1076">
        <v>8</v>
      </c>
      <c r="F1076" t="s">
        <v>822</v>
      </c>
      <c r="G1076" s="50">
        <v>17.5</v>
      </c>
      <c r="H1076" s="47">
        <v>1</v>
      </c>
      <c r="I1076">
        <v>18.600000000000001</v>
      </c>
      <c r="J1076" t="str">
        <f t="shared" si="17"/>
        <v>Yes</v>
      </c>
    </row>
    <row r="1077" spans="1:12" ht="16" hidden="1" customHeight="1" x14ac:dyDescent="0.2">
      <c r="A1077" s="48">
        <v>46172</v>
      </c>
      <c r="B1077" s="95"/>
      <c r="C1077" s="95"/>
      <c r="D1077">
        <v>1</v>
      </c>
      <c r="E1077">
        <v>9</v>
      </c>
      <c r="F1077" t="s">
        <v>823</v>
      </c>
      <c r="G1077" s="50">
        <v>25</v>
      </c>
      <c r="H1077" s="47">
        <v>1</v>
      </c>
      <c r="I1077">
        <v>16.5</v>
      </c>
      <c r="J1077" t="str">
        <f t="shared" si="17"/>
        <v>No</v>
      </c>
    </row>
    <row r="1078" spans="1:12" ht="16" hidden="1" customHeight="1" x14ac:dyDescent="0.2">
      <c r="A1078" s="48">
        <v>46172</v>
      </c>
      <c r="B1078" s="95"/>
      <c r="C1078" s="95"/>
      <c r="D1078">
        <v>1</v>
      </c>
      <c r="E1078">
        <v>11</v>
      </c>
      <c r="F1078" t="s">
        <v>824</v>
      </c>
      <c r="G1078" s="50">
        <v>20</v>
      </c>
      <c r="H1078" s="47">
        <v>1</v>
      </c>
      <c r="I1078">
        <v>19.5</v>
      </c>
      <c r="J1078" t="str">
        <f t="shared" si="17"/>
        <v>No</v>
      </c>
    </row>
    <row r="1079" spans="1:12" ht="16" hidden="1" customHeight="1" x14ac:dyDescent="0.2">
      <c r="A1079" s="48">
        <v>46172</v>
      </c>
      <c r="B1079" s="95"/>
      <c r="C1079" s="95"/>
      <c r="D1079">
        <v>2</v>
      </c>
      <c r="E1079">
        <v>2</v>
      </c>
      <c r="F1079" t="s">
        <v>825</v>
      </c>
      <c r="G1079" s="50">
        <v>29</v>
      </c>
      <c r="H1079" s="47">
        <v>1</v>
      </c>
      <c r="I1079">
        <v>35.549999999999997</v>
      </c>
      <c r="J1079" t="str">
        <f t="shared" si="17"/>
        <v>Yes</v>
      </c>
    </row>
    <row r="1080" spans="1:12" ht="16" hidden="1" customHeight="1" x14ac:dyDescent="0.2">
      <c r="A1080" s="48">
        <v>46172</v>
      </c>
      <c r="B1080" s="95"/>
      <c r="C1080" s="95"/>
      <c r="D1080">
        <v>2</v>
      </c>
      <c r="E1080">
        <v>4</v>
      </c>
      <c r="F1080" t="s">
        <v>826</v>
      </c>
      <c r="G1080" s="50">
        <v>23</v>
      </c>
      <c r="H1080" s="47">
        <v>1</v>
      </c>
      <c r="I1080">
        <v>18.850000000000001</v>
      </c>
      <c r="J1080" t="str">
        <f t="shared" si="17"/>
        <v>No</v>
      </c>
    </row>
    <row r="1081" spans="1:12" ht="16" hidden="1" customHeight="1" x14ac:dyDescent="0.2">
      <c r="A1081" s="48">
        <v>46172</v>
      </c>
      <c r="B1081" s="95"/>
      <c r="C1081" s="95"/>
      <c r="D1081">
        <v>2</v>
      </c>
      <c r="E1081">
        <v>6</v>
      </c>
      <c r="F1081" t="s">
        <v>179</v>
      </c>
      <c r="G1081" s="50">
        <v>18</v>
      </c>
      <c r="H1081" s="47">
        <v>1</v>
      </c>
      <c r="I1081">
        <v>18.47</v>
      </c>
      <c r="J1081" t="str">
        <f t="shared" si="17"/>
        <v>Yes</v>
      </c>
    </row>
    <row r="1082" spans="1:12" ht="16" hidden="1" customHeight="1" x14ac:dyDescent="0.2">
      <c r="A1082" s="48">
        <v>46172</v>
      </c>
      <c r="B1082" s="95"/>
      <c r="C1082" s="95"/>
      <c r="D1082">
        <v>2</v>
      </c>
      <c r="E1082">
        <v>7</v>
      </c>
      <c r="F1082" t="s">
        <v>827</v>
      </c>
      <c r="G1082" s="50">
        <v>11.5</v>
      </c>
      <c r="H1082" s="47">
        <v>1</v>
      </c>
      <c r="I1082">
        <v>11.07</v>
      </c>
      <c r="J1082" t="str">
        <f t="shared" si="17"/>
        <v>No</v>
      </c>
    </row>
    <row r="1083" spans="1:12" ht="16" hidden="1" customHeight="1" x14ac:dyDescent="0.2">
      <c r="A1083" s="48">
        <v>46172</v>
      </c>
      <c r="B1083" s="95"/>
      <c r="C1083" s="95"/>
      <c r="D1083">
        <v>2</v>
      </c>
      <c r="E1083">
        <v>10</v>
      </c>
      <c r="F1083" t="s">
        <v>828</v>
      </c>
      <c r="G1083" s="50">
        <v>15</v>
      </c>
      <c r="H1083" s="47">
        <v>1</v>
      </c>
      <c r="I1083">
        <v>24</v>
      </c>
      <c r="J1083" t="str">
        <f t="shared" si="17"/>
        <v>Yes</v>
      </c>
    </row>
    <row r="1084" spans="1:12" ht="16" hidden="1" customHeight="1" x14ac:dyDescent="0.2">
      <c r="A1084" s="48">
        <v>46172</v>
      </c>
      <c r="B1084" s="95"/>
      <c r="C1084" s="95"/>
      <c r="D1084">
        <v>2</v>
      </c>
      <c r="E1084">
        <v>11</v>
      </c>
      <c r="F1084" t="s">
        <v>829</v>
      </c>
      <c r="G1084" s="50">
        <v>23</v>
      </c>
      <c r="H1084" s="47">
        <v>1</v>
      </c>
      <c r="I1084">
        <v>21</v>
      </c>
      <c r="J1084" t="str">
        <f t="shared" si="17"/>
        <v>No</v>
      </c>
    </row>
    <row r="1085" spans="1:12" ht="16" hidden="1" customHeight="1" x14ac:dyDescent="0.2">
      <c r="A1085" s="48">
        <v>46172</v>
      </c>
      <c r="B1085" s="95"/>
      <c r="C1085" s="95"/>
      <c r="D1085">
        <v>2</v>
      </c>
      <c r="E1085">
        <v>12</v>
      </c>
      <c r="F1085" t="s">
        <v>830</v>
      </c>
      <c r="G1085" s="50">
        <v>12</v>
      </c>
      <c r="H1085" s="47">
        <v>1</v>
      </c>
      <c r="I1085">
        <v>16.62</v>
      </c>
      <c r="J1085" t="str">
        <f t="shared" si="17"/>
        <v>Yes</v>
      </c>
    </row>
    <row r="1086" spans="1:12" ht="16" hidden="1" customHeight="1" x14ac:dyDescent="0.2">
      <c r="A1086" s="48">
        <v>46172</v>
      </c>
      <c r="B1086" s="95"/>
      <c r="C1086" s="95"/>
      <c r="D1086">
        <v>3</v>
      </c>
      <c r="E1086">
        <v>2</v>
      </c>
      <c r="F1086" t="s">
        <v>745</v>
      </c>
      <c r="G1086" s="50">
        <v>3.8720000000000003</v>
      </c>
      <c r="H1086" s="47">
        <v>0.5</v>
      </c>
      <c r="I1086">
        <v>4.9800000000000004</v>
      </c>
      <c r="J1086" t="str">
        <f t="shared" si="17"/>
        <v>Yes</v>
      </c>
      <c r="K1086" s="47">
        <f>G1086*(1-L1086)</f>
        <v>3.8720000000000003</v>
      </c>
      <c r="L1086" s="62"/>
    </row>
    <row r="1087" spans="1:12" ht="16" hidden="1" customHeight="1" x14ac:dyDescent="0.2">
      <c r="A1087" s="48">
        <v>46172</v>
      </c>
      <c r="B1087" s="95"/>
      <c r="C1087" s="95"/>
      <c r="D1087">
        <v>3</v>
      </c>
      <c r="E1087">
        <v>3</v>
      </c>
      <c r="F1087" t="s">
        <v>304</v>
      </c>
      <c r="G1087" s="50">
        <v>7.7440000000000007</v>
      </c>
      <c r="H1087" s="47">
        <v>1</v>
      </c>
      <c r="I1087">
        <v>6.83</v>
      </c>
      <c r="J1087" t="str">
        <f t="shared" si="17"/>
        <v>No</v>
      </c>
      <c r="K1087" s="47">
        <f t="shared" ref="K1087:K1093" si="18">G1087*(1-L1087)</f>
        <v>7.7440000000000007</v>
      </c>
      <c r="L1087" s="62"/>
    </row>
    <row r="1088" spans="1:12" ht="16" hidden="1" customHeight="1" x14ac:dyDescent="0.2">
      <c r="A1088" s="48">
        <v>46172</v>
      </c>
      <c r="B1088" s="95"/>
      <c r="C1088" s="95"/>
      <c r="D1088">
        <v>3</v>
      </c>
      <c r="E1088">
        <v>5</v>
      </c>
      <c r="F1088" t="s">
        <v>770</v>
      </c>
      <c r="G1088" s="50">
        <v>5.28</v>
      </c>
      <c r="H1088" s="47">
        <v>0.5</v>
      </c>
      <c r="I1088">
        <v>4.45</v>
      </c>
      <c r="J1088" t="str">
        <f t="shared" si="17"/>
        <v>No</v>
      </c>
      <c r="K1088" s="47">
        <f t="shared" si="18"/>
        <v>5.28</v>
      </c>
      <c r="L1088" s="62"/>
    </row>
    <row r="1089" spans="1:12" ht="16" hidden="1" customHeight="1" x14ac:dyDescent="0.2">
      <c r="A1089" s="48">
        <v>46172</v>
      </c>
      <c r="B1089" s="95"/>
      <c r="C1089" s="95"/>
      <c r="D1089">
        <v>3</v>
      </c>
      <c r="E1089">
        <v>8</v>
      </c>
      <c r="F1089" t="s">
        <v>831</v>
      </c>
      <c r="G1089" s="50">
        <v>4.84</v>
      </c>
      <c r="H1089" s="47">
        <v>0.5</v>
      </c>
      <c r="I1089">
        <v>4.3600000000000003</v>
      </c>
      <c r="J1089" t="str">
        <f t="shared" si="17"/>
        <v>No</v>
      </c>
      <c r="K1089" s="47">
        <f t="shared" si="18"/>
        <v>4.84</v>
      </c>
      <c r="L1089" s="62"/>
    </row>
    <row r="1090" spans="1:12" ht="16" hidden="1" customHeight="1" x14ac:dyDescent="0.2">
      <c r="A1090" s="48">
        <v>46172</v>
      </c>
      <c r="B1090" s="95"/>
      <c r="C1090" s="95"/>
      <c r="D1090">
        <v>3</v>
      </c>
      <c r="E1090">
        <v>9</v>
      </c>
      <c r="F1090" t="s">
        <v>859</v>
      </c>
      <c r="G1090" s="50">
        <v>33.44</v>
      </c>
      <c r="H1090" s="47">
        <v>1</v>
      </c>
      <c r="I1090">
        <v>33.99</v>
      </c>
      <c r="J1090" t="str">
        <f t="shared" si="17"/>
        <v>Yes</v>
      </c>
      <c r="K1090" s="47">
        <f t="shared" si="18"/>
        <v>33.44</v>
      </c>
      <c r="L1090" s="62"/>
    </row>
    <row r="1091" spans="1:12" ht="16" hidden="1" customHeight="1" x14ac:dyDescent="0.2">
      <c r="A1091" s="48">
        <v>46172</v>
      </c>
      <c r="B1091" s="95"/>
      <c r="C1091" s="95"/>
      <c r="D1091">
        <v>3</v>
      </c>
      <c r="E1091">
        <v>10</v>
      </c>
      <c r="F1091" t="s">
        <v>832</v>
      </c>
      <c r="G1091" s="50">
        <v>11.88</v>
      </c>
      <c r="H1091" s="47">
        <v>1</v>
      </c>
      <c r="I1091">
        <v>16.920000000000002</v>
      </c>
      <c r="J1091" t="str">
        <f t="shared" si="17"/>
        <v>Yes</v>
      </c>
      <c r="K1091" s="47">
        <f t="shared" si="18"/>
        <v>11.88</v>
      </c>
      <c r="L1091" s="62"/>
    </row>
    <row r="1092" spans="1:12" ht="16" hidden="1" customHeight="1" x14ac:dyDescent="0.2">
      <c r="A1092" s="48">
        <v>46172</v>
      </c>
      <c r="B1092" s="95"/>
      <c r="C1092" s="95"/>
      <c r="D1092">
        <v>3</v>
      </c>
      <c r="E1092">
        <v>11</v>
      </c>
      <c r="F1092" t="s">
        <v>674</v>
      </c>
      <c r="G1092" s="50">
        <v>23.76</v>
      </c>
      <c r="H1092" s="47">
        <v>1</v>
      </c>
      <c r="I1092">
        <v>12.89</v>
      </c>
      <c r="J1092" t="str">
        <f t="shared" si="17"/>
        <v>No</v>
      </c>
      <c r="K1092" s="47">
        <f t="shared" si="18"/>
        <v>23.76</v>
      </c>
      <c r="L1092" s="62"/>
    </row>
    <row r="1093" spans="1:12" ht="16" hidden="1" customHeight="1" x14ac:dyDescent="0.2">
      <c r="A1093" s="48">
        <v>46172</v>
      </c>
      <c r="B1093" s="95"/>
      <c r="C1093" s="95"/>
      <c r="D1093">
        <v>3</v>
      </c>
      <c r="E1093">
        <v>14</v>
      </c>
      <c r="F1093" t="s">
        <v>833</v>
      </c>
      <c r="G1093" s="50">
        <v>20.239999999999998</v>
      </c>
      <c r="H1093" s="47">
        <v>1</v>
      </c>
      <c r="I1093">
        <v>20.45</v>
      </c>
      <c r="J1093" t="str">
        <f t="shared" si="17"/>
        <v>Yes</v>
      </c>
      <c r="K1093" s="47">
        <f t="shared" si="18"/>
        <v>20.239999999999998</v>
      </c>
      <c r="L1093" s="62"/>
    </row>
    <row r="1094" spans="1:12" ht="16" hidden="1" customHeight="1" x14ac:dyDescent="0.2">
      <c r="A1094" s="48">
        <v>46172</v>
      </c>
      <c r="B1094" s="95"/>
      <c r="C1094" s="95"/>
      <c r="D1094">
        <v>4</v>
      </c>
      <c r="E1094">
        <v>1</v>
      </c>
      <c r="F1094" t="s">
        <v>642</v>
      </c>
      <c r="G1094" s="50">
        <v>2.2599999999999998</v>
      </c>
      <c r="H1094" s="47">
        <v>0.5</v>
      </c>
      <c r="I1094">
        <v>1.64</v>
      </c>
      <c r="J1094" t="str">
        <f t="shared" si="17"/>
        <v>No</v>
      </c>
    </row>
    <row r="1095" spans="1:12" ht="16" hidden="1" customHeight="1" x14ac:dyDescent="0.2">
      <c r="A1095" s="48">
        <v>46172</v>
      </c>
      <c r="B1095" s="95"/>
      <c r="C1095" s="95"/>
      <c r="D1095">
        <v>4</v>
      </c>
      <c r="E1095">
        <v>3</v>
      </c>
      <c r="F1095" t="s">
        <v>583</v>
      </c>
      <c r="G1095" s="50">
        <v>9.8000000000000007</v>
      </c>
      <c r="H1095" s="47">
        <v>1</v>
      </c>
      <c r="I1095">
        <v>12.97</v>
      </c>
      <c r="J1095" t="str">
        <f t="shared" si="17"/>
        <v>Yes</v>
      </c>
    </row>
    <row r="1096" spans="1:12" ht="16" hidden="1" customHeight="1" x14ac:dyDescent="0.2">
      <c r="A1096" s="48">
        <v>46172</v>
      </c>
      <c r="B1096" s="95"/>
      <c r="C1096" s="95"/>
      <c r="D1096">
        <v>4</v>
      </c>
      <c r="E1096">
        <v>4</v>
      </c>
      <c r="F1096" t="s">
        <v>665</v>
      </c>
      <c r="G1096" s="50">
        <v>15</v>
      </c>
      <c r="H1096" s="47">
        <v>1</v>
      </c>
      <c r="I1096">
        <v>25.71</v>
      </c>
      <c r="J1096" t="str">
        <f t="shared" si="17"/>
        <v>Yes</v>
      </c>
    </row>
    <row r="1097" spans="1:12" ht="16" hidden="1" customHeight="1" x14ac:dyDescent="0.2">
      <c r="A1097" s="48">
        <v>46172</v>
      </c>
      <c r="B1097" s="95"/>
      <c r="C1097" s="95"/>
      <c r="D1097">
        <v>4</v>
      </c>
      <c r="E1097">
        <v>7</v>
      </c>
      <c r="F1097" t="s">
        <v>834</v>
      </c>
      <c r="G1097" s="50">
        <v>8.6</v>
      </c>
      <c r="H1097" s="47">
        <v>0.5</v>
      </c>
      <c r="I1097">
        <v>10.73</v>
      </c>
      <c r="J1097" t="str">
        <f t="shared" si="17"/>
        <v>Yes</v>
      </c>
    </row>
    <row r="1098" spans="1:12" ht="16" hidden="1" customHeight="1" x14ac:dyDescent="0.2">
      <c r="A1098" s="48">
        <v>46172</v>
      </c>
      <c r="B1098" s="95"/>
      <c r="C1098" s="95"/>
      <c r="D1098">
        <v>4</v>
      </c>
      <c r="E1098">
        <v>8</v>
      </c>
      <c r="F1098" t="s">
        <v>724</v>
      </c>
      <c r="G1098" s="50">
        <v>6.2</v>
      </c>
      <c r="H1098" s="47">
        <v>0.5</v>
      </c>
      <c r="I1098">
        <v>11.5</v>
      </c>
      <c r="J1098" t="str">
        <f t="shared" si="17"/>
        <v>Yes</v>
      </c>
    </row>
    <row r="1099" spans="1:12" ht="16" hidden="1" customHeight="1" x14ac:dyDescent="0.2">
      <c r="A1099" s="48">
        <v>46172</v>
      </c>
      <c r="B1099" s="95"/>
      <c r="C1099" s="95"/>
      <c r="D1099">
        <v>4</v>
      </c>
      <c r="E1099">
        <v>10</v>
      </c>
      <c r="F1099" t="s">
        <v>663</v>
      </c>
      <c r="G1099" s="50">
        <v>28</v>
      </c>
      <c r="H1099" s="47">
        <v>0.5</v>
      </c>
      <c r="I1099">
        <v>38.14</v>
      </c>
      <c r="J1099" t="str">
        <f t="shared" si="17"/>
        <v>Yes</v>
      </c>
    </row>
    <row r="1100" spans="1:12" ht="16" hidden="1" customHeight="1" x14ac:dyDescent="0.2">
      <c r="A1100" s="48">
        <v>46172</v>
      </c>
      <c r="B1100" s="95"/>
      <c r="C1100" s="95"/>
      <c r="D1100">
        <v>4</v>
      </c>
      <c r="E1100">
        <v>11</v>
      </c>
      <c r="F1100" t="s">
        <v>835</v>
      </c>
      <c r="G1100" s="50">
        <v>14</v>
      </c>
      <c r="H1100" s="47">
        <v>1</v>
      </c>
      <c r="I1100">
        <v>13</v>
      </c>
      <c r="J1100" t="str">
        <f t="shared" si="17"/>
        <v>No</v>
      </c>
    </row>
    <row r="1101" spans="1:12" ht="16" hidden="1" customHeight="1" x14ac:dyDescent="0.2">
      <c r="A1101" s="48">
        <v>46172</v>
      </c>
      <c r="B1101" s="95"/>
      <c r="C1101" s="95"/>
      <c r="D1101">
        <v>5</v>
      </c>
      <c r="E1101">
        <v>1</v>
      </c>
      <c r="F1101" t="s">
        <v>397</v>
      </c>
      <c r="G1101" s="50">
        <v>13.5</v>
      </c>
      <c r="H1101" s="47">
        <v>0.5</v>
      </c>
      <c r="I1101">
        <v>11.34</v>
      </c>
      <c r="J1101" t="str">
        <f t="shared" si="17"/>
        <v>No</v>
      </c>
    </row>
    <row r="1102" spans="1:12" ht="16" hidden="1" customHeight="1" x14ac:dyDescent="0.2">
      <c r="A1102" s="48">
        <v>46172</v>
      </c>
      <c r="B1102" s="95"/>
      <c r="C1102" s="95"/>
      <c r="D1102">
        <v>5</v>
      </c>
      <c r="E1102">
        <v>2</v>
      </c>
      <c r="F1102" t="s">
        <v>807</v>
      </c>
      <c r="G1102" s="50">
        <v>3.6</v>
      </c>
      <c r="H1102" s="47">
        <v>0.5</v>
      </c>
      <c r="I1102">
        <v>2.91</v>
      </c>
      <c r="J1102" t="str">
        <f t="shared" ref="J1102:J1165" si="19">IF(I1102&gt;=G1102,"Yes","No")</f>
        <v>No</v>
      </c>
    </row>
    <row r="1103" spans="1:12" ht="16" hidden="1" customHeight="1" x14ac:dyDescent="0.2">
      <c r="A1103" s="48">
        <v>46172</v>
      </c>
      <c r="B1103" s="95"/>
      <c r="C1103" s="95"/>
      <c r="D1103">
        <v>5</v>
      </c>
      <c r="E1103">
        <v>3</v>
      </c>
      <c r="F1103" t="s">
        <v>739</v>
      </c>
      <c r="G1103" s="50">
        <v>5.9</v>
      </c>
      <c r="H1103" s="47">
        <v>0.5</v>
      </c>
      <c r="I1103">
        <v>8.7799999999999994</v>
      </c>
      <c r="J1103" t="str">
        <f t="shared" si="19"/>
        <v>Yes</v>
      </c>
    </row>
    <row r="1104" spans="1:12" ht="16" hidden="1" customHeight="1" x14ac:dyDescent="0.2">
      <c r="A1104" s="48">
        <v>46172</v>
      </c>
      <c r="B1104" s="95"/>
      <c r="C1104" s="95"/>
      <c r="D1104">
        <v>5</v>
      </c>
      <c r="E1104">
        <v>4</v>
      </c>
      <c r="F1104" t="s">
        <v>740</v>
      </c>
      <c r="G1104" s="50">
        <v>16</v>
      </c>
      <c r="H1104" s="47">
        <v>1</v>
      </c>
      <c r="I1104">
        <v>20.38</v>
      </c>
      <c r="J1104" t="str">
        <f t="shared" si="19"/>
        <v>Yes</v>
      </c>
    </row>
    <row r="1105" spans="1:10" ht="16" hidden="1" customHeight="1" x14ac:dyDescent="0.2">
      <c r="A1105" s="48">
        <v>46172</v>
      </c>
      <c r="B1105" s="95"/>
      <c r="C1105" s="95"/>
      <c r="D1105">
        <v>5</v>
      </c>
      <c r="E1105">
        <v>5</v>
      </c>
      <c r="F1105" t="s">
        <v>772</v>
      </c>
      <c r="G1105" s="50">
        <v>25</v>
      </c>
      <c r="H1105" s="47">
        <v>1</v>
      </c>
      <c r="I1105">
        <v>13.72</v>
      </c>
      <c r="J1105" t="str">
        <f t="shared" si="19"/>
        <v>No</v>
      </c>
    </row>
    <row r="1106" spans="1:10" ht="16" hidden="1" customHeight="1" x14ac:dyDescent="0.2">
      <c r="A1106" s="48">
        <v>46172</v>
      </c>
      <c r="B1106" s="95"/>
      <c r="C1106" s="95"/>
      <c r="D1106">
        <v>5</v>
      </c>
      <c r="E1106">
        <v>7</v>
      </c>
      <c r="F1106" t="s">
        <v>714</v>
      </c>
      <c r="G1106" s="50">
        <v>9.6</v>
      </c>
      <c r="H1106" s="47">
        <v>1</v>
      </c>
      <c r="I1106">
        <v>9.4</v>
      </c>
      <c r="J1106" t="str">
        <f t="shared" si="19"/>
        <v>No</v>
      </c>
    </row>
    <row r="1107" spans="1:10" ht="16" hidden="1" customHeight="1" x14ac:dyDescent="0.2">
      <c r="A1107" s="48">
        <v>46172</v>
      </c>
      <c r="B1107" s="95"/>
      <c r="C1107" s="95"/>
      <c r="D1107">
        <v>5</v>
      </c>
      <c r="E1107">
        <v>8</v>
      </c>
      <c r="F1107" t="s">
        <v>836</v>
      </c>
      <c r="G1107" s="50">
        <v>3.75</v>
      </c>
      <c r="H1107" s="47">
        <v>0.5</v>
      </c>
      <c r="I1107">
        <v>4.8</v>
      </c>
      <c r="J1107" t="str">
        <f t="shared" si="19"/>
        <v>Yes</v>
      </c>
    </row>
    <row r="1108" spans="1:10" ht="16" hidden="1" customHeight="1" x14ac:dyDescent="0.2">
      <c r="A1108" s="48">
        <v>46172</v>
      </c>
      <c r="B1108" s="95"/>
      <c r="C1108" s="95"/>
      <c r="D1108">
        <v>6</v>
      </c>
      <c r="E1108">
        <v>1</v>
      </c>
      <c r="F1108" t="s">
        <v>837</v>
      </c>
      <c r="G1108" s="50">
        <v>32</v>
      </c>
      <c r="H1108" s="47">
        <v>0.5</v>
      </c>
      <c r="I1108">
        <v>49.35</v>
      </c>
      <c r="J1108" t="str">
        <f t="shared" si="19"/>
        <v>Yes</v>
      </c>
    </row>
    <row r="1109" spans="1:10" ht="16" hidden="1" customHeight="1" x14ac:dyDescent="0.2">
      <c r="A1109" s="48">
        <v>46172</v>
      </c>
      <c r="B1109" s="95"/>
      <c r="C1109" s="95"/>
      <c r="D1109">
        <v>6</v>
      </c>
      <c r="E1109">
        <v>2</v>
      </c>
      <c r="F1109" t="s">
        <v>838</v>
      </c>
      <c r="G1109" s="50">
        <v>25</v>
      </c>
      <c r="H1109" s="47">
        <v>1</v>
      </c>
      <c r="I1109">
        <v>25</v>
      </c>
      <c r="J1109" t="str">
        <f t="shared" si="19"/>
        <v>Yes</v>
      </c>
    </row>
    <row r="1110" spans="1:10" ht="16" hidden="1" customHeight="1" x14ac:dyDescent="0.2">
      <c r="A1110" s="48">
        <v>46172</v>
      </c>
      <c r="B1110" s="95"/>
      <c r="C1110" s="95"/>
      <c r="D1110">
        <v>6</v>
      </c>
      <c r="E1110">
        <v>5</v>
      </c>
      <c r="F1110" t="s">
        <v>839</v>
      </c>
      <c r="G1110" s="50">
        <v>13.5</v>
      </c>
      <c r="H1110" s="47">
        <v>1</v>
      </c>
      <c r="I1110">
        <v>8.1999999999999993</v>
      </c>
      <c r="J1110" t="str">
        <f t="shared" si="19"/>
        <v>No</v>
      </c>
    </row>
    <row r="1111" spans="1:10" ht="16" hidden="1" customHeight="1" x14ac:dyDescent="0.2">
      <c r="A1111" s="48">
        <v>46172</v>
      </c>
      <c r="B1111" s="95"/>
      <c r="C1111" s="95"/>
      <c r="D1111">
        <v>6</v>
      </c>
      <c r="E1111">
        <v>7</v>
      </c>
      <c r="F1111" t="s">
        <v>803</v>
      </c>
      <c r="G1111" s="50">
        <v>13.5</v>
      </c>
      <c r="H1111" s="47">
        <v>1</v>
      </c>
      <c r="I1111">
        <v>16.510000000000002</v>
      </c>
      <c r="J1111" t="str">
        <f t="shared" si="19"/>
        <v>Yes</v>
      </c>
    </row>
    <row r="1112" spans="1:10" ht="16" hidden="1" customHeight="1" x14ac:dyDescent="0.2">
      <c r="A1112" s="48">
        <v>46172</v>
      </c>
      <c r="B1112" s="95"/>
      <c r="C1112" s="95"/>
      <c r="D1112">
        <v>6</v>
      </c>
      <c r="E1112">
        <v>8</v>
      </c>
      <c r="F1112" t="s">
        <v>840</v>
      </c>
      <c r="G1112" s="50">
        <v>8.4</v>
      </c>
      <c r="H1112" s="47">
        <v>1</v>
      </c>
      <c r="I1112">
        <v>8.99</v>
      </c>
      <c r="J1112" t="str">
        <f t="shared" si="19"/>
        <v>Yes</v>
      </c>
    </row>
    <row r="1113" spans="1:10" ht="16" hidden="1" customHeight="1" x14ac:dyDescent="0.2">
      <c r="A1113" s="48">
        <v>46172</v>
      </c>
      <c r="B1113" s="95"/>
      <c r="C1113" s="95"/>
      <c r="D1113">
        <v>6</v>
      </c>
      <c r="E1113">
        <v>9</v>
      </c>
      <c r="F1113" t="s">
        <v>711</v>
      </c>
      <c r="G1113" s="50">
        <v>8.6</v>
      </c>
      <c r="H1113" s="47">
        <v>0.5</v>
      </c>
      <c r="I1113">
        <v>6.6</v>
      </c>
      <c r="J1113" t="str">
        <f t="shared" si="19"/>
        <v>No</v>
      </c>
    </row>
    <row r="1114" spans="1:10" ht="16" hidden="1" customHeight="1" x14ac:dyDescent="0.2">
      <c r="A1114" s="48">
        <v>46172</v>
      </c>
      <c r="B1114" s="95"/>
      <c r="C1114" s="95"/>
      <c r="D1114">
        <v>6</v>
      </c>
      <c r="E1114">
        <v>11</v>
      </c>
      <c r="F1114" t="s">
        <v>841</v>
      </c>
      <c r="G1114" s="50">
        <v>2.2000000000000002</v>
      </c>
      <c r="H1114" s="47">
        <v>0.5</v>
      </c>
      <c r="I1114">
        <v>2.2999999999999998</v>
      </c>
      <c r="J1114" t="str">
        <f t="shared" si="19"/>
        <v>Yes</v>
      </c>
    </row>
    <row r="1115" spans="1:10" ht="16" hidden="1" customHeight="1" x14ac:dyDescent="0.2">
      <c r="A1115" s="48">
        <v>46172</v>
      </c>
      <c r="B1115" s="95"/>
      <c r="C1115" s="95"/>
      <c r="D1115">
        <v>6</v>
      </c>
      <c r="E1115">
        <v>13</v>
      </c>
      <c r="F1115" t="s">
        <v>842</v>
      </c>
      <c r="G1115" s="50">
        <v>12.5</v>
      </c>
      <c r="H1115" s="47">
        <v>0.5</v>
      </c>
      <c r="I1115">
        <v>12.5</v>
      </c>
      <c r="J1115" t="str">
        <f t="shared" si="19"/>
        <v>Yes</v>
      </c>
    </row>
    <row r="1116" spans="1:10" ht="16" hidden="1" customHeight="1" x14ac:dyDescent="0.2">
      <c r="A1116" s="48">
        <v>46172</v>
      </c>
      <c r="B1116" s="95"/>
      <c r="C1116" s="95"/>
      <c r="D1116">
        <v>7</v>
      </c>
      <c r="E1116">
        <v>1</v>
      </c>
      <c r="F1116" t="s">
        <v>411</v>
      </c>
      <c r="G1116" s="50">
        <v>25</v>
      </c>
      <c r="H1116" s="47">
        <v>1</v>
      </c>
      <c r="I1116">
        <v>20.79</v>
      </c>
      <c r="J1116" t="str">
        <f t="shared" si="19"/>
        <v>No</v>
      </c>
    </row>
    <row r="1117" spans="1:10" ht="16" hidden="1" customHeight="1" x14ac:dyDescent="0.2">
      <c r="A1117" s="48">
        <v>46172</v>
      </c>
      <c r="B1117" s="95"/>
      <c r="C1117" s="95"/>
      <c r="D1117">
        <v>7</v>
      </c>
      <c r="E1117">
        <v>4</v>
      </c>
      <c r="F1117" t="s">
        <v>843</v>
      </c>
      <c r="G1117" s="50">
        <v>6.8</v>
      </c>
      <c r="H1117" s="47">
        <v>0.5</v>
      </c>
      <c r="I1117">
        <v>11</v>
      </c>
      <c r="J1117" t="str">
        <f t="shared" si="19"/>
        <v>Yes</v>
      </c>
    </row>
    <row r="1118" spans="1:10" ht="16" hidden="1" customHeight="1" x14ac:dyDescent="0.2">
      <c r="A1118" s="48">
        <v>46172</v>
      </c>
      <c r="B1118" s="95"/>
      <c r="C1118" s="95"/>
      <c r="D1118">
        <v>7</v>
      </c>
      <c r="E1118">
        <v>5</v>
      </c>
      <c r="F1118" t="s">
        <v>844</v>
      </c>
      <c r="G1118" s="50">
        <v>22</v>
      </c>
      <c r="H1118" s="47">
        <v>1</v>
      </c>
      <c r="I1118">
        <v>22</v>
      </c>
      <c r="J1118" t="str">
        <f t="shared" si="19"/>
        <v>Yes</v>
      </c>
    </row>
    <row r="1119" spans="1:10" ht="16" hidden="1" customHeight="1" x14ac:dyDescent="0.2">
      <c r="A1119" s="48">
        <v>46172</v>
      </c>
      <c r="B1119" s="95"/>
      <c r="C1119" s="95"/>
      <c r="D1119">
        <v>7</v>
      </c>
      <c r="E1119">
        <v>6</v>
      </c>
      <c r="F1119" t="s">
        <v>510</v>
      </c>
      <c r="G1119" s="50">
        <v>5.0999999999999996</v>
      </c>
      <c r="H1119" s="47">
        <v>0.5</v>
      </c>
      <c r="I1119">
        <v>5.71</v>
      </c>
      <c r="J1119" t="str">
        <f t="shared" si="19"/>
        <v>Yes</v>
      </c>
    </row>
    <row r="1120" spans="1:10" ht="16" hidden="1" customHeight="1" x14ac:dyDescent="0.2">
      <c r="A1120" s="48">
        <v>46172</v>
      </c>
      <c r="B1120" s="95"/>
      <c r="C1120" s="95"/>
      <c r="D1120">
        <v>7</v>
      </c>
      <c r="E1120">
        <v>7</v>
      </c>
      <c r="F1120" t="s">
        <v>845</v>
      </c>
      <c r="G1120" s="50">
        <v>6.6</v>
      </c>
      <c r="H1120" s="47">
        <v>0.5</v>
      </c>
      <c r="I1120">
        <v>7</v>
      </c>
      <c r="J1120" t="str">
        <f t="shared" si="19"/>
        <v>Yes</v>
      </c>
    </row>
    <row r="1121" spans="1:11" ht="16" hidden="1" customHeight="1" x14ac:dyDescent="0.2">
      <c r="A1121" s="48">
        <v>46172</v>
      </c>
      <c r="B1121" s="95"/>
      <c r="C1121" s="95"/>
      <c r="D1121">
        <v>7</v>
      </c>
      <c r="E1121">
        <v>8</v>
      </c>
      <c r="F1121" t="s">
        <v>846</v>
      </c>
      <c r="G1121" s="50">
        <v>6.4</v>
      </c>
      <c r="H1121" s="47">
        <v>0.5</v>
      </c>
      <c r="I1121">
        <v>3.68</v>
      </c>
      <c r="J1121" t="str">
        <f t="shared" si="19"/>
        <v>No</v>
      </c>
    </row>
    <row r="1122" spans="1:11" ht="16" hidden="1" customHeight="1" x14ac:dyDescent="0.2">
      <c r="A1122" s="48">
        <v>46172</v>
      </c>
      <c r="B1122" s="95"/>
      <c r="C1122" s="95"/>
      <c r="D1122">
        <v>7</v>
      </c>
      <c r="E1122">
        <v>9</v>
      </c>
      <c r="F1122" t="s">
        <v>509</v>
      </c>
      <c r="G1122" s="50">
        <v>14.5</v>
      </c>
      <c r="H1122" s="47">
        <v>1</v>
      </c>
      <c r="I1122">
        <v>11.87</v>
      </c>
      <c r="J1122" t="str">
        <f t="shared" si="19"/>
        <v>No</v>
      </c>
    </row>
    <row r="1123" spans="1:11" ht="16" hidden="1" customHeight="1" x14ac:dyDescent="0.2">
      <c r="A1123" s="48">
        <v>46172</v>
      </c>
      <c r="B1123" s="95"/>
      <c r="C1123" s="95"/>
      <c r="D1123">
        <v>7</v>
      </c>
      <c r="E1123">
        <v>10</v>
      </c>
      <c r="F1123" t="s">
        <v>197</v>
      </c>
      <c r="G1123" s="50">
        <v>26</v>
      </c>
      <c r="H1123" s="47">
        <v>1</v>
      </c>
      <c r="I1123">
        <v>26</v>
      </c>
      <c r="J1123" t="str">
        <f t="shared" si="19"/>
        <v>Yes</v>
      </c>
    </row>
    <row r="1124" spans="1:11" ht="16" hidden="1" customHeight="1" x14ac:dyDescent="0.2">
      <c r="A1124" s="48">
        <v>46172</v>
      </c>
      <c r="B1124" s="95"/>
      <c r="C1124" s="95"/>
      <c r="D1124">
        <v>7</v>
      </c>
      <c r="E1124">
        <v>11</v>
      </c>
      <c r="F1124" t="s">
        <v>743</v>
      </c>
      <c r="G1124" s="50">
        <v>8.1999999999999993</v>
      </c>
      <c r="H1124" s="47">
        <v>1</v>
      </c>
      <c r="I1124">
        <v>8.4</v>
      </c>
      <c r="J1124" t="str">
        <f t="shared" si="19"/>
        <v>Yes</v>
      </c>
    </row>
    <row r="1125" spans="1:11" ht="16" hidden="1" customHeight="1" x14ac:dyDescent="0.2">
      <c r="A1125" s="48">
        <v>46172</v>
      </c>
      <c r="B1125" s="95"/>
      <c r="C1125" s="95"/>
      <c r="D1125">
        <v>7</v>
      </c>
      <c r="E1125">
        <v>12</v>
      </c>
      <c r="F1125" t="s">
        <v>847</v>
      </c>
      <c r="G1125" s="50">
        <v>30</v>
      </c>
      <c r="H1125" s="47">
        <v>1</v>
      </c>
      <c r="I1125">
        <v>30</v>
      </c>
      <c r="J1125" t="str">
        <f t="shared" si="19"/>
        <v>Yes</v>
      </c>
    </row>
    <row r="1126" spans="1:11" ht="16" hidden="1" customHeight="1" x14ac:dyDescent="0.2">
      <c r="A1126" s="48">
        <v>46172</v>
      </c>
      <c r="B1126" s="95"/>
      <c r="C1126" s="95"/>
      <c r="D1126">
        <v>8</v>
      </c>
      <c r="E1126">
        <v>3</v>
      </c>
      <c r="F1126" t="s">
        <v>848</v>
      </c>
      <c r="G1126" s="50">
        <v>8.6240000000000006</v>
      </c>
      <c r="H1126" s="47">
        <v>1</v>
      </c>
      <c r="I1126">
        <v>8.81</v>
      </c>
      <c r="J1126" t="str">
        <f t="shared" si="19"/>
        <v>Yes</v>
      </c>
      <c r="K1126" s="50"/>
    </row>
    <row r="1127" spans="1:11" ht="16" hidden="1" customHeight="1" x14ac:dyDescent="0.2">
      <c r="A1127" s="48">
        <v>46172</v>
      </c>
      <c r="B1127" s="95"/>
      <c r="C1127" s="95"/>
      <c r="D1127">
        <v>8</v>
      </c>
      <c r="E1127">
        <v>4</v>
      </c>
      <c r="F1127" t="s">
        <v>306</v>
      </c>
      <c r="G1127" s="50">
        <v>37.24</v>
      </c>
      <c r="H1127" s="47">
        <v>1</v>
      </c>
      <c r="I1127">
        <v>17.11</v>
      </c>
      <c r="J1127" t="str">
        <f t="shared" si="19"/>
        <v>No</v>
      </c>
      <c r="K1127" s="50"/>
    </row>
    <row r="1128" spans="1:11" ht="16" hidden="1" customHeight="1" x14ac:dyDescent="0.2">
      <c r="A1128" s="48">
        <v>46172</v>
      </c>
      <c r="B1128" s="95"/>
      <c r="C1128" s="95"/>
      <c r="D1128">
        <v>8</v>
      </c>
      <c r="E1128">
        <v>7</v>
      </c>
      <c r="F1128" t="s">
        <v>849</v>
      </c>
      <c r="G1128" s="50">
        <v>24.5</v>
      </c>
      <c r="H1128" s="47">
        <v>1</v>
      </c>
      <c r="I1128">
        <v>19.47</v>
      </c>
      <c r="J1128" t="str">
        <f t="shared" si="19"/>
        <v>No</v>
      </c>
      <c r="K1128" s="50"/>
    </row>
    <row r="1129" spans="1:11" ht="16" hidden="1" customHeight="1" x14ac:dyDescent="0.2">
      <c r="A1129" s="48">
        <v>46172</v>
      </c>
      <c r="B1129" s="95"/>
      <c r="C1129" s="95"/>
      <c r="D1129">
        <v>8</v>
      </c>
      <c r="E1129">
        <v>11</v>
      </c>
      <c r="F1129" t="s">
        <v>850</v>
      </c>
      <c r="G1129" s="50">
        <v>9.016</v>
      </c>
      <c r="H1129" s="47">
        <v>1</v>
      </c>
      <c r="I1129">
        <v>13.4</v>
      </c>
      <c r="J1129" t="str">
        <f t="shared" si="19"/>
        <v>Yes</v>
      </c>
      <c r="K1129" s="50"/>
    </row>
    <row r="1130" spans="1:11" ht="16" hidden="1" customHeight="1" x14ac:dyDescent="0.2">
      <c r="A1130" s="48">
        <v>46172</v>
      </c>
      <c r="B1130" s="95"/>
      <c r="C1130" s="95"/>
      <c r="D1130">
        <v>8</v>
      </c>
      <c r="E1130">
        <v>12</v>
      </c>
      <c r="F1130" t="s">
        <v>851</v>
      </c>
      <c r="G1130" s="50">
        <v>3.1360000000000001</v>
      </c>
      <c r="H1130" s="47">
        <v>0.5</v>
      </c>
      <c r="I1130">
        <v>3.18</v>
      </c>
      <c r="J1130" t="str">
        <f t="shared" si="19"/>
        <v>Yes</v>
      </c>
      <c r="K1130" s="50"/>
    </row>
    <row r="1131" spans="1:11" ht="16" hidden="1" customHeight="1" x14ac:dyDescent="0.2">
      <c r="A1131" s="48">
        <v>46172</v>
      </c>
      <c r="B1131" s="95"/>
      <c r="C1131" s="95"/>
      <c r="D1131">
        <v>8</v>
      </c>
      <c r="E1131">
        <v>13</v>
      </c>
      <c r="F1131" t="s">
        <v>177</v>
      </c>
      <c r="G1131" s="50">
        <v>7.2519999999999998</v>
      </c>
      <c r="H1131" s="47">
        <v>1</v>
      </c>
      <c r="I1131">
        <v>4.7</v>
      </c>
      <c r="J1131" t="str">
        <f t="shared" si="19"/>
        <v>No</v>
      </c>
      <c r="K1131" s="50"/>
    </row>
    <row r="1132" spans="1:11" ht="16" hidden="1" customHeight="1" x14ac:dyDescent="0.2">
      <c r="A1132" s="48">
        <v>46172</v>
      </c>
      <c r="B1132" s="95"/>
      <c r="C1132" s="95"/>
      <c r="D1132">
        <v>8</v>
      </c>
      <c r="E1132">
        <v>14</v>
      </c>
      <c r="F1132" t="s">
        <v>852</v>
      </c>
      <c r="G1132" s="50">
        <v>6.6639999999999997</v>
      </c>
      <c r="H1132" s="47">
        <v>0.5</v>
      </c>
      <c r="I1132">
        <v>10.5</v>
      </c>
      <c r="J1132" t="str">
        <f t="shared" si="19"/>
        <v>Yes</v>
      </c>
      <c r="K1132" s="50"/>
    </row>
    <row r="1133" spans="1:11" ht="16" hidden="1" customHeight="1" x14ac:dyDescent="0.2">
      <c r="A1133" s="48">
        <v>46172</v>
      </c>
      <c r="B1133" s="95"/>
      <c r="C1133" s="95"/>
      <c r="D1133">
        <v>9</v>
      </c>
      <c r="E1133">
        <v>1</v>
      </c>
      <c r="F1133" t="s">
        <v>431</v>
      </c>
      <c r="G1133" s="50">
        <v>12</v>
      </c>
      <c r="H1133" s="47">
        <v>1</v>
      </c>
      <c r="I1133">
        <v>8.4600000000000009</v>
      </c>
      <c r="J1133" t="str">
        <f t="shared" si="19"/>
        <v>No</v>
      </c>
    </row>
    <row r="1134" spans="1:11" ht="16" hidden="1" customHeight="1" x14ac:dyDescent="0.2">
      <c r="A1134" s="48">
        <v>46172</v>
      </c>
      <c r="B1134" s="95"/>
      <c r="C1134" s="95"/>
      <c r="D1134">
        <v>9</v>
      </c>
      <c r="E1134">
        <v>5</v>
      </c>
      <c r="F1134" t="s">
        <v>853</v>
      </c>
      <c r="G1134" s="50">
        <v>4.9000000000000004</v>
      </c>
      <c r="H1134" s="47">
        <v>0.5</v>
      </c>
      <c r="I1134">
        <v>5.47</v>
      </c>
      <c r="J1134" t="str">
        <f t="shared" si="19"/>
        <v>Yes</v>
      </c>
    </row>
    <row r="1135" spans="1:11" ht="16" hidden="1" customHeight="1" x14ac:dyDescent="0.2">
      <c r="A1135" s="48">
        <v>46172</v>
      </c>
      <c r="B1135" s="95"/>
      <c r="C1135" s="95"/>
      <c r="D1135">
        <v>9</v>
      </c>
      <c r="E1135">
        <v>7</v>
      </c>
      <c r="F1135" t="s">
        <v>854</v>
      </c>
      <c r="G1135" s="50">
        <v>6.8</v>
      </c>
      <c r="H1135" s="47">
        <v>0.5</v>
      </c>
      <c r="I1135">
        <v>5.7</v>
      </c>
      <c r="J1135" t="str">
        <f t="shared" si="19"/>
        <v>No</v>
      </c>
    </row>
    <row r="1136" spans="1:11" ht="16" hidden="1" customHeight="1" x14ac:dyDescent="0.2">
      <c r="A1136" s="48">
        <v>46172</v>
      </c>
      <c r="B1136" s="95"/>
      <c r="C1136" s="95"/>
      <c r="D1136">
        <v>9</v>
      </c>
      <c r="E1136">
        <v>8</v>
      </c>
      <c r="F1136" t="s">
        <v>855</v>
      </c>
      <c r="G1136" s="50">
        <v>5.9</v>
      </c>
      <c r="H1136" s="47">
        <v>0.5</v>
      </c>
      <c r="I1136">
        <v>8.4</v>
      </c>
      <c r="J1136" t="str">
        <f t="shared" si="19"/>
        <v>Yes</v>
      </c>
    </row>
    <row r="1137" spans="1:10" ht="16" hidden="1" customHeight="1" x14ac:dyDescent="0.2">
      <c r="A1137" s="48">
        <v>46172</v>
      </c>
      <c r="B1137" s="95"/>
      <c r="C1137" s="95"/>
      <c r="D1137">
        <v>9</v>
      </c>
      <c r="E1137">
        <v>9</v>
      </c>
      <c r="F1137" t="s">
        <v>856</v>
      </c>
      <c r="G1137" s="50">
        <v>19</v>
      </c>
      <c r="H1137" s="47">
        <v>1</v>
      </c>
      <c r="I1137">
        <v>19</v>
      </c>
      <c r="J1137" t="str">
        <f t="shared" si="19"/>
        <v>Yes</v>
      </c>
    </row>
    <row r="1138" spans="1:10" ht="16" hidden="1" customHeight="1" x14ac:dyDescent="0.2">
      <c r="A1138" s="48">
        <v>46172</v>
      </c>
      <c r="B1138" s="95"/>
      <c r="C1138" s="95"/>
      <c r="D1138">
        <v>9</v>
      </c>
      <c r="E1138">
        <v>10</v>
      </c>
      <c r="F1138" t="s">
        <v>857</v>
      </c>
      <c r="G1138" s="50">
        <v>36</v>
      </c>
      <c r="H1138" s="47">
        <v>1</v>
      </c>
      <c r="I1138">
        <v>15.35</v>
      </c>
      <c r="J1138" t="str">
        <f t="shared" si="19"/>
        <v>No</v>
      </c>
    </row>
    <row r="1139" spans="1:10" ht="16" hidden="1" customHeight="1" x14ac:dyDescent="0.2">
      <c r="A1139" s="48">
        <v>46172</v>
      </c>
      <c r="B1139" s="95"/>
      <c r="C1139" s="95"/>
      <c r="D1139">
        <v>9</v>
      </c>
      <c r="E1139">
        <v>11</v>
      </c>
      <c r="F1139" t="s">
        <v>132</v>
      </c>
      <c r="G1139" s="50">
        <v>14.5</v>
      </c>
      <c r="H1139" s="47">
        <v>1</v>
      </c>
      <c r="I1139">
        <v>9.66</v>
      </c>
      <c r="J1139" t="str">
        <f t="shared" si="19"/>
        <v>No</v>
      </c>
    </row>
    <row r="1140" spans="1:10" ht="16" hidden="1" customHeight="1" x14ac:dyDescent="0.2">
      <c r="A1140" s="48">
        <v>46172</v>
      </c>
      <c r="B1140" s="95"/>
      <c r="C1140" s="95"/>
      <c r="D1140">
        <v>9</v>
      </c>
      <c r="E1140">
        <v>15</v>
      </c>
      <c r="F1140" t="s">
        <v>858</v>
      </c>
      <c r="G1140" s="50">
        <v>8.4</v>
      </c>
      <c r="H1140" s="47">
        <v>1</v>
      </c>
      <c r="I1140">
        <v>12.34</v>
      </c>
      <c r="J1140" t="str">
        <f t="shared" si="19"/>
        <v>Yes</v>
      </c>
    </row>
    <row r="1141" spans="1:10" ht="16" hidden="1" customHeight="1" x14ac:dyDescent="0.2">
      <c r="A1141" s="48">
        <v>46172</v>
      </c>
      <c r="B1141" s="95"/>
      <c r="C1141" s="95"/>
      <c r="D1141">
        <v>9</v>
      </c>
      <c r="E1141">
        <v>16</v>
      </c>
      <c r="F1141" t="s">
        <v>267</v>
      </c>
      <c r="G1141" s="50">
        <v>9.4</v>
      </c>
      <c r="H1141" s="47">
        <v>1</v>
      </c>
      <c r="I1141">
        <v>12.29</v>
      </c>
      <c r="J1141" t="str">
        <f t="shared" si="19"/>
        <v>Yes</v>
      </c>
    </row>
    <row r="1142" spans="1:10" ht="16" hidden="1" customHeight="1" x14ac:dyDescent="0.2">
      <c r="A1142" s="48">
        <v>46179</v>
      </c>
      <c r="B1142" s="95"/>
      <c r="C1142" s="95"/>
      <c r="D1142">
        <v>1</v>
      </c>
      <c r="E1142">
        <v>1</v>
      </c>
      <c r="F1142" t="s">
        <v>781</v>
      </c>
      <c r="G1142" s="50">
        <v>3.1</v>
      </c>
      <c r="H1142" s="47">
        <v>0.5</v>
      </c>
      <c r="I1142">
        <v>3.1</v>
      </c>
      <c r="J1142" t="str">
        <f t="shared" si="19"/>
        <v>Yes</v>
      </c>
    </row>
    <row r="1143" spans="1:10" ht="16" hidden="1" customHeight="1" x14ac:dyDescent="0.2">
      <c r="A1143" s="48">
        <v>46179</v>
      </c>
      <c r="B1143" s="95"/>
      <c r="C1143" s="95"/>
      <c r="D1143">
        <v>1</v>
      </c>
      <c r="E1143">
        <v>2</v>
      </c>
      <c r="F1143" t="s">
        <v>860</v>
      </c>
      <c r="G1143" s="50">
        <v>9.6</v>
      </c>
      <c r="H1143" s="47">
        <v>1</v>
      </c>
      <c r="I1143">
        <v>10.28</v>
      </c>
      <c r="J1143" t="str">
        <f t="shared" si="19"/>
        <v>Yes</v>
      </c>
    </row>
    <row r="1144" spans="1:10" ht="16" hidden="1" customHeight="1" x14ac:dyDescent="0.2">
      <c r="A1144" s="48">
        <v>46179</v>
      </c>
      <c r="B1144" s="95"/>
      <c r="C1144" s="95"/>
      <c r="D1144">
        <v>1</v>
      </c>
      <c r="E1144">
        <v>3</v>
      </c>
      <c r="F1144" t="s">
        <v>861</v>
      </c>
      <c r="G1144" s="50">
        <v>3</v>
      </c>
      <c r="H1144" s="47">
        <v>0.5</v>
      </c>
      <c r="I1144">
        <v>2.82</v>
      </c>
      <c r="J1144" t="str">
        <f t="shared" si="19"/>
        <v>No</v>
      </c>
    </row>
    <row r="1145" spans="1:10" ht="16" hidden="1" customHeight="1" x14ac:dyDescent="0.2">
      <c r="A1145" s="48">
        <v>46179</v>
      </c>
      <c r="B1145" s="95"/>
      <c r="C1145" s="95"/>
      <c r="D1145">
        <v>1</v>
      </c>
      <c r="E1145">
        <v>5</v>
      </c>
      <c r="F1145" t="s">
        <v>862</v>
      </c>
      <c r="G1145" s="50">
        <v>6.2</v>
      </c>
      <c r="H1145" s="47">
        <v>0.5</v>
      </c>
      <c r="I1145">
        <v>5.2</v>
      </c>
      <c r="J1145" t="str">
        <f t="shared" si="19"/>
        <v>No</v>
      </c>
    </row>
    <row r="1146" spans="1:10" ht="16" hidden="1" customHeight="1" x14ac:dyDescent="0.2">
      <c r="A1146" s="48">
        <v>46179</v>
      </c>
      <c r="B1146" s="95"/>
      <c r="C1146" s="95"/>
      <c r="D1146">
        <v>1</v>
      </c>
      <c r="E1146">
        <v>6</v>
      </c>
      <c r="F1146" t="s">
        <v>863</v>
      </c>
      <c r="G1146" s="50">
        <v>25</v>
      </c>
      <c r="H1146" s="47">
        <v>0.5</v>
      </c>
      <c r="I1146">
        <v>27.49</v>
      </c>
      <c r="J1146" t="str">
        <f t="shared" si="19"/>
        <v>Yes</v>
      </c>
    </row>
    <row r="1147" spans="1:10" ht="16" hidden="1" customHeight="1" x14ac:dyDescent="0.2">
      <c r="A1147" s="48">
        <v>46179</v>
      </c>
      <c r="B1147" s="95"/>
      <c r="C1147" s="95"/>
      <c r="D1147">
        <v>1</v>
      </c>
      <c r="E1147">
        <v>9</v>
      </c>
      <c r="F1147" t="s">
        <v>864</v>
      </c>
      <c r="G1147" s="50">
        <v>30</v>
      </c>
      <c r="H1147" s="47">
        <v>0.5</v>
      </c>
      <c r="I1147">
        <v>32.74</v>
      </c>
      <c r="J1147" t="str">
        <f t="shared" si="19"/>
        <v>Yes</v>
      </c>
    </row>
    <row r="1148" spans="1:10" ht="16" hidden="1" customHeight="1" x14ac:dyDescent="0.2">
      <c r="A1148" s="48">
        <v>46179</v>
      </c>
      <c r="B1148" s="95"/>
      <c r="C1148" s="95"/>
      <c r="D1148">
        <v>2</v>
      </c>
      <c r="E1148">
        <v>2</v>
      </c>
      <c r="F1148" t="s">
        <v>865</v>
      </c>
      <c r="G1148" s="50">
        <v>26</v>
      </c>
      <c r="H1148" s="47">
        <v>1</v>
      </c>
      <c r="I1148">
        <v>26</v>
      </c>
      <c r="J1148" t="str">
        <f t="shared" si="19"/>
        <v>Yes</v>
      </c>
    </row>
    <row r="1149" spans="1:10" ht="16" hidden="1" customHeight="1" x14ac:dyDescent="0.2">
      <c r="A1149" s="48">
        <v>46179</v>
      </c>
      <c r="B1149" s="95"/>
      <c r="C1149" s="95"/>
      <c r="D1149">
        <v>2</v>
      </c>
      <c r="E1149">
        <v>3</v>
      </c>
      <c r="F1149" t="s">
        <v>810</v>
      </c>
      <c r="G1149" s="50">
        <v>32</v>
      </c>
      <c r="H1149" s="47">
        <v>1</v>
      </c>
      <c r="I1149">
        <v>32</v>
      </c>
      <c r="J1149" t="str">
        <f t="shared" si="19"/>
        <v>Yes</v>
      </c>
    </row>
    <row r="1150" spans="1:10" ht="16" hidden="1" customHeight="1" x14ac:dyDescent="0.2">
      <c r="A1150" s="48">
        <v>46179</v>
      </c>
      <c r="B1150" s="95"/>
      <c r="C1150" s="95"/>
      <c r="D1150">
        <v>2</v>
      </c>
      <c r="E1150">
        <v>4</v>
      </c>
      <c r="F1150" t="s">
        <v>866</v>
      </c>
      <c r="G1150" s="50">
        <v>46</v>
      </c>
      <c r="H1150" s="47">
        <v>1</v>
      </c>
      <c r="I1150">
        <v>46</v>
      </c>
      <c r="J1150" t="str">
        <f t="shared" si="19"/>
        <v>Yes</v>
      </c>
    </row>
    <row r="1151" spans="1:10" ht="16" hidden="1" customHeight="1" x14ac:dyDescent="0.2">
      <c r="A1151" s="48">
        <v>46179</v>
      </c>
      <c r="B1151" s="95"/>
      <c r="C1151" s="95"/>
      <c r="D1151">
        <v>2</v>
      </c>
      <c r="E1151">
        <v>7</v>
      </c>
      <c r="F1151" t="s">
        <v>867</v>
      </c>
      <c r="G1151" s="50">
        <v>6.4</v>
      </c>
      <c r="H1151" s="47">
        <v>0.5</v>
      </c>
      <c r="I1151">
        <v>5.13</v>
      </c>
      <c r="J1151" t="str">
        <f t="shared" si="19"/>
        <v>No</v>
      </c>
    </row>
    <row r="1152" spans="1:10" ht="16" hidden="1" customHeight="1" x14ac:dyDescent="0.2">
      <c r="A1152" s="48">
        <v>46179</v>
      </c>
      <c r="B1152" s="95"/>
      <c r="C1152" s="95"/>
      <c r="D1152">
        <v>2</v>
      </c>
      <c r="E1152">
        <v>9</v>
      </c>
      <c r="F1152" t="s">
        <v>79</v>
      </c>
      <c r="G1152" s="50">
        <v>11.5</v>
      </c>
      <c r="H1152" s="47">
        <v>0.5</v>
      </c>
      <c r="I1152">
        <v>12</v>
      </c>
      <c r="J1152" t="str">
        <f t="shared" si="19"/>
        <v>Yes</v>
      </c>
    </row>
    <row r="1153" spans="1:10" ht="16" hidden="1" customHeight="1" x14ac:dyDescent="0.2">
      <c r="A1153" s="48">
        <v>46179</v>
      </c>
      <c r="B1153" s="95"/>
      <c r="C1153" s="95"/>
      <c r="D1153">
        <v>2</v>
      </c>
      <c r="E1153">
        <v>10</v>
      </c>
      <c r="F1153" t="s">
        <v>577</v>
      </c>
      <c r="G1153" s="50">
        <v>19</v>
      </c>
      <c r="H1153" s="47">
        <v>1</v>
      </c>
      <c r="I1153">
        <v>17.97</v>
      </c>
      <c r="J1153" t="str">
        <f t="shared" si="19"/>
        <v>No</v>
      </c>
    </row>
    <row r="1154" spans="1:10" ht="16" hidden="1" customHeight="1" x14ac:dyDescent="0.2">
      <c r="A1154" s="48">
        <v>46179</v>
      </c>
      <c r="B1154" s="95"/>
      <c r="C1154" s="95"/>
      <c r="D1154">
        <v>2</v>
      </c>
      <c r="E1154">
        <v>11</v>
      </c>
      <c r="F1154" t="s">
        <v>804</v>
      </c>
      <c r="G1154" s="50">
        <v>10</v>
      </c>
      <c r="H1154" s="47">
        <v>1</v>
      </c>
      <c r="I1154">
        <v>10.29</v>
      </c>
      <c r="J1154" t="str">
        <f t="shared" si="19"/>
        <v>Yes</v>
      </c>
    </row>
    <row r="1155" spans="1:10" ht="16" hidden="1" customHeight="1" x14ac:dyDescent="0.2">
      <c r="A1155" s="48">
        <v>46179</v>
      </c>
      <c r="B1155" s="95"/>
      <c r="C1155" s="95"/>
      <c r="D1155">
        <v>2</v>
      </c>
      <c r="E1155">
        <v>13</v>
      </c>
      <c r="F1155" t="s">
        <v>868</v>
      </c>
      <c r="G1155" s="50">
        <v>4.5</v>
      </c>
      <c r="H1155" s="47">
        <v>0.5</v>
      </c>
      <c r="I1155">
        <v>6.1</v>
      </c>
      <c r="J1155" t="str">
        <f t="shared" si="19"/>
        <v>Yes</v>
      </c>
    </row>
    <row r="1156" spans="1:10" ht="16" hidden="1" customHeight="1" x14ac:dyDescent="0.2">
      <c r="A1156" s="48">
        <v>46179</v>
      </c>
      <c r="B1156" s="95"/>
      <c r="C1156" s="95"/>
      <c r="D1156">
        <v>2</v>
      </c>
      <c r="E1156">
        <v>17</v>
      </c>
      <c r="F1156" t="s">
        <v>869</v>
      </c>
      <c r="G1156" s="50">
        <v>29</v>
      </c>
      <c r="H1156" s="47">
        <v>0.5</v>
      </c>
      <c r="I1156">
        <v>31.87</v>
      </c>
      <c r="J1156" t="str">
        <f t="shared" si="19"/>
        <v>Yes</v>
      </c>
    </row>
    <row r="1157" spans="1:10" ht="16" hidden="1" customHeight="1" x14ac:dyDescent="0.2">
      <c r="A1157" s="48">
        <v>46179</v>
      </c>
      <c r="B1157" s="95"/>
      <c r="C1157" s="95"/>
      <c r="D1157">
        <v>2</v>
      </c>
      <c r="E1157">
        <v>19</v>
      </c>
      <c r="F1157" t="s">
        <v>870</v>
      </c>
      <c r="G1157" s="50">
        <v>9.1999999999999993</v>
      </c>
      <c r="H1157" s="47">
        <v>1</v>
      </c>
      <c r="I1157">
        <v>6.29</v>
      </c>
      <c r="J1157" t="str">
        <f t="shared" si="19"/>
        <v>No</v>
      </c>
    </row>
    <row r="1158" spans="1:10" ht="16" hidden="1" customHeight="1" x14ac:dyDescent="0.2">
      <c r="A1158" s="48">
        <v>46179</v>
      </c>
      <c r="B1158" s="95"/>
      <c r="C1158" s="95"/>
      <c r="D1158">
        <v>2</v>
      </c>
      <c r="E1158">
        <v>20</v>
      </c>
      <c r="F1158" t="s">
        <v>871</v>
      </c>
      <c r="G1158" s="50">
        <v>10.5</v>
      </c>
      <c r="H1158" s="47">
        <v>1</v>
      </c>
      <c r="I1158">
        <v>9.67</v>
      </c>
      <c r="J1158" t="str">
        <f t="shared" si="19"/>
        <v>No</v>
      </c>
    </row>
    <row r="1159" spans="1:10" ht="16" hidden="1" customHeight="1" x14ac:dyDescent="0.2">
      <c r="A1159" s="48">
        <v>46179</v>
      </c>
      <c r="B1159" s="95"/>
      <c r="C1159" s="95"/>
      <c r="D1159">
        <v>3</v>
      </c>
      <c r="E1159">
        <v>1</v>
      </c>
      <c r="F1159" t="s">
        <v>766</v>
      </c>
      <c r="G1159" s="50">
        <v>4.5999999999999996</v>
      </c>
      <c r="H1159" s="47">
        <v>0.5</v>
      </c>
      <c r="I1159">
        <v>5.4</v>
      </c>
      <c r="J1159" t="str">
        <f t="shared" si="19"/>
        <v>Yes</v>
      </c>
    </row>
    <row r="1160" spans="1:10" ht="16" hidden="1" customHeight="1" x14ac:dyDescent="0.2">
      <c r="A1160" s="48">
        <v>46179</v>
      </c>
      <c r="B1160" s="95"/>
      <c r="C1160" s="95"/>
      <c r="D1160">
        <v>3</v>
      </c>
      <c r="E1160">
        <v>2</v>
      </c>
      <c r="F1160" t="s">
        <v>682</v>
      </c>
      <c r="G1160" s="50">
        <v>28</v>
      </c>
      <c r="H1160" s="47">
        <v>1</v>
      </c>
      <c r="I1160">
        <v>28</v>
      </c>
      <c r="J1160" t="str">
        <f t="shared" si="19"/>
        <v>Yes</v>
      </c>
    </row>
    <row r="1161" spans="1:10" ht="16" hidden="1" customHeight="1" x14ac:dyDescent="0.2">
      <c r="A1161" s="48">
        <v>46179</v>
      </c>
      <c r="B1161" s="95"/>
      <c r="C1161" s="95"/>
      <c r="D1161">
        <v>3</v>
      </c>
      <c r="E1161">
        <v>3</v>
      </c>
      <c r="F1161" t="s">
        <v>745</v>
      </c>
      <c r="G1161" s="50">
        <v>8.4</v>
      </c>
      <c r="H1161" s="47">
        <v>0.5</v>
      </c>
      <c r="I1161">
        <v>8.4</v>
      </c>
      <c r="J1161" t="str">
        <f t="shared" si="19"/>
        <v>Yes</v>
      </c>
    </row>
    <row r="1162" spans="1:10" ht="16" hidden="1" customHeight="1" x14ac:dyDescent="0.2">
      <c r="A1162" s="48">
        <v>46179</v>
      </c>
      <c r="B1162" s="95"/>
      <c r="C1162" s="95"/>
      <c r="D1162">
        <v>3</v>
      </c>
      <c r="E1162">
        <v>4</v>
      </c>
      <c r="F1162" t="s">
        <v>872</v>
      </c>
      <c r="G1162" s="50">
        <v>7.4</v>
      </c>
      <c r="H1162" s="47">
        <v>0.5</v>
      </c>
      <c r="I1162">
        <v>6.11</v>
      </c>
      <c r="J1162" t="str">
        <f t="shared" si="19"/>
        <v>No</v>
      </c>
    </row>
    <row r="1163" spans="1:10" ht="16" hidden="1" customHeight="1" x14ac:dyDescent="0.2">
      <c r="A1163" s="48">
        <v>46179</v>
      </c>
      <c r="B1163" s="95"/>
      <c r="C1163" s="95"/>
      <c r="D1163">
        <v>3</v>
      </c>
      <c r="E1163">
        <v>5</v>
      </c>
      <c r="F1163" t="s">
        <v>388</v>
      </c>
      <c r="G1163" s="50">
        <v>17.5</v>
      </c>
      <c r="H1163" s="47">
        <v>1</v>
      </c>
      <c r="I1163">
        <v>17.5</v>
      </c>
      <c r="J1163" t="str">
        <f t="shared" si="19"/>
        <v>Yes</v>
      </c>
    </row>
    <row r="1164" spans="1:10" ht="16" hidden="1" customHeight="1" x14ac:dyDescent="0.2">
      <c r="A1164" s="48">
        <v>46179</v>
      </c>
      <c r="B1164" s="95"/>
      <c r="C1164" s="95"/>
      <c r="D1164">
        <v>3</v>
      </c>
      <c r="E1164">
        <v>7</v>
      </c>
      <c r="F1164" t="s">
        <v>873</v>
      </c>
      <c r="G1164" s="50">
        <v>7.4</v>
      </c>
      <c r="H1164" s="47">
        <v>0.5</v>
      </c>
      <c r="I1164">
        <v>6.6</v>
      </c>
      <c r="J1164" t="str">
        <f t="shared" si="19"/>
        <v>No</v>
      </c>
    </row>
    <row r="1165" spans="1:10" ht="16" hidden="1" customHeight="1" x14ac:dyDescent="0.2">
      <c r="A1165" s="48">
        <v>46179</v>
      </c>
      <c r="B1165" s="95"/>
      <c r="C1165" s="95"/>
      <c r="D1165">
        <v>3</v>
      </c>
      <c r="E1165">
        <v>8</v>
      </c>
      <c r="F1165" t="s">
        <v>874</v>
      </c>
      <c r="G1165" s="50">
        <v>18.5</v>
      </c>
      <c r="H1165" s="47">
        <v>0.5</v>
      </c>
      <c r="I1165">
        <v>18.5</v>
      </c>
      <c r="J1165" t="str">
        <f t="shared" si="19"/>
        <v>Yes</v>
      </c>
    </row>
    <row r="1166" spans="1:10" ht="16" hidden="1" customHeight="1" x14ac:dyDescent="0.2">
      <c r="A1166" s="48">
        <v>46179</v>
      </c>
      <c r="B1166" s="95"/>
      <c r="C1166" s="95"/>
      <c r="D1166">
        <v>3</v>
      </c>
      <c r="E1166">
        <v>9</v>
      </c>
      <c r="F1166" t="s">
        <v>226</v>
      </c>
      <c r="G1166" s="50">
        <v>25</v>
      </c>
      <c r="H1166" s="47">
        <v>1</v>
      </c>
      <c r="I1166">
        <v>25</v>
      </c>
      <c r="J1166" t="str">
        <f t="shared" ref="J1166:J1229" si="20">IF(I1166&gt;=G1166,"Yes","No")</f>
        <v>Yes</v>
      </c>
    </row>
    <row r="1167" spans="1:10" ht="16" hidden="1" customHeight="1" x14ac:dyDescent="0.2">
      <c r="A1167" s="48">
        <v>46179</v>
      </c>
      <c r="B1167" s="95"/>
      <c r="C1167" s="95"/>
      <c r="D1167">
        <v>3</v>
      </c>
      <c r="E1167">
        <v>11</v>
      </c>
      <c r="F1167" t="s">
        <v>553</v>
      </c>
      <c r="G1167" s="50">
        <v>10</v>
      </c>
      <c r="H1167" s="47">
        <v>0.5</v>
      </c>
      <c r="I1167">
        <v>14.21</v>
      </c>
      <c r="J1167" t="str">
        <f t="shared" si="20"/>
        <v>Yes</v>
      </c>
    </row>
    <row r="1168" spans="1:10" ht="16" hidden="1" customHeight="1" x14ac:dyDescent="0.2">
      <c r="A1168" s="48">
        <v>46179</v>
      </c>
      <c r="B1168" s="95"/>
      <c r="C1168" s="95"/>
      <c r="D1168">
        <v>3</v>
      </c>
      <c r="E1168">
        <v>13</v>
      </c>
      <c r="F1168" t="s">
        <v>598</v>
      </c>
      <c r="G1168" s="50">
        <v>11</v>
      </c>
      <c r="H1168" s="47">
        <v>1</v>
      </c>
      <c r="I1168">
        <v>10</v>
      </c>
      <c r="J1168" t="str">
        <f t="shared" si="20"/>
        <v>No</v>
      </c>
    </row>
    <row r="1169" spans="1:10" ht="16" hidden="1" customHeight="1" x14ac:dyDescent="0.2">
      <c r="A1169" s="48">
        <v>46179</v>
      </c>
      <c r="B1169" s="95"/>
      <c r="C1169" s="95"/>
      <c r="D1169">
        <v>4</v>
      </c>
      <c r="E1169">
        <v>1</v>
      </c>
      <c r="F1169" t="s">
        <v>875</v>
      </c>
      <c r="G1169" s="50">
        <v>23</v>
      </c>
      <c r="H1169" s="47">
        <v>0.5</v>
      </c>
      <c r="I1169">
        <v>23</v>
      </c>
      <c r="J1169" t="str">
        <f t="shared" si="20"/>
        <v>Yes</v>
      </c>
    </row>
    <row r="1170" spans="1:10" ht="16" hidden="1" customHeight="1" x14ac:dyDescent="0.2">
      <c r="A1170" s="48">
        <v>46179</v>
      </c>
      <c r="B1170" s="95"/>
      <c r="C1170" s="95"/>
      <c r="D1170">
        <v>4</v>
      </c>
      <c r="E1170">
        <v>3</v>
      </c>
      <c r="F1170" t="s">
        <v>552</v>
      </c>
      <c r="G1170" s="50">
        <v>4.4000000000000004</v>
      </c>
      <c r="H1170" s="47">
        <v>0.5</v>
      </c>
      <c r="I1170">
        <v>3.89</v>
      </c>
      <c r="J1170" t="str">
        <f t="shared" si="20"/>
        <v>No</v>
      </c>
    </row>
    <row r="1171" spans="1:10" ht="16" hidden="1" customHeight="1" x14ac:dyDescent="0.2">
      <c r="A1171" s="48">
        <v>46179</v>
      </c>
      <c r="B1171" s="95"/>
      <c r="C1171" s="95"/>
      <c r="D1171">
        <v>4</v>
      </c>
      <c r="E1171">
        <v>4</v>
      </c>
      <c r="F1171" t="s">
        <v>769</v>
      </c>
      <c r="G1171" s="50">
        <v>28</v>
      </c>
      <c r="H1171" s="47">
        <v>1</v>
      </c>
      <c r="I1171">
        <v>28</v>
      </c>
      <c r="J1171" t="str">
        <f t="shared" si="20"/>
        <v>Yes</v>
      </c>
    </row>
    <row r="1172" spans="1:10" ht="16" hidden="1" customHeight="1" x14ac:dyDescent="0.2">
      <c r="A1172" s="48">
        <v>46179</v>
      </c>
      <c r="B1172" s="95"/>
      <c r="C1172" s="95"/>
      <c r="D1172">
        <v>4</v>
      </c>
      <c r="E1172">
        <v>5</v>
      </c>
      <c r="F1172" t="s">
        <v>510</v>
      </c>
      <c r="G1172" s="50">
        <v>5</v>
      </c>
      <c r="H1172" s="47">
        <v>0.5</v>
      </c>
      <c r="I1172">
        <v>5.0999999999999996</v>
      </c>
      <c r="J1172" t="str">
        <f t="shared" si="20"/>
        <v>Yes</v>
      </c>
    </row>
    <row r="1173" spans="1:10" ht="16" hidden="1" customHeight="1" x14ac:dyDescent="0.2">
      <c r="A1173" s="48">
        <v>46179</v>
      </c>
      <c r="B1173" s="95"/>
      <c r="C1173" s="95"/>
      <c r="D1173">
        <v>4</v>
      </c>
      <c r="E1173">
        <v>6</v>
      </c>
      <c r="F1173" t="s">
        <v>876</v>
      </c>
      <c r="G1173" s="50">
        <v>13</v>
      </c>
      <c r="H1173" s="47">
        <v>1</v>
      </c>
      <c r="I1173">
        <v>13.35</v>
      </c>
      <c r="J1173" t="str">
        <f t="shared" si="20"/>
        <v>Yes</v>
      </c>
    </row>
    <row r="1174" spans="1:10" ht="16" hidden="1" customHeight="1" x14ac:dyDescent="0.2">
      <c r="A1174" s="48">
        <v>46179</v>
      </c>
      <c r="B1174" s="95"/>
      <c r="C1174" s="95"/>
      <c r="D1174">
        <v>4</v>
      </c>
      <c r="E1174">
        <v>7</v>
      </c>
      <c r="F1174" t="s">
        <v>877</v>
      </c>
      <c r="G1174" s="50">
        <v>12.5</v>
      </c>
      <c r="H1174" s="47">
        <v>1</v>
      </c>
      <c r="I1174">
        <v>12.7</v>
      </c>
      <c r="J1174" t="str">
        <f t="shared" si="20"/>
        <v>Yes</v>
      </c>
    </row>
    <row r="1175" spans="1:10" ht="16" hidden="1" customHeight="1" x14ac:dyDescent="0.2">
      <c r="A1175" s="48">
        <v>46179</v>
      </c>
      <c r="B1175" s="95"/>
      <c r="C1175" s="95"/>
      <c r="D1175">
        <v>4</v>
      </c>
      <c r="E1175">
        <v>8</v>
      </c>
      <c r="F1175" t="s">
        <v>878</v>
      </c>
      <c r="G1175" s="50">
        <v>5.2</v>
      </c>
      <c r="H1175" s="47">
        <v>0.5</v>
      </c>
      <c r="I1175">
        <v>7.2</v>
      </c>
      <c r="J1175" t="str">
        <f t="shared" si="20"/>
        <v>Yes</v>
      </c>
    </row>
    <row r="1176" spans="1:10" ht="16" hidden="1" customHeight="1" x14ac:dyDescent="0.2">
      <c r="A1176" s="48">
        <v>46179</v>
      </c>
      <c r="B1176" s="95"/>
      <c r="C1176" s="95"/>
      <c r="D1176">
        <v>4</v>
      </c>
      <c r="E1176">
        <v>10</v>
      </c>
      <c r="F1176" t="s">
        <v>879</v>
      </c>
      <c r="G1176" s="50">
        <v>13</v>
      </c>
      <c r="H1176" s="47">
        <v>0.5</v>
      </c>
      <c r="I1176">
        <v>13</v>
      </c>
      <c r="J1176" t="str">
        <f t="shared" si="20"/>
        <v>Yes</v>
      </c>
    </row>
    <row r="1177" spans="1:10" ht="16" hidden="1" customHeight="1" x14ac:dyDescent="0.2">
      <c r="A1177" s="48">
        <v>46179</v>
      </c>
      <c r="B1177" s="95"/>
      <c r="C1177" s="95"/>
      <c r="D1177">
        <v>4</v>
      </c>
      <c r="E1177">
        <v>12</v>
      </c>
      <c r="F1177" t="s">
        <v>880</v>
      </c>
      <c r="G1177" s="50">
        <v>40</v>
      </c>
      <c r="H1177" s="47">
        <v>1</v>
      </c>
      <c r="I1177">
        <v>40</v>
      </c>
      <c r="J1177" t="str">
        <f t="shared" si="20"/>
        <v>Yes</v>
      </c>
    </row>
    <row r="1178" spans="1:10" ht="16" hidden="1" customHeight="1" x14ac:dyDescent="0.2">
      <c r="A1178" s="48">
        <v>46179</v>
      </c>
      <c r="B1178" s="95"/>
      <c r="C1178" s="95"/>
      <c r="D1178">
        <v>5</v>
      </c>
      <c r="E1178">
        <v>1</v>
      </c>
      <c r="F1178" t="s">
        <v>231</v>
      </c>
      <c r="G1178" s="50">
        <v>8.1999999999999993</v>
      </c>
      <c r="H1178" s="47">
        <v>1</v>
      </c>
      <c r="I1178">
        <v>6.2</v>
      </c>
      <c r="J1178" t="str">
        <f t="shared" si="20"/>
        <v>No</v>
      </c>
    </row>
    <row r="1179" spans="1:10" ht="16" hidden="1" customHeight="1" x14ac:dyDescent="0.2">
      <c r="A1179" s="48">
        <v>46179</v>
      </c>
      <c r="B1179" s="95"/>
      <c r="C1179" s="95"/>
      <c r="D1179">
        <v>5</v>
      </c>
      <c r="E1179">
        <v>2</v>
      </c>
      <c r="F1179" t="s">
        <v>601</v>
      </c>
      <c r="G1179" s="50">
        <v>2.6</v>
      </c>
      <c r="H1179" s="47">
        <v>0.5</v>
      </c>
      <c r="I1179">
        <v>2.62</v>
      </c>
      <c r="J1179" t="str">
        <f t="shared" si="20"/>
        <v>Yes</v>
      </c>
    </row>
    <row r="1180" spans="1:10" ht="16" hidden="1" customHeight="1" x14ac:dyDescent="0.2">
      <c r="A1180" s="48">
        <v>46179</v>
      </c>
      <c r="B1180" s="95"/>
      <c r="C1180" s="95"/>
      <c r="D1180">
        <v>5</v>
      </c>
      <c r="E1180">
        <v>3</v>
      </c>
      <c r="F1180" t="s">
        <v>908</v>
      </c>
      <c r="G1180" s="50">
        <v>7.4</v>
      </c>
      <c r="H1180" s="47">
        <v>1</v>
      </c>
      <c r="I1180">
        <v>10.130000000000001</v>
      </c>
      <c r="J1180" t="str">
        <f t="shared" si="20"/>
        <v>Yes</v>
      </c>
    </row>
    <row r="1181" spans="1:10" ht="16" hidden="1" customHeight="1" x14ac:dyDescent="0.2">
      <c r="A1181" s="48">
        <v>46179</v>
      </c>
      <c r="B1181" s="95"/>
      <c r="C1181" s="95"/>
      <c r="D1181">
        <v>5</v>
      </c>
      <c r="E1181">
        <v>5</v>
      </c>
      <c r="F1181" t="s">
        <v>881</v>
      </c>
      <c r="G1181" s="50">
        <v>17.5</v>
      </c>
      <c r="H1181" s="47">
        <v>1</v>
      </c>
      <c r="I1181">
        <v>21.9</v>
      </c>
      <c r="J1181" t="str">
        <f t="shared" si="20"/>
        <v>Yes</v>
      </c>
    </row>
    <row r="1182" spans="1:10" ht="16" hidden="1" customHeight="1" x14ac:dyDescent="0.2">
      <c r="A1182" s="48">
        <v>46179</v>
      </c>
      <c r="B1182" s="95"/>
      <c r="C1182" s="95"/>
      <c r="D1182">
        <v>5</v>
      </c>
      <c r="E1182">
        <v>7</v>
      </c>
      <c r="F1182" t="s">
        <v>882</v>
      </c>
      <c r="G1182" s="50">
        <v>8.6</v>
      </c>
      <c r="H1182" s="47">
        <v>1</v>
      </c>
      <c r="I1182">
        <v>7.2</v>
      </c>
      <c r="J1182" t="str">
        <f t="shared" si="20"/>
        <v>No</v>
      </c>
    </row>
    <row r="1183" spans="1:10" ht="16" hidden="1" customHeight="1" x14ac:dyDescent="0.2">
      <c r="A1183" s="48">
        <v>46179</v>
      </c>
      <c r="B1183" s="95"/>
      <c r="C1183" s="95"/>
      <c r="D1183">
        <v>5</v>
      </c>
      <c r="E1183">
        <v>10</v>
      </c>
      <c r="F1183" t="s">
        <v>752</v>
      </c>
      <c r="G1183" s="50">
        <v>8.6</v>
      </c>
      <c r="H1183" s="47">
        <v>1</v>
      </c>
      <c r="I1183">
        <v>7.2</v>
      </c>
      <c r="J1183" t="str">
        <f t="shared" si="20"/>
        <v>No</v>
      </c>
    </row>
    <row r="1184" spans="1:10" ht="16" hidden="1" customHeight="1" x14ac:dyDescent="0.2">
      <c r="A1184" s="48">
        <v>46179</v>
      </c>
      <c r="B1184" s="95"/>
      <c r="C1184" s="95"/>
      <c r="D1184">
        <v>5</v>
      </c>
      <c r="E1184">
        <v>12</v>
      </c>
      <c r="F1184" t="s">
        <v>669</v>
      </c>
      <c r="G1184" s="50">
        <v>20</v>
      </c>
      <c r="H1184" s="47">
        <v>1</v>
      </c>
      <c r="I1184">
        <v>19.5</v>
      </c>
      <c r="J1184" t="str">
        <f t="shared" si="20"/>
        <v>No</v>
      </c>
    </row>
    <row r="1185" spans="1:10" ht="16" hidden="1" customHeight="1" x14ac:dyDescent="0.2">
      <c r="A1185" s="48">
        <v>46179</v>
      </c>
      <c r="B1185" s="95"/>
      <c r="C1185" s="95"/>
      <c r="D1185">
        <v>6</v>
      </c>
      <c r="E1185">
        <v>1</v>
      </c>
      <c r="F1185" t="s">
        <v>809</v>
      </c>
      <c r="G1185" s="50">
        <v>18.5</v>
      </c>
      <c r="H1185" s="47">
        <v>0.5</v>
      </c>
      <c r="I1185">
        <v>38.72</v>
      </c>
      <c r="J1185" t="str">
        <f t="shared" si="20"/>
        <v>Yes</v>
      </c>
    </row>
    <row r="1186" spans="1:10" ht="16" hidden="1" customHeight="1" x14ac:dyDescent="0.2">
      <c r="A1186" s="48">
        <v>46179</v>
      </c>
      <c r="B1186" s="95"/>
      <c r="C1186" s="95"/>
      <c r="D1186">
        <v>6</v>
      </c>
      <c r="E1186">
        <v>4</v>
      </c>
      <c r="F1186" t="s">
        <v>854</v>
      </c>
      <c r="G1186" s="50">
        <v>5</v>
      </c>
      <c r="H1186" s="47">
        <v>0.5</v>
      </c>
      <c r="I1186">
        <v>5.82</v>
      </c>
      <c r="J1186" t="str">
        <f t="shared" si="20"/>
        <v>Yes</v>
      </c>
    </row>
    <row r="1187" spans="1:10" ht="16" hidden="1" customHeight="1" x14ac:dyDescent="0.2">
      <c r="A1187" s="48">
        <v>46179</v>
      </c>
      <c r="B1187" s="95"/>
      <c r="C1187" s="95"/>
      <c r="D1187">
        <v>6</v>
      </c>
      <c r="E1187">
        <v>7</v>
      </c>
      <c r="F1187" t="s">
        <v>541</v>
      </c>
      <c r="G1187" s="50">
        <v>29</v>
      </c>
      <c r="H1187" s="47">
        <v>1</v>
      </c>
      <c r="I1187">
        <v>27.48</v>
      </c>
      <c r="J1187" t="str">
        <f t="shared" si="20"/>
        <v>No</v>
      </c>
    </row>
    <row r="1188" spans="1:10" ht="16" hidden="1" customHeight="1" x14ac:dyDescent="0.2">
      <c r="A1188" s="48">
        <v>46179</v>
      </c>
      <c r="B1188" s="95"/>
      <c r="C1188" s="95"/>
      <c r="D1188">
        <v>6</v>
      </c>
      <c r="E1188">
        <v>8</v>
      </c>
      <c r="F1188" t="s">
        <v>87</v>
      </c>
      <c r="G1188" s="50">
        <v>25</v>
      </c>
      <c r="H1188" s="47">
        <v>1</v>
      </c>
      <c r="I1188">
        <v>18.5</v>
      </c>
      <c r="J1188" t="str">
        <f t="shared" si="20"/>
        <v>No</v>
      </c>
    </row>
    <row r="1189" spans="1:10" ht="16" hidden="1" customHeight="1" x14ac:dyDescent="0.2">
      <c r="A1189" s="48">
        <v>46179</v>
      </c>
      <c r="B1189" s="95"/>
      <c r="C1189" s="95"/>
      <c r="D1189">
        <v>6</v>
      </c>
      <c r="E1189">
        <v>9</v>
      </c>
      <c r="F1189" t="s">
        <v>883</v>
      </c>
      <c r="G1189" s="50">
        <v>5</v>
      </c>
      <c r="H1189" s="47">
        <v>0.5</v>
      </c>
      <c r="I1189">
        <v>3.56</v>
      </c>
      <c r="J1189" t="str">
        <f t="shared" si="20"/>
        <v>No</v>
      </c>
    </row>
    <row r="1190" spans="1:10" ht="16" hidden="1" customHeight="1" x14ac:dyDescent="0.2">
      <c r="A1190" s="48">
        <v>46179</v>
      </c>
      <c r="B1190" s="95"/>
      <c r="C1190" s="95"/>
      <c r="D1190">
        <v>6</v>
      </c>
      <c r="E1190">
        <v>12</v>
      </c>
      <c r="F1190" t="s">
        <v>884</v>
      </c>
      <c r="G1190" s="50">
        <v>5.7</v>
      </c>
      <c r="H1190" s="47">
        <v>0.5</v>
      </c>
      <c r="I1190">
        <v>5.31</v>
      </c>
      <c r="J1190" t="str">
        <f t="shared" si="20"/>
        <v>No</v>
      </c>
    </row>
    <row r="1191" spans="1:10" ht="17" hidden="1" customHeight="1" x14ac:dyDescent="0.2">
      <c r="A1191" s="48">
        <v>46179</v>
      </c>
      <c r="B1191" s="95"/>
      <c r="C1191" s="95"/>
      <c r="D1191">
        <v>6</v>
      </c>
      <c r="E1191">
        <v>13</v>
      </c>
      <c r="F1191" t="s">
        <v>885</v>
      </c>
      <c r="G1191" s="50">
        <v>17</v>
      </c>
      <c r="H1191" s="47">
        <v>0.5</v>
      </c>
      <c r="I1191">
        <v>17</v>
      </c>
      <c r="J1191" t="str">
        <f t="shared" si="20"/>
        <v>Yes</v>
      </c>
    </row>
    <row r="1192" spans="1:10" ht="16" hidden="1" customHeight="1" x14ac:dyDescent="0.2">
      <c r="A1192" s="48">
        <v>46179</v>
      </c>
      <c r="B1192" s="95"/>
      <c r="C1192" s="95"/>
      <c r="D1192">
        <v>6</v>
      </c>
      <c r="E1192">
        <v>14</v>
      </c>
      <c r="F1192" t="s">
        <v>886</v>
      </c>
      <c r="G1192" s="50">
        <v>12</v>
      </c>
      <c r="H1192" s="47">
        <v>1</v>
      </c>
      <c r="I1192">
        <v>13</v>
      </c>
      <c r="J1192" t="str">
        <f t="shared" si="20"/>
        <v>Yes</v>
      </c>
    </row>
    <row r="1193" spans="1:10" ht="16" hidden="1" customHeight="1" x14ac:dyDescent="0.2">
      <c r="A1193" s="48">
        <v>46179</v>
      </c>
      <c r="B1193" s="95"/>
      <c r="C1193" s="95"/>
      <c r="D1193">
        <v>7</v>
      </c>
      <c r="E1193">
        <v>1</v>
      </c>
      <c r="F1193" t="s">
        <v>887</v>
      </c>
      <c r="G1193" s="50">
        <v>36</v>
      </c>
      <c r="H1193" s="47">
        <v>0.5</v>
      </c>
      <c r="I1193">
        <v>39.92</v>
      </c>
      <c r="J1193" t="str">
        <f t="shared" si="20"/>
        <v>Yes</v>
      </c>
    </row>
    <row r="1194" spans="1:10" ht="16" hidden="1" customHeight="1" x14ac:dyDescent="0.2">
      <c r="A1194" s="48">
        <v>46179</v>
      </c>
      <c r="B1194" s="95"/>
      <c r="C1194" s="95"/>
      <c r="D1194">
        <v>7</v>
      </c>
      <c r="E1194">
        <v>2</v>
      </c>
      <c r="F1194" t="s">
        <v>888</v>
      </c>
      <c r="G1194" s="50">
        <v>5.5</v>
      </c>
      <c r="H1194" s="47">
        <v>0.5</v>
      </c>
      <c r="I1194">
        <v>5.5</v>
      </c>
      <c r="J1194" t="str">
        <f t="shared" si="20"/>
        <v>Yes</v>
      </c>
    </row>
    <row r="1195" spans="1:10" ht="16" hidden="1" customHeight="1" x14ac:dyDescent="0.2">
      <c r="A1195" s="48">
        <v>46179</v>
      </c>
      <c r="B1195" s="95"/>
      <c r="C1195" s="95"/>
      <c r="D1195">
        <v>7</v>
      </c>
      <c r="E1195">
        <v>4</v>
      </c>
      <c r="F1195" t="s">
        <v>889</v>
      </c>
      <c r="G1195" s="50">
        <v>28</v>
      </c>
      <c r="H1195" s="47">
        <v>0.5</v>
      </c>
      <c r="I1195">
        <v>47.07</v>
      </c>
      <c r="J1195" t="str">
        <f t="shared" si="20"/>
        <v>Yes</v>
      </c>
    </row>
    <row r="1196" spans="1:10" ht="16" hidden="1" customHeight="1" x14ac:dyDescent="0.2">
      <c r="A1196" s="48">
        <v>46179</v>
      </c>
      <c r="B1196" s="95"/>
      <c r="C1196" s="95"/>
      <c r="D1196">
        <v>7</v>
      </c>
      <c r="E1196">
        <v>5</v>
      </c>
      <c r="F1196" t="s">
        <v>130</v>
      </c>
      <c r="G1196" s="50">
        <v>18.5</v>
      </c>
      <c r="H1196" s="47">
        <v>0.5</v>
      </c>
      <c r="I1196">
        <v>15</v>
      </c>
      <c r="J1196" t="str">
        <f t="shared" si="20"/>
        <v>No</v>
      </c>
    </row>
    <row r="1197" spans="1:10" ht="16" hidden="1" customHeight="1" x14ac:dyDescent="0.2">
      <c r="A1197" s="48">
        <v>46179</v>
      </c>
      <c r="B1197" s="95"/>
      <c r="C1197" s="95"/>
      <c r="D1197">
        <v>7</v>
      </c>
      <c r="E1197">
        <v>7</v>
      </c>
      <c r="F1197" t="s">
        <v>890</v>
      </c>
      <c r="G1197" s="50">
        <v>24</v>
      </c>
      <c r="H1197" s="47">
        <v>0.5</v>
      </c>
      <c r="I1197">
        <v>14.5</v>
      </c>
      <c r="J1197" t="str">
        <f t="shared" si="20"/>
        <v>No</v>
      </c>
    </row>
    <row r="1198" spans="1:10" ht="16" hidden="1" customHeight="1" x14ac:dyDescent="0.2">
      <c r="A1198" s="48">
        <v>46179</v>
      </c>
      <c r="B1198" s="95"/>
      <c r="C1198" s="95"/>
      <c r="D1198">
        <v>7</v>
      </c>
      <c r="E1198">
        <v>8</v>
      </c>
      <c r="F1198" t="s">
        <v>891</v>
      </c>
      <c r="G1198" s="50">
        <v>40</v>
      </c>
      <c r="H1198" s="47">
        <v>0.5</v>
      </c>
      <c r="I1198">
        <v>39.15</v>
      </c>
      <c r="J1198" t="str">
        <f t="shared" si="20"/>
        <v>No</v>
      </c>
    </row>
    <row r="1199" spans="1:10" ht="16" hidden="1" customHeight="1" x14ac:dyDescent="0.2">
      <c r="A1199" s="48">
        <v>46179</v>
      </c>
      <c r="B1199" s="95"/>
      <c r="C1199" s="95"/>
      <c r="D1199">
        <v>7</v>
      </c>
      <c r="E1199">
        <v>9</v>
      </c>
      <c r="F1199" t="s">
        <v>892</v>
      </c>
      <c r="G1199" s="50">
        <v>40</v>
      </c>
      <c r="H1199" s="47">
        <v>0.5</v>
      </c>
      <c r="I1199">
        <v>88.16</v>
      </c>
      <c r="J1199" t="str">
        <f t="shared" si="20"/>
        <v>Yes</v>
      </c>
    </row>
    <row r="1200" spans="1:10" ht="16" hidden="1" customHeight="1" x14ac:dyDescent="0.2">
      <c r="A1200" s="48">
        <v>46179</v>
      </c>
      <c r="B1200" s="95"/>
      <c r="C1200" s="95"/>
      <c r="D1200">
        <v>7</v>
      </c>
      <c r="E1200">
        <v>10</v>
      </c>
      <c r="F1200" t="s">
        <v>893</v>
      </c>
      <c r="G1200" s="50">
        <v>5.5</v>
      </c>
      <c r="H1200" s="47">
        <v>0.5</v>
      </c>
      <c r="I1200">
        <v>6</v>
      </c>
      <c r="J1200" t="str">
        <f t="shared" si="20"/>
        <v>Yes</v>
      </c>
    </row>
    <row r="1201" spans="1:10" ht="16" hidden="1" customHeight="1" x14ac:dyDescent="0.2">
      <c r="A1201" s="48">
        <v>46179</v>
      </c>
      <c r="B1201" s="95"/>
      <c r="C1201" s="95"/>
      <c r="D1201">
        <v>7</v>
      </c>
      <c r="E1201">
        <v>13</v>
      </c>
      <c r="F1201" t="s">
        <v>894</v>
      </c>
      <c r="G1201" s="50">
        <v>8.4</v>
      </c>
      <c r="H1201" s="47">
        <v>1</v>
      </c>
      <c r="I1201">
        <v>8</v>
      </c>
      <c r="J1201" t="str">
        <f t="shared" si="20"/>
        <v>No</v>
      </c>
    </row>
    <row r="1202" spans="1:10" ht="16" hidden="1" customHeight="1" x14ac:dyDescent="0.2">
      <c r="A1202" s="48">
        <v>46179</v>
      </c>
      <c r="B1202" s="95"/>
      <c r="C1202" s="95"/>
      <c r="D1202">
        <v>7</v>
      </c>
      <c r="E1202">
        <v>15</v>
      </c>
      <c r="F1202" t="s">
        <v>895</v>
      </c>
      <c r="G1202" s="50">
        <v>4.2</v>
      </c>
      <c r="H1202" s="47">
        <v>0.5</v>
      </c>
      <c r="I1202">
        <v>3.85</v>
      </c>
      <c r="J1202" t="str">
        <f t="shared" si="20"/>
        <v>No</v>
      </c>
    </row>
    <row r="1203" spans="1:10" ht="16" hidden="1" customHeight="1" x14ac:dyDescent="0.2">
      <c r="A1203" s="48">
        <v>46179</v>
      </c>
      <c r="B1203" s="95"/>
      <c r="C1203" s="95"/>
      <c r="D1203">
        <v>8</v>
      </c>
      <c r="E1203">
        <v>1</v>
      </c>
      <c r="F1203" t="s">
        <v>896</v>
      </c>
      <c r="G1203" s="50">
        <v>34</v>
      </c>
      <c r="H1203" s="47">
        <v>1</v>
      </c>
      <c r="I1203">
        <v>34</v>
      </c>
      <c r="J1203" t="str">
        <f t="shared" si="20"/>
        <v>Yes</v>
      </c>
    </row>
    <row r="1204" spans="1:10" ht="16" hidden="1" customHeight="1" x14ac:dyDescent="0.2">
      <c r="A1204" s="48">
        <v>46179</v>
      </c>
      <c r="B1204" s="95"/>
      <c r="C1204" s="95"/>
      <c r="D1204">
        <v>8</v>
      </c>
      <c r="E1204">
        <v>2</v>
      </c>
      <c r="F1204" t="s">
        <v>762</v>
      </c>
      <c r="G1204" s="50">
        <v>6.2</v>
      </c>
      <c r="H1204" s="47">
        <v>0.5</v>
      </c>
      <c r="I1204">
        <v>8.36</v>
      </c>
      <c r="J1204" t="str">
        <f t="shared" si="20"/>
        <v>Yes</v>
      </c>
    </row>
    <row r="1205" spans="1:10" ht="16" hidden="1" customHeight="1" x14ac:dyDescent="0.2">
      <c r="A1205" s="48">
        <v>46179</v>
      </c>
      <c r="B1205" s="95"/>
      <c r="C1205" s="95"/>
      <c r="D1205">
        <v>8</v>
      </c>
      <c r="E1205">
        <v>3</v>
      </c>
      <c r="F1205" t="s">
        <v>897</v>
      </c>
      <c r="G1205" s="50">
        <v>11</v>
      </c>
      <c r="H1205" s="47">
        <v>0.5</v>
      </c>
      <c r="I1205">
        <v>8.8800000000000008</v>
      </c>
      <c r="J1205" t="str">
        <f t="shared" si="20"/>
        <v>No</v>
      </c>
    </row>
    <row r="1206" spans="1:10" ht="16" hidden="1" customHeight="1" x14ac:dyDescent="0.2">
      <c r="A1206" s="48">
        <v>46179</v>
      </c>
      <c r="B1206" s="95"/>
      <c r="C1206" s="95"/>
      <c r="D1206">
        <v>8</v>
      </c>
      <c r="E1206">
        <v>4</v>
      </c>
      <c r="F1206" t="s">
        <v>635</v>
      </c>
      <c r="G1206" s="50">
        <v>16.5</v>
      </c>
      <c r="H1206" s="47">
        <v>0.5</v>
      </c>
      <c r="I1206">
        <v>15.04</v>
      </c>
      <c r="J1206" t="str">
        <f t="shared" si="20"/>
        <v>No</v>
      </c>
    </row>
    <row r="1207" spans="1:10" ht="16" hidden="1" customHeight="1" x14ac:dyDescent="0.2">
      <c r="A1207" s="48">
        <v>46179</v>
      </c>
      <c r="B1207" s="95"/>
      <c r="C1207" s="95"/>
      <c r="D1207">
        <v>8</v>
      </c>
      <c r="E1207">
        <v>6</v>
      </c>
      <c r="F1207" t="s">
        <v>898</v>
      </c>
      <c r="G1207" s="50">
        <v>16</v>
      </c>
      <c r="H1207" s="47">
        <v>0.5</v>
      </c>
      <c r="I1207">
        <v>18.37</v>
      </c>
      <c r="J1207" t="str">
        <f t="shared" si="20"/>
        <v>Yes</v>
      </c>
    </row>
    <row r="1208" spans="1:10" ht="16" hidden="1" customHeight="1" x14ac:dyDescent="0.2">
      <c r="A1208" s="48">
        <v>46179</v>
      </c>
      <c r="B1208" s="95"/>
      <c r="C1208" s="95"/>
      <c r="D1208">
        <v>8</v>
      </c>
      <c r="E1208">
        <v>8</v>
      </c>
      <c r="F1208" t="s">
        <v>764</v>
      </c>
      <c r="G1208" s="50">
        <v>26</v>
      </c>
      <c r="H1208" s="47">
        <v>1</v>
      </c>
      <c r="I1208">
        <v>21</v>
      </c>
      <c r="J1208" t="str">
        <f t="shared" si="20"/>
        <v>No</v>
      </c>
    </row>
    <row r="1209" spans="1:10" ht="16" hidden="1" customHeight="1" x14ac:dyDescent="0.2">
      <c r="A1209" s="48">
        <v>46179</v>
      </c>
      <c r="B1209" s="95"/>
      <c r="C1209" s="95"/>
      <c r="D1209">
        <v>8</v>
      </c>
      <c r="E1209">
        <v>9</v>
      </c>
      <c r="F1209" t="s">
        <v>800</v>
      </c>
      <c r="G1209" s="50">
        <v>21</v>
      </c>
      <c r="H1209" s="47">
        <v>0.5</v>
      </c>
      <c r="I1209">
        <v>18.18</v>
      </c>
      <c r="J1209" t="str">
        <f t="shared" si="20"/>
        <v>No</v>
      </c>
    </row>
    <row r="1210" spans="1:10" ht="16" hidden="1" customHeight="1" x14ac:dyDescent="0.2">
      <c r="A1210" s="48">
        <v>46179</v>
      </c>
      <c r="B1210" s="95"/>
      <c r="C1210" s="95"/>
      <c r="D1210">
        <v>8</v>
      </c>
      <c r="E1210">
        <v>10</v>
      </c>
      <c r="F1210" t="s">
        <v>899</v>
      </c>
      <c r="G1210" s="50">
        <v>14</v>
      </c>
      <c r="H1210" s="47">
        <v>0.5</v>
      </c>
      <c r="I1210">
        <v>20.309999999999999</v>
      </c>
      <c r="J1210" t="str">
        <f t="shared" si="20"/>
        <v>Yes</v>
      </c>
    </row>
    <row r="1211" spans="1:10" ht="16" hidden="1" customHeight="1" x14ac:dyDescent="0.2">
      <c r="A1211" s="48">
        <v>46179</v>
      </c>
      <c r="B1211" s="95"/>
      <c r="C1211" s="95"/>
      <c r="D1211">
        <v>8</v>
      </c>
      <c r="E1211">
        <v>12</v>
      </c>
      <c r="F1211" t="s">
        <v>900</v>
      </c>
      <c r="G1211" s="50">
        <v>21</v>
      </c>
      <c r="H1211" s="47">
        <v>0.5</v>
      </c>
      <c r="I1211">
        <v>17.18</v>
      </c>
      <c r="J1211" t="str">
        <f t="shared" si="20"/>
        <v>No</v>
      </c>
    </row>
    <row r="1212" spans="1:10" ht="16" hidden="1" customHeight="1" x14ac:dyDescent="0.2">
      <c r="A1212" s="48">
        <v>46179</v>
      </c>
      <c r="B1212" s="95"/>
      <c r="C1212" s="95"/>
      <c r="D1212">
        <v>8</v>
      </c>
      <c r="E1212">
        <v>13</v>
      </c>
      <c r="F1212" t="s">
        <v>901</v>
      </c>
      <c r="G1212" s="50">
        <v>6.6</v>
      </c>
      <c r="H1212" s="47">
        <v>0.5</v>
      </c>
      <c r="I1212">
        <v>6.32</v>
      </c>
      <c r="J1212" t="str">
        <f t="shared" si="20"/>
        <v>No</v>
      </c>
    </row>
    <row r="1213" spans="1:10" ht="16" hidden="1" customHeight="1" x14ac:dyDescent="0.2">
      <c r="A1213" s="48">
        <v>46179</v>
      </c>
      <c r="B1213" s="95"/>
      <c r="C1213" s="95"/>
      <c r="D1213">
        <v>8</v>
      </c>
      <c r="E1213">
        <v>14</v>
      </c>
      <c r="F1213" t="s">
        <v>902</v>
      </c>
      <c r="G1213" s="50">
        <v>10.5</v>
      </c>
      <c r="H1213" s="47">
        <v>0.5</v>
      </c>
      <c r="I1213">
        <v>14.6</v>
      </c>
      <c r="J1213" t="str">
        <f t="shared" si="20"/>
        <v>Yes</v>
      </c>
    </row>
    <row r="1214" spans="1:10" ht="16" hidden="1" customHeight="1" x14ac:dyDescent="0.2">
      <c r="A1214" s="48">
        <v>46179</v>
      </c>
      <c r="B1214" s="95"/>
      <c r="C1214" s="95"/>
      <c r="D1214">
        <v>8</v>
      </c>
      <c r="E1214">
        <v>15</v>
      </c>
      <c r="F1214" t="s">
        <v>903</v>
      </c>
      <c r="G1214" s="50">
        <v>15.5</v>
      </c>
      <c r="H1214" s="47">
        <v>0.5</v>
      </c>
      <c r="I1214">
        <v>15.5</v>
      </c>
      <c r="J1214" t="str">
        <f t="shared" si="20"/>
        <v>Yes</v>
      </c>
    </row>
    <row r="1215" spans="1:10" ht="16" hidden="1" customHeight="1" x14ac:dyDescent="0.2">
      <c r="A1215" s="48">
        <v>46179</v>
      </c>
      <c r="B1215" s="95"/>
      <c r="C1215" s="95"/>
      <c r="D1215">
        <v>8</v>
      </c>
      <c r="E1215">
        <v>16</v>
      </c>
      <c r="F1215" t="s">
        <v>904</v>
      </c>
      <c r="G1215" s="50">
        <v>46</v>
      </c>
      <c r="H1215" s="47">
        <v>1</v>
      </c>
      <c r="I1215">
        <v>31.82</v>
      </c>
      <c r="J1215" t="str">
        <f t="shared" si="20"/>
        <v>No</v>
      </c>
    </row>
    <row r="1216" spans="1:10" ht="16" hidden="1" customHeight="1" x14ac:dyDescent="0.2">
      <c r="A1216" s="48">
        <v>46179</v>
      </c>
      <c r="B1216" s="95"/>
      <c r="C1216" s="95"/>
      <c r="D1216">
        <v>8</v>
      </c>
      <c r="E1216">
        <v>18</v>
      </c>
      <c r="F1216" t="s">
        <v>905</v>
      </c>
      <c r="G1216" s="50">
        <v>36</v>
      </c>
      <c r="H1216" s="47">
        <v>1</v>
      </c>
      <c r="I1216">
        <v>22</v>
      </c>
      <c r="J1216" t="str">
        <f t="shared" si="20"/>
        <v>No</v>
      </c>
    </row>
    <row r="1217" spans="1:10" ht="16" hidden="1" customHeight="1" x14ac:dyDescent="0.2">
      <c r="A1217" s="48">
        <v>46179</v>
      </c>
      <c r="B1217" s="95"/>
      <c r="C1217" s="95"/>
      <c r="D1217">
        <v>9</v>
      </c>
      <c r="E1217">
        <v>2</v>
      </c>
      <c r="F1217" t="s">
        <v>457</v>
      </c>
      <c r="G1217" s="50">
        <v>10.5</v>
      </c>
      <c r="H1217" s="47">
        <v>1</v>
      </c>
      <c r="I1217">
        <v>13</v>
      </c>
      <c r="J1217" t="str">
        <f t="shared" si="20"/>
        <v>Yes</v>
      </c>
    </row>
    <row r="1218" spans="1:10" ht="16" hidden="1" customHeight="1" x14ac:dyDescent="0.2">
      <c r="A1218" s="48">
        <v>46179</v>
      </c>
      <c r="B1218" s="95"/>
      <c r="C1218" s="95"/>
      <c r="D1218">
        <v>9</v>
      </c>
      <c r="E1218">
        <v>3</v>
      </c>
      <c r="F1218" t="s">
        <v>431</v>
      </c>
      <c r="G1218" s="50">
        <v>9</v>
      </c>
      <c r="H1218" s="47">
        <v>1</v>
      </c>
      <c r="I1218">
        <v>4.75</v>
      </c>
      <c r="J1218" t="str">
        <f t="shared" si="20"/>
        <v>No</v>
      </c>
    </row>
    <row r="1219" spans="1:10" ht="16" hidden="1" customHeight="1" x14ac:dyDescent="0.2">
      <c r="A1219" s="48">
        <v>46179</v>
      </c>
      <c r="B1219" s="95"/>
      <c r="C1219" s="95"/>
      <c r="D1219">
        <v>9</v>
      </c>
      <c r="E1219">
        <v>5</v>
      </c>
      <c r="F1219" t="s">
        <v>906</v>
      </c>
      <c r="G1219" s="50">
        <v>10.5</v>
      </c>
      <c r="H1219" s="47">
        <v>0.5</v>
      </c>
      <c r="I1219">
        <v>15.5</v>
      </c>
      <c r="J1219" t="str">
        <f t="shared" si="20"/>
        <v>Yes</v>
      </c>
    </row>
    <row r="1220" spans="1:10" ht="16" hidden="1" customHeight="1" x14ac:dyDescent="0.2">
      <c r="A1220" s="48">
        <v>46179</v>
      </c>
      <c r="B1220" s="95"/>
      <c r="C1220" s="95"/>
      <c r="D1220">
        <v>9</v>
      </c>
      <c r="E1220">
        <v>6</v>
      </c>
      <c r="F1220" t="s">
        <v>792</v>
      </c>
      <c r="G1220" s="50">
        <v>42</v>
      </c>
      <c r="H1220" s="47">
        <v>1</v>
      </c>
      <c r="I1220">
        <v>42</v>
      </c>
      <c r="J1220" t="str">
        <f t="shared" si="20"/>
        <v>Yes</v>
      </c>
    </row>
    <row r="1221" spans="1:10" ht="16" hidden="1" customHeight="1" x14ac:dyDescent="0.2">
      <c r="A1221" s="48">
        <v>46179</v>
      </c>
      <c r="B1221" s="95"/>
      <c r="C1221" s="95"/>
      <c r="D1221">
        <v>9</v>
      </c>
      <c r="E1221">
        <v>11</v>
      </c>
      <c r="F1221" t="s">
        <v>795</v>
      </c>
      <c r="G1221" s="50">
        <v>6.4</v>
      </c>
      <c r="H1221" s="47">
        <v>0.5</v>
      </c>
      <c r="I1221">
        <v>4.97</v>
      </c>
      <c r="J1221" t="str">
        <f t="shared" si="20"/>
        <v>No</v>
      </c>
    </row>
    <row r="1222" spans="1:10" ht="16" hidden="1" customHeight="1" x14ac:dyDescent="0.2">
      <c r="A1222" s="48">
        <v>46179</v>
      </c>
      <c r="B1222" s="95"/>
      <c r="C1222" s="95"/>
      <c r="D1222">
        <v>9</v>
      </c>
      <c r="E1222">
        <v>12</v>
      </c>
      <c r="F1222" t="s">
        <v>124</v>
      </c>
      <c r="G1222" s="50">
        <v>15</v>
      </c>
      <c r="H1222" s="47">
        <v>0.5</v>
      </c>
      <c r="I1222">
        <v>10.5</v>
      </c>
      <c r="J1222" t="str">
        <f t="shared" si="20"/>
        <v>No</v>
      </c>
    </row>
    <row r="1223" spans="1:10" ht="16" hidden="1" customHeight="1" x14ac:dyDescent="0.2">
      <c r="A1223" s="48">
        <v>46179</v>
      </c>
      <c r="B1223" s="95"/>
      <c r="C1223" s="95"/>
      <c r="D1223">
        <v>9</v>
      </c>
      <c r="E1223">
        <v>13</v>
      </c>
      <c r="F1223" t="s">
        <v>731</v>
      </c>
      <c r="G1223" s="50">
        <v>3.85</v>
      </c>
      <c r="H1223" s="47">
        <v>0.5</v>
      </c>
      <c r="I1223">
        <v>6.45</v>
      </c>
      <c r="J1223" t="str">
        <f t="shared" si="20"/>
        <v>Yes</v>
      </c>
    </row>
    <row r="1224" spans="1:10" ht="16" hidden="1" customHeight="1" x14ac:dyDescent="0.2">
      <c r="A1224" s="48">
        <v>46179</v>
      </c>
      <c r="B1224" s="95"/>
      <c r="C1224" s="95"/>
      <c r="D1224">
        <v>9</v>
      </c>
      <c r="E1224">
        <v>14</v>
      </c>
      <c r="F1224" t="s">
        <v>611</v>
      </c>
      <c r="G1224" s="50">
        <v>8.1999999999999993</v>
      </c>
      <c r="H1224" s="47">
        <v>1</v>
      </c>
      <c r="I1224">
        <v>8.1999999999999993</v>
      </c>
      <c r="J1224" t="str">
        <f t="shared" si="20"/>
        <v>Yes</v>
      </c>
    </row>
    <row r="1225" spans="1:10" ht="16" hidden="1" customHeight="1" x14ac:dyDescent="0.2">
      <c r="A1225" s="48">
        <v>46179</v>
      </c>
      <c r="B1225" s="95"/>
      <c r="C1225" s="95"/>
      <c r="D1225">
        <v>9</v>
      </c>
      <c r="E1225">
        <v>15</v>
      </c>
      <c r="F1225" t="s">
        <v>907</v>
      </c>
      <c r="G1225" s="50">
        <v>28</v>
      </c>
      <c r="H1225" s="47">
        <v>1</v>
      </c>
      <c r="I1225">
        <v>12.56</v>
      </c>
      <c r="J1225" t="str">
        <f t="shared" si="20"/>
        <v>No</v>
      </c>
    </row>
    <row r="1226" spans="1:10" ht="16" hidden="1" customHeight="1" x14ac:dyDescent="0.2">
      <c r="A1226" s="48">
        <v>46186</v>
      </c>
      <c r="B1226" s="95"/>
      <c r="C1226" s="95"/>
      <c r="D1226">
        <v>1</v>
      </c>
      <c r="E1226">
        <v>2</v>
      </c>
      <c r="F1226" t="s">
        <v>909</v>
      </c>
      <c r="G1226" s="50">
        <v>7</v>
      </c>
      <c r="H1226" s="47">
        <v>1</v>
      </c>
      <c r="I1226">
        <v>6.22</v>
      </c>
      <c r="J1226" t="str">
        <f t="shared" si="20"/>
        <v>No</v>
      </c>
    </row>
    <row r="1227" spans="1:10" ht="16" hidden="1" customHeight="1" x14ac:dyDescent="0.2">
      <c r="A1227" s="48">
        <v>46186</v>
      </c>
      <c r="B1227" s="95"/>
      <c r="C1227" s="95"/>
      <c r="D1227">
        <v>1</v>
      </c>
      <c r="E1227">
        <v>3</v>
      </c>
      <c r="F1227" t="s">
        <v>910</v>
      </c>
      <c r="G1227" s="50">
        <v>14.5</v>
      </c>
      <c r="H1227" s="47">
        <v>1</v>
      </c>
      <c r="I1227">
        <v>6.8</v>
      </c>
      <c r="J1227" t="str">
        <f t="shared" si="20"/>
        <v>No</v>
      </c>
    </row>
    <row r="1228" spans="1:10" ht="16" hidden="1" customHeight="1" x14ac:dyDescent="0.2">
      <c r="A1228" s="48">
        <v>46186</v>
      </c>
      <c r="B1228" s="95"/>
      <c r="C1228" s="95"/>
      <c r="D1228">
        <v>1</v>
      </c>
      <c r="E1228">
        <v>6</v>
      </c>
      <c r="F1228" t="s">
        <v>911</v>
      </c>
      <c r="G1228" s="50">
        <v>18</v>
      </c>
      <c r="H1228" s="47">
        <v>1</v>
      </c>
      <c r="I1228">
        <v>16.97</v>
      </c>
      <c r="J1228" t="str">
        <f t="shared" si="20"/>
        <v>No</v>
      </c>
    </row>
    <row r="1229" spans="1:10" ht="16" hidden="1" customHeight="1" x14ac:dyDescent="0.2">
      <c r="A1229" s="48">
        <v>46186</v>
      </c>
      <c r="B1229" s="95"/>
      <c r="C1229" s="95"/>
      <c r="D1229">
        <v>1</v>
      </c>
      <c r="E1229">
        <v>7</v>
      </c>
      <c r="F1229" t="s">
        <v>912</v>
      </c>
      <c r="G1229" s="50">
        <v>3</v>
      </c>
      <c r="H1229" s="47">
        <v>0.5</v>
      </c>
      <c r="I1229">
        <v>3.15</v>
      </c>
      <c r="J1229" t="str">
        <f t="shared" si="20"/>
        <v>Yes</v>
      </c>
    </row>
    <row r="1230" spans="1:10" ht="16" hidden="1" customHeight="1" x14ac:dyDescent="0.2">
      <c r="A1230" s="48">
        <v>46186</v>
      </c>
      <c r="B1230" s="95"/>
      <c r="C1230" s="95"/>
      <c r="D1230">
        <v>2</v>
      </c>
      <c r="E1230">
        <v>2</v>
      </c>
      <c r="F1230" t="s">
        <v>913</v>
      </c>
      <c r="G1230" s="50">
        <v>4.5</v>
      </c>
      <c r="H1230" s="47">
        <v>0.5</v>
      </c>
      <c r="I1230">
        <v>4.2</v>
      </c>
      <c r="J1230" t="str">
        <f t="shared" ref="J1230:J1293" si="21">IF(I1230&gt;=G1230,"Yes","No")</f>
        <v>No</v>
      </c>
    </row>
    <row r="1231" spans="1:10" ht="16" hidden="1" customHeight="1" x14ac:dyDescent="0.2">
      <c r="A1231" s="48">
        <v>46186</v>
      </c>
      <c r="B1231" s="95"/>
      <c r="C1231" s="95"/>
      <c r="D1231">
        <v>2</v>
      </c>
      <c r="E1231">
        <v>4</v>
      </c>
      <c r="F1231" t="s">
        <v>914</v>
      </c>
      <c r="G1231" s="50">
        <v>44</v>
      </c>
      <c r="H1231" s="47">
        <v>1</v>
      </c>
      <c r="I1231">
        <v>44.76</v>
      </c>
      <c r="J1231" t="str">
        <f t="shared" si="21"/>
        <v>Yes</v>
      </c>
    </row>
    <row r="1232" spans="1:10" ht="16" hidden="1" customHeight="1" x14ac:dyDescent="0.2">
      <c r="A1232" s="48">
        <v>46186</v>
      </c>
      <c r="B1232" s="95"/>
      <c r="C1232" s="95"/>
      <c r="D1232">
        <v>2</v>
      </c>
      <c r="E1232">
        <v>5</v>
      </c>
      <c r="F1232" t="s">
        <v>915</v>
      </c>
      <c r="G1232" s="50">
        <v>17</v>
      </c>
      <c r="H1232" s="47">
        <v>1</v>
      </c>
      <c r="I1232">
        <v>17.059999999999999</v>
      </c>
      <c r="J1232" t="str">
        <f t="shared" si="21"/>
        <v>Yes</v>
      </c>
    </row>
    <row r="1233" spans="1:10" ht="16" hidden="1" customHeight="1" x14ac:dyDescent="0.2">
      <c r="A1233" s="48">
        <v>46186</v>
      </c>
      <c r="B1233" s="95"/>
      <c r="C1233" s="95"/>
      <c r="D1233">
        <v>2</v>
      </c>
      <c r="E1233">
        <v>6</v>
      </c>
      <c r="F1233" t="s">
        <v>916</v>
      </c>
      <c r="G1233" s="50">
        <v>8.6</v>
      </c>
      <c r="H1233" s="47">
        <v>1</v>
      </c>
      <c r="I1233">
        <v>10.5</v>
      </c>
      <c r="J1233" t="str">
        <f t="shared" si="21"/>
        <v>Yes</v>
      </c>
    </row>
    <row r="1234" spans="1:10" ht="16" hidden="1" customHeight="1" x14ac:dyDescent="0.2">
      <c r="A1234" s="48">
        <v>46186</v>
      </c>
      <c r="B1234" s="95"/>
      <c r="C1234" s="95"/>
      <c r="D1234">
        <v>2</v>
      </c>
      <c r="E1234">
        <v>7</v>
      </c>
      <c r="F1234" t="s">
        <v>917</v>
      </c>
      <c r="G1234" s="50">
        <v>13.5</v>
      </c>
      <c r="H1234" s="47">
        <v>1</v>
      </c>
      <c r="I1234">
        <v>13.5</v>
      </c>
      <c r="J1234" t="str">
        <f t="shared" si="21"/>
        <v>Yes</v>
      </c>
    </row>
    <row r="1235" spans="1:10" ht="16" hidden="1" customHeight="1" x14ac:dyDescent="0.2">
      <c r="A1235" s="48">
        <v>46186</v>
      </c>
      <c r="B1235" s="95"/>
      <c r="C1235" s="95"/>
      <c r="D1235">
        <v>2</v>
      </c>
      <c r="E1235">
        <v>8</v>
      </c>
      <c r="F1235" t="s">
        <v>918</v>
      </c>
      <c r="G1235" s="50">
        <v>7.4</v>
      </c>
      <c r="H1235" s="47">
        <v>1</v>
      </c>
      <c r="I1235">
        <v>5.37</v>
      </c>
      <c r="J1235" t="str">
        <f t="shared" si="21"/>
        <v>No</v>
      </c>
    </row>
    <row r="1236" spans="1:10" ht="16" hidden="1" customHeight="1" x14ac:dyDescent="0.2">
      <c r="A1236" s="48">
        <v>46186</v>
      </c>
      <c r="B1236" s="95"/>
      <c r="C1236" s="95"/>
      <c r="D1236">
        <v>2</v>
      </c>
      <c r="E1236">
        <v>9</v>
      </c>
      <c r="F1236" t="s">
        <v>919</v>
      </c>
      <c r="G1236" s="50">
        <v>11</v>
      </c>
      <c r="H1236" s="47">
        <v>1</v>
      </c>
      <c r="I1236">
        <v>11</v>
      </c>
      <c r="J1236" t="str">
        <f t="shared" si="21"/>
        <v>Yes</v>
      </c>
    </row>
    <row r="1237" spans="1:10" ht="16" hidden="1" customHeight="1" x14ac:dyDescent="0.2">
      <c r="A1237" s="48">
        <v>46186</v>
      </c>
      <c r="B1237" s="95"/>
      <c r="C1237" s="95"/>
      <c r="D1237">
        <v>2</v>
      </c>
      <c r="E1237">
        <v>11</v>
      </c>
      <c r="F1237" t="s">
        <v>920</v>
      </c>
      <c r="G1237" s="50">
        <v>25</v>
      </c>
      <c r="H1237" s="47">
        <v>1</v>
      </c>
      <c r="I1237">
        <v>25</v>
      </c>
      <c r="J1237" t="str">
        <f t="shared" si="21"/>
        <v>Yes</v>
      </c>
    </row>
    <row r="1238" spans="1:10" ht="16" hidden="1" customHeight="1" x14ac:dyDescent="0.2">
      <c r="A1238" s="48">
        <v>46186</v>
      </c>
      <c r="B1238" s="95"/>
      <c r="C1238" s="95"/>
      <c r="D1238">
        <v>2</v>
      </c>
      <c r="E1238">
        <v>12</v>
      </c>
      <c r="F1238" t="s">
        <v>921</v>
      </c>
      <c r="G1238" s="50">
        <v>11.5</v>
      </c>
      <c r="H1238" s="47">
        <v>1</v>
      </c>
      <c r="I1238">
        <v>11.5</v>
      </c>
      <c r="J1238" t="str">
        <f t="shared" si="21"/>
        <v>Yes</v>
      </c>
    </row>
    <row r="1239" spans="1:10" ht="16" hidden="1" customHeight="1" x14ac:dyDescent="0.2">
      <c r="A1239" s="48">
        <v>46186</v>
      </c>
      <c r="B1239" s="95"/>
      <c r="C1239" s="95"/>
      <c r="D1239">
        <v>2</v>
      </c>
      <c r="E1239">
        <v>13</v>
      </c>
      <c r="F1239" t="s">
        <v>922</v>
      </c>
      <c r="G1239" s="50">
        <v>26</v>
      </c>
      <c r="H1239" s="47">
        <v>1</v>
      </c>
      <c r="I1239">
        <v>15.8</v>
      </c>
      <c r="J1239" t="str">
        <f t="shared" si="21"/>
        <v>No</v>
      </c>
    </row>
    <row r="1240" spans="1:10" ht="16" hidden="1" customHeight="1" x14ac:dyDescent="0.2">
      <c r="A1240" s="48">
        <v>46186</v>
      </c>
      <c r="B1240" s="95"/>
      <c r="C1240" s="95"/>
      <c r="D1240">
        <v>3</v>
      </c>
      <c r="E1240">
        <v>2</v>
      </c>
      <c r="F1240" t="s">
        <v>923</v>
      </c>
      <c r="G1240" s="50">
        <v>14.5</v>
      </c>
      <c r="H1240" s="47">
        <v>0.5</v>
      </c>
      <c r="I1240">
        <v>19.59</v>
      </c>
      <c r="J1240" t="str">
        <f t="shared" si="21"/>
        <v>Yes</v>
      </c>
    </row>
    <row r="1241" spans="1:10" ht="16" hidden="1" customHeight="1" x14ac:dyDescent="0.2">
      <c r="A1241" s="48">
        <v>46186</v>
      </c>
      <c r="B1241" s="95"/>
      <c r="C1241" s="95"/>
      <c r="D1241">
        <v>3</v>
      </c>
      <c r="E1241">
        <v>3</v>
      </c>
      <c r="F1241" t="s">
        <v>665</v>
      </c>
      <c r="G1241" s="50">
        <v>11.5</v>
      </c>
      <c r="H1241" s="47">
        <v>1</v>
      </c>
      <c r="I1241">
        <v>14.48</v>
      </c>
      <c r="J1241" t="str">
        <f t="shared" si="21"/>
        <v>Yes</v>
      </c>
    </row>
    <row r="1242" spans="1:10" ht="16" hidden="1" customHeight="1" x14ac:dyDescent="0.2">
      <c r="A1242" s="48">
        <v>46186</v>
      </c>
      <c r="B1242" s="95"/>
      <c r="C1242" s="95"/>
      <c r="D1242">
        <v>3</v>
      </c>
      <c r="E1242">
        <v>4</v>
      </c>
      <c r="F1242" t="s">
        <v>686</v>
      </c>
      <c r="G1242" s="50">
        <v>11</v>
      </c>
      <c r="H1242" s="47">
        <v>1</v>
      </c>
      <c r="I1242">
        <v>9.1999999999999993</v>
      </c>
      <c r="J1242" t="str">
        <f t="shared" si="21"/>
        <v>No</v>
      </c>
    </row>
    <row r="1243" spans="1:10" ht="16" hidden="1" customHeight="1" x14ac:dyDescent="0.2">
      <c r="A1243" s="48">
        <v>46186</v>
      </c>
      <c r="B1243" s="95"/>
      <c r="C1243" s="95"/>
      <c r="D1243">
        <v>3</v>
      </c>
      <c r="E1243">
        <v>5</v>
      </c>
      <c r="F1243" t="s">
        <v>924</v>
      </c>
      <c r="G1243" s="50">
        <v>5.7</v>
      </c>
      <c r="H1243" s="47">
        <v>0.5</v>
      </c>
      <c r="I1243">
        <v>7</v>
      </c>
      <c r="J1243" t="str">
        <f t="shared" si="21"/>
        <v>Yes</v>
      </c>
    </row>
    <row r="1244" spans="1:10" ht="16" hidden="1" customHeight="1" x14ac:dyDescent="0.2">
      <c r="A1244" s="48">
        <v>46186</v>
      </c>
      <c r="B1244" s="95"/>
      <c r="C1244" s="95"/>
      <c r="D1244">
        <v>3</v>
      </c>
      <c r="E1244">
        <v>6</v>
      </c>
      <c r="F1244" t="s">
        <v>835</v>
      </c>
      <c r="G1244" s="50">
        <v>7.2</v>
      </c>
      <c r="H1244" s="47">
        <v>0.5</v>
      </c>
      <c r="I1244">
        <v>7.45</v>
      </c>
      <c r="J1244" t="str">
        <f t="shared" si="21"/>
        <v>Yes</v>
      </c>
    </row>
    <row r="1245" spans="1:10" ht="16" hidden="1" customHeight="1" x14ac:dyDescent="0.2">
      <c r="A1245" s="48">
        <v>46186</v>
      </c>
      <c r="B1245" s="95"/>
      <c r="C1245" s="95"/>
      <c r="D1245">
        <v>3</v>
      </c>
      <c r="E1245">
        <v>9</v>
      </c>
      <c r="F1245" t="s">
        <v>925</v>
      </c>
      <c r="G1245" s="50">
        <v>7</v>
      </c>
      <c r="H1245" s="47">
        <v>0.5</v>
      </c>
      <c r="I1245">
        <v>6.18</v>
      </c>
      <c r="J1245" t="str">
        <f t="shared" si="21"/>
        <v>No</v>
      </c>
    </row>
    <row r="1246" spans="1:10" ht="16" hidden="1" customHeight="1" x14ac:dyDescent="0.2">
      <c r="A1246" s="48">
        <v>46186</v>
      </c>
      <c r="B1246" s="95"/>
      <c r="C1246" s="95"/>
      <c r="D1246">
        <v>3</v>
      </c>
      <c r="E1246">
        <v>10</v>
      </c>
      <c r="F1246" t="s">
        <v>926</v>
      </c>
      <c r="G1246" s="50">
        <v>7.2</v>
      </c>
      <c r="H1246" s="47">
        <v>1</v>
      </c>
      <c r="I1246">
        <v>7.2</v>
      </c>
      <c r="J1246" t="str">
        <f t="shared" si="21"/>
        <v>Yes</v>
      </c>
    </row>
    <row r="1247" spans="1:10" ht="16" hidden="1" customHeight="1" x14ac:dyDescent="0.2">
      <c r="A1247" s="48">
        <v>46186</v>
      </c>
      <c r="B1247" s="95"/>
      <c r="C1247" s="95"/>
      <c r="D1247">
        <v>3</v>
      </c>
      <c r="E1247">
        <v>11</v>
      </c>
      <c r="F1247" t="s">
        <v>651</v>
      </c>
      <c r="G1247" s="50">
        <v>16</v>
      </c>
      <c r="H1247" s="47">
        <v>1</v>
      </c>
      <c r="I1247">
        <v>15.12</v>
      </c>
      <c r="J1247" t="str">
        <f t="shared" si="21"/>
        <v>No</v>
      </c>
    </row>
    <row r="1248" spans="1:10" ht="16" hidden="1" customHeight="1" x14ac:dyDescent="0.2">
      <c r="A1248" s="48">
        <v>46186</v>
      </c>
      <c r="B1248" s="95"/>
      <c r="C1248" s="95"/>
      <c r="D1248">
        <v>3</v>
      </c>
      <c r="E1248">
        <v>12</v>
      </c>
      <c r="F1248" t="s">
        <v>927</v>
      </c>
      <c r="G1248" s="50">
        <v>11</v>
      </c>
      <c r="H1248" s="47">
        <v>0.5</v>
      </c>
      <c r="I1248">
        <v>9.17</v>
      </c>
      <c r="J1248" t="str">
        <f t="shared" si="21"/>
        <v>No</v>
      </c>
    </row>
    <row r="1249" spans="1:10" ht="16" hidden="1" customHeight="1" x14ac:dyDescent="0.2">
      <c r="A1249" s="48">
        <v>46186</v>
      </c>
      <c r="B1249" s="95"/>
      <c r="C1249" s="95"/>
      <c r="D1249">
        <v>4</v>
      </c>
      <c r="E1249">
        <v>1</v>
      </c>
      <c r="F1249" t="s">
        <v>788</v>
      </c>
      <c r="G1249" s="50">
        <v>11</v>
      </c>
      <c r="H1249" s="47">
        <v>1</v>
      </c>
      <c r="I1249">
        <v>16.09</v>
      </c>
      <c r="J1249" t="str">
        <f t="shared" si="21"/>
        <v>Yes</v>
      </c>
    </row>
    <row r="1250" spans="1:10" ht="16" hidden="1" customHeight="1" x14ac:dyDescent="0.2">
      <c r="A1250" s="48">
        <v>46186</v>
      </c>
      <c r="B1250" s="95"/>
      <c r="C1250" s="95"/>
      <c r="D1250">
        <v>4</v>
      </c>
      <c r="E1250">
        <v>2</v>
      </c>
      <c r="F1250" t="s">
        <v>928</v>
      </c>
      <c r="G1250" s="50">
        <v>2.38</v>
      </c>
      <c r="H1250" s="47">
        <v>0.5</v>
      </c>
      <c r="I1250">
        <v>1.87</v>
      </c>
      <c r="J1250" t="str">
        <f t="shared" si="21"/>
        <v>No</v>
      </c>
    </row>
    <row r="1251" spans="1:10" ht="16" hidden="1" customHeight="1" x14ac:dyDescent="0.2">
      <c r="A1251" s="48">
        <v>46186</v>
      </c>
      <c r="B1251" s="95"/>
      <c r="C1251" s="95"/>
      <c r="D1251">
        <v>4</v>
      </c>
      <c r="E1251">
        <v>3</v>
      </c>
      <c r="F1251" t="s">
        <v>929</v>
      </c>
      <c r="G1251" s="50">
        <v>16</v>
      </c>
      <c r="H1251" s="47">
        <v>0.5</v>
      </c>
      <c r="I1251">
        <v>14.28</v>
      </c>
      <c r="J1251" t="str">
        <f t="shared" si="21"/>
        <v>No</v>
      </c>
    </row>
    <row r="1252" spans="1:10" ht="16" hidden="1" customHeight="1" x14ac:dyDescent="0.2">
      <c r="A1252" s="48">
        <v>46186</v>
      </c>
      <c r="B1252" s="95"/>
      <c r="C1252" s="95"/>
      <c r="D1252">
        <v>4</v>
      </c>
      <c r="E1252">
        <v>6</v>
      </c>
      <c r="F1252" t="s">
        <v>832</v>
      </c>
      <c r="G1252" s="50">
        <v>10.5</v>
      </c>
      <c r="H1252" s="47">
        <v>1</v>
      </c>
      <c r="I1252">
        <v>16</v>
      </c>
      <c r="J1252" t="str">
        <f t="shared" si="21"/>
        <v>Yes</v>
      </c>
    </row>
    <row r="1253" spans="1:10" ht="16" hidden="1" customHeight="1" x14ac:dyDescent="0.2">
      <c r="A1253" s="48">
        <v>46186</v>
      </c>
      <c r="B1253" s="95"/>
      <c r="C1253" s="95"/>
      <c r="D1253">
        <v>4</v>
      </c>
      <c r="E1253">
        <v>7</v>
      </c>
      <c r="F1253" t="s">
        <v>930</v>
      </c>
      <c r="G1253" s="50">
        <v>12</v>
      </c>
      <c r="H1253" s="47">
        <v>1</v>
      </c>
      <c r="I1253">
        <v>15.5</v>
      </c>
      <c r="J1253" t="str">
        <f t="shared" si="21"/>
        <v>Yes</v>
      </c>
    </row>
    <row r="1254" spans="1:10" ht="16" hidden="1" customHeight="1" x14ac:dyDescent="0.2">
      <c r="A1254" s="48">
        <v>46186</v>
      </c>
      <c r="B1254" s="95"/>
      <c r="C1254" s="95"/>
      <c r="D1254">
        <v>4</v>
      </c>
      <c r="E1254">
        <v>8</v>
      </c>
      <c r="F1254" t="s">
        <v>931</v>
      </c>
      <c r="G1254" s="50">
        <v>27</v>
      </c>
      <c r="H1254" s="47">
        <v>1</v>
      </c>
      <c r="I1254">
        <v>27</v>
      </c>
      <c r="J1254" t="str">
        <f t="shared" si="21"/>
        <v>Yes</v>
      </c>
    </row>
    <row r="1255" spans="1:10" ht="16" hidden="1" customHeight="1" x14ac:dyDescent="0.2">
      <c r="A1255" s="48">
        <v>46186</v>
      </c>
      <c r="B1255" s="95"/>
      <c r="C1255" s="95"/>
      <c r="D1255">
        <v>4</v>
      </c>
      <c r="E1255">
        <v>11</v>
      </c>
      <c r="F1255" t="s">
        <v>932</v>
      </c>
      <c r="G1255" s="50">
        <v>34</v>
      </c>
      <c r="H1255" s="47">
        <v>0.5</v>
      </c>
      <c r="I1255">
        <v>43.46</v>
      </c>
      <c r="J1255" t="str">
        <f t="shared" si="21"/>
        <v>Yes</v>
      </c>
    </row>
    <row r="1256" spans="1:10" ht="16" hidden="1" customHeight="1" x14ac:dyDescent="0.2">
      <c r="A1256" s="48">
        <v>46186</v>
      </c>
      <c r="B1256" s="95"/>
      <c r="C1256" s="95"/>
      <c r="D1256">
        <v>4</v>
      </c>
      <c r="E1256">
        <v>12</v>
      </c>
      <c r="F1256" t="s">
        <v>933</v>
      </c>
      <c r="G1256" s="50">
        <v>38</v>
      </c>
      <c r="H1256" s="47">
        <v>1</v>
      </c>
      <c r="I1256">
        <v>43.1</v>
      </c>
      <c r="J1256" t="str">
        <f t="shared" si="21"/>
        <v>Yes</v>
      </c>
    </row>
    <row r="1257" spans="1:10" ht="16" hidden="1" customHeight="1" x14ac:dyDescent="0.2">
      <c r="A1257" s="48">
        <v>46186</v>
      </c>
      <c r="B1257" s="95"/>
      <c r="C1257" s="95"/>
      <c r="D1257">
        <v>4</v>
      </c>
      <c r="E1257">
        <v>13</v>
      </c>
      <c r="F1257" t="s">
        <v>684</v>
      </c>
      <c r="G1257" s="50">
        <v>7.6</v>
      </c>
      <c r="H1257" s="47">
        <v>1</v>
      </c>
      <c r="I1257">
        <v>7.6</v>
      </c>
      <c r="J1257" t="str">
        <f t="shared" si="21"/>
        <v>Yes</v>
      </c>
    </row>
    <row r="1258" spans="1:10" ht="16" hidden="1" customHeight="1" x14ac:dyDescent="0.2">
      <c r="A1258" s="48">
        <v>46186</v>
      </c>
      <c r="B1258" s="95"/>
      <c r="C1258" s="95"/>
      <c r="D1258">
        <v>5</v>
      </c>
      <c r="E1258">
        <v>1</v>
      </c>
      <c r="F1258" t="s">
        <v>806</v>
      </c>
      <c r="G1258" s="50">
        <v>6</v>
      </c>
      <c r="H1258" s="47">
        <v>0.5</v>
      </c>
      <c r="I1258">
        <v>4.82</v>
      </c>
      <c r="J1258" t="str">
        <f t="shared" si="21"/>
        <v>No</v>
      </c>
    </row>
    <row r="1259" spans="1:10" ht="16" hidden="1" customHeight="1" x14ac:dyDescent="0.2">
      <c r="A1259" s="48">
        <v>46186</v>
      </c>
      <c r="B1259" s="95"/>
      <c r="C1259" s="95"/>
      <c r="D1259">
        <v>5</v>
      </c>
      <c r="E1259">
        <v>3</v>
      </c>
      <c r="F1259" t="s">
        <v>934</v>
      </c>
      <c r="G1259" s="50">
        <v>5.4</v>
      </c>
      <c r="H1259" s="47">
        <v>0.5</v>
      </c>
      <c r="I1259">
        <v>5.59</v>
      </c>
      <c r="J1259" t="str">
        <f t="shared" si="21"/>
        <v>Yes</v>
      </c>
    </row>
    <row r="1260" spans="1:10" ht="16" hidden="1" customHeight="1" x14ac:dyDescent="0.2">
      <c r="A1260" s="48">
        <v>46186</v>
      </c>
      <c r="B1260" s="95"/>
      <c r="C1260" s="95"/>
      <c r="D1260">
        <v>5</v>
      </c>
      <c r="E1260">
        <v>4</v>
      </c>
      <c r="F1260" t="s">
        <v>807</v>
      </c>
      <c r="G1260" s="50">
        <v>4.4000000000000004</v>
      </c>
      <c r="H1260" s="47">
        <v>0.5</v>
      </c>
      <c r="I1260">
        <v>4.96</v>
      </c>
      <c r="J1260" t="str">
        <f t="shared" si="21"/>
        <v>Yes</v>
      </c>
    </row>
    <row r="1261" spans="1:10" ht="16" hidden="1" customHeight="1" x14ac:dyDescent="0.2">
      <c r="A1261" s="48">
        <v>46186</v>
      </c>
      <c r="B1261" s="95"/>
      <c r="C1261" s="95"/>
      <c r="D1261">
        <v>5</v>
      </c>
      <c r="E1261">
        <v>7</v>
      </c>
      <c r="F1261" t="s">
        <v>465</v>
      </c>
      <c r="G1261" s="50">
        <v>5</v>
      </c>
      <c r="H1261" s="47">
        <v>0.5</v>
      </c>
      <c r="I1261">
        <v>5</v>
      </c>
      <c r="J1261" t="str">
        <f t="shared" si="21"/>
        <v>Yes</v>
      </c>
    </row>
    <row r="1262" spans="1:10" ht="16" hidden="1" customHeight="1" x14ac:dyDescent="0.2">
      <c r="A1262" s="48">
        <v>46186</v>
      </c>
      <c r="B1262" s="95"/>
      <c r="C1262" s="95"/>
      <c r="D1262">
        <v>5</v>
      </c>
      <c r="E1262">
        <v>9</v>
      </c>
      <c r="F1262" t="s">
        <v>935</v>
      </c>
      <c r="G1262" s="50">
        <v>6.4</v>
      </c>
      <c r="H1262" s="47">
        <v>0.5</v>
      </c>
      <c r="I1262">
        <v>5.8</v>
      </c>
      <c r="J1262" t="str">
        <f t="shared" si="21"/>
        <v>No</v>
      </c>
    </row>
    <row r="1263" spans="1:10" ht="16" hidden="1" customHeight="1" x14ac:dyDescent="0.2">
      <c r="A1263" s="48">
        <v>46186</v>
      </c>
      <c r="B1263" s="95"/>
      <c r="C1263" s="95"/>
      <c r="D1263">
        <v>6</v>
      </c>
      <c r="E1263">
        <v>4</v>
      </c>
      <c r="F1263" t="s">
        <v>936</v>
      </c>
      <c r="G1263" s="50">
        <v>44</v>
      </c>
      <c r="H1263" s="47">
        <v>1</v>
      </c>
      <c r="I1263">
        <v>44</v>
      </c>
      <c r="J1263" t="str">
        <f t="shared" si="21"/>
        <v>Yes</v>
      </c>
    </row>
    <row r="1264" spans="1:10" ht="16" hidden="1" customHeight="1" x14ac:dyDescent="0.2">
      <c r="A1264" s="48">
        <v>46186</v>
      </c>
      <c r="B1264" s="95"/>
      <c r="C1264" s="95"/>
      <c r="D1264">
        <v>6</v>
      </c>
      <c r="E1264">
        <v>6</v>
      </c>
      <c r="F1264" t="s">
        <v>937</v>
      </c>
      <c r="G1264" s="50">
        <v>25</v>
      </c>
      <c r="H1264" s="47">
        <v>1</v>
      </c>
      <c r="I1264">
        <v>51.7</v>
      </c>
      <c r="J1264" t="str">
        <f t="shared" si="21"/>
        <v>Yes</v>
      </c>
    </row>
    <row r="1265" spans="1:10" ht="16" hidden="1" customHeight="1" x14ac:dyDescent="0.2">
      <c r="A1265" s="48">
        <v>46186</v>
      </c>
      <c r="B1265" s="95"/>
      <c r="C1265" s="95"/>
      <c r="D1265">
        <v>6</v>
      </c>
      <c r="E1265">
        <v>8</v>
      </c>
      <c r="F1265" t="s">
        <v>555</v>
      </c>
      <c r="G1265" s="50">
        <v>11</v>
      </c>
      <c r="H1265" s="47">
        <v>1</v>
      </c>
      <c r="I1265">
        <v>5.64</v>
      </c>
      <c r="J1265" t="str">
        <f t="shared" si="21"/>
        <v>No</v>
      </c>
    </row>
    <row r="1266" spans="1:10" ht="16" hidden="1" customHeight="1" x14ac:dyDescent="0.2">
      <c r="A1266" s="48">
        <v>46186</v>
      </c>
      <c r="B1266" s="95"/>
      <c r="C1266" s="95"/>
      <c r="D1266">
        <v>6</v>
      </c>
      <c r="E1266">
        <v>10</v>
      </c>
      <c r="F1266" t="s">
        <v>852</v>
      </c>
      <c r="G1266" s="50">
        <v>9.1999999999999993</v>
      </c>
      <c r="H1266" s="47">
        <v>1</v>
      </c>
      <c r="I1266">
        <v>9.1999999999999993</v>
      </c>
      <c r="J1266" t="str">
        <f t="shared" si="21"/>
        <v>Yes</v>
      </c>
    </row>
    <row r="1267" spans="1:10" ht="16" hidden="1" customHeight="1" x14ac:dyDescent="0.2">
      <c r="A1267" s="48">
        <v>46186</v>
      </c>
      <c r="B1267" s="95"/>
      <c r="C1267" s="95"/>
      <c r="D1267">
        <v>6</v>
      </c>
      <c r="E1267">
        <v>11</v>
      </c>
      <c r="F1267" t="s">
        <v>858</v>
      </c>
      <c r="G1267" s="50">
        <v>16</v>
      </c>
      <c r="H1267" s="47">
        <v>1</v>
      </c>
      <c r="I1267">
        <v>19</v>
      </c>
      <c r="J1267" t="str">
        <f t="shared" si="21"/>
        <v>Yes</v>
      </c>
    </row>
    <row r="1268" spans="1:10" ht="16" hidden="1" customHeight="1" x14ac:dyDescent="0.2">
      <c r="A1268" s="48">
        <v>46186</v>
      </c>
      <c r="B1268" s="95"/>
      <c r="C1268" s="95"/>
      <c r="D1268">
        <v>6</v>
      </c>
      <c r="E1268">
        <v>12</v>
      </c>
      <c r="F1268" t="s">
        <v>796</v>
      </c>
      <c r="G1268" s="50">
        <v>27</v>
      </c>
      <c r="H1268" s="47">
        <v>1</v>
      </c>
      <c r="I1268">
        <v>22</v>
      </c>
      <c r="J1268" t="str">
        <f t="shared" si="21"/>
        <v>No</v>
      </c>
    </row>
    <row r="1269" spans="1:10" ht="16" hidden="1" customHeight="1" x14ac:dyDescent="0.2">
      <c r="A1269" s="48">
        <v>46186</v>
      </c>
      <c r="B1269" s="95"/>
      <c r="C1269" s="95"/>
      <c r="D1269">
        <v>6</v>
      </c>
      <c r="E1269">
        <v>14</v>
      </c>
      <c r="F1269" t="s">
        <v>938</v>
      </c>
      <c r="G1269" s="50">
        <v>8.4</v>
      </c>
      <c r="H1269" s="47">
        <v>0.5</v>
      </c>
      <c r="I1269">
        <v>12</v>
      </c>
      <c r="J1269" t="str">
        <f t="shared" si="21"/>
        <v>Yes</v>
      </c>
    </row>
    <row r="1270" spans="1:10" ht="16" hidden="1" customHeight="1" x14ac:dyDescent="0.2">
      <c r="A1270" s="48">
        <v>46186</v>
      </c>
      <c r="B1270" s="95"/>
      <c r="C1270" s="95"/>
      <c r="D1270">
        <v>7</v>
      </c>
      <c r="E1270">
        <v>2</v>
      </c>
      <c r="F1270" t="s">
        <v>837</v>
      </c>
      <c r="G1270" s="50">
        <v>15</v>
      </c>
      <c r="H1270" s="47">
        <v>0.5</v>
      </c>
      <c r="I1270">
        <v>15</v>
      </c>
      <c r="J1270" t="str">
        <f t="shared" si="21"/>
        <v>Yes</v>
      </c>
    </row>
    <row r="1271" spans="1:10" ht="16" hidden="1" customHeight="1" x14ac:dyDescent="0.2">
      <c r="A1271" s="48">
        <v>46186</v>
      </c>
      <c r="B1271" s="95"/>
      <c r="C1271" s="95"/>
      <c r="D1271">
        <v>7</v>
      </c>
      <c r="E1271">
        <v>5</v>
      </c>
      <c r="F1271" t="s">
        <v>841</v>
      </c>
      <c r="G1271" s="50">
        <v>3.85</v>
      </c>
      <c r="H1271" s="47">
        <v>0.5</v>
      </c>
      <c r="I1271">
        <v>3.7</v>
      </c>
      <c r="J1271" t="str">
        <f t="shared" si="21"/>
        <v>No</v>
      </c>
    </row>
    <row r="1272" spans="1:10" ht="16" hidden="1" customHeight="1" x14ac:dyDescent="0.2">
      <c r="A1272" s="48">
        <v>46186</v>
      </c>
      <c r="B1272" s="95"/>
      <c r="C1272" s="95"/>
      <c r="D1272">
        <v>7</v>
      </c>
      <c r="E1272">
        <v>6</v>
      </c>
      <c r="F1272" t="s">
        <v>840</v>
      </c>
      <c r="G1272" s="50">
        <v>6.6</v>
      </c>
      <c r="H1272" s="47">
        <v>0.5</v>
      </c>
      <c r="I1272">
        <v>10</v>
      </c>
      <c r="J1272" t="str">
        <f t="shared" si="21"/>
        <v>Yes</v>
      </c>
    </row>
    <row r="1273" spans="1:10" ht="16" hidden="1" customHeight="1" x14ac:dyDescent="0.2">
      <c r="A1273" s="48">
        <v>46186</v>
      </c>
      <c r="B1273" s="95"/>
      <c r="C1273" s="95"/>
      <c r="D1273">
        <v>7</v>
      </c>
      <c r="E1273">
        <v>7</v>
      </c>
      <c r="F1273" t="s">
        <v>711</v>
      </c>
      <c r="G1273" s="50">
        <v>6.8</v>
      </c>
      <c r="H1273" s="47">
        <v>0.5</v>
      </c>
      <c r="I1273">
        <v>5.0999999999999996</v>
      </c>
      <c r="J1273" t="str">
        <f t="shared" si="21"/>
        <v>No</v>
      </c>
    </row>
    <row r="1274" spans="1:10" ht="16" hidden="1" customHeight="1" x14ac:dyDescent="0.2">
      <c r="A1274" s="48">
        <v>46186</v>
      </c>
      <c r="B1274" s="95"/>
      <c r="C1274" s="95"/>
      <c r="D1274">
        <v>7</v>
      </c>
      <c r="E1274">
        <v>9</v>
      </c>
      <c r="F1274" t="s">
        <v>614</v>
      </c>
      <c r="G1274" s="50">
        <v>4.9000000000000004</v>
      </c>
      <c r="H1274" s="47">
        <v>0.5</v>
      </c>
      <c r="I1274">
        <v>4.57</v>
      </c>
      <c r="J1274" t="str">
        <f t="shared" si="21"/>
        <v>No</v>
      </c>
    </row>
    <row r="1275" spans="1:10" ht="16" hidden="1" customHeight="1" x14ac:dyDescent="0.2">
      <c r="A1275" s="48">
        <v>46186</v>
      </c>
      <c r="B1275" s="95"/>
      <c r="C1275" s="95"/>
      <c r="D1275">
        <v>7</v>
      </c>
      <c r="E1275">
        <v>10</v>
      </c>
      <c r="F1275" t="s">
        <v>591</v>
      </c>
      <c r="G1275" s="50">
        <v>7.2</v>
      </c>
      <c r="H1275" s="47">
        <v>1</v>
      </c>
      <c r="I1275">
        <v>8.6999999999999993</v>
      </c>
      <c r="J1275" t="str">
        <f t="shared" si="21"/>
        <v>Yes</v>
      </c>
    </row>
    <row r="1276" spans="1:10" ht="16" hidden="1" customHeight="1" x14ac:dyDescent="0.2">
      <c r="A1276" s="48">
        <v>46186</v>
      </c>
      <c r="B1276" s="95"/>
      <c r="C1276" s="95"/>
      <c r="D1276">
        <v>8</v>
      </c>
      <c r="E1276">
        <v>1</v>
      </c>
      <c r="F1276" t="s">
        <v>602</v>
      </c>
      <c r="G1276" s="50">
        <v>7.6</v>
      </c>
      <c r="H1276" s="47">
        <v>1</v>
      </c>
      <c r="I1276">
        <v>5.2</v>
      </c>
      <c r="J1276" t="str">
        <f t="shared" si="21"/>
        <v>No</v>
      </c>
    </row>
    <row r="1277" spans="1:10" ht="16" hidden="1" customHeight="1" x14ac:dyDescent="0.2">
      <c r="A1277" s="48">
        <v>46186</v>
      </c>
      <c r="B1277" s="95"/>
      <c r="C1277" s="95"/>
      <c r="D1277">
        <v>8</v>
      </c>
      <c r="E1277">
        <v>2</v>
      </c>
      <c r="F1277" t="s">
        <v>939</v>
      </c>
      <c r="G1277" s="50">
        <v>15</v>
      </c>
      <c r="H1277" s="47">
        <v>1</v>
      </c>
      <c r="I1277">
        <v>31.87</v>
      </c>
      <c r="J1277" t="str">
        <f t="shared" si="21"/>
        <v>Yes</v>
      </c>
    </row>
    <row r="1278" spans="1:10" ht="16" hidden="1" customHeight="1" x14ac:dyDescent="0.2">
      <c r="A1278" s="48">
        <v>46186</v>
      </c>
      <c r="B1278" s="95"/>
      <c r="C1278" s="95"/>
      <c r="D1278">
        <v>8</v>
      </c>
      <c r="E1278">
        <v>3</v>
      </c>
      <c r="F1278" t="s">
        <v>791</v>
      </c>
      <c r="G1278" s="50">
        <v>5.9</v>
      </c>
      <c r="H1278" s="47">
        <v>0.5</v>
      </c>
      <c r="I1278">
        <v>7.22</v>
      </c>
      <c r="J1278" t="str">
        <f t="shared" si="21"/>
        <v>Yes</v>
      </c>
    </row>
    <row r="1279" spans="1:10" ht="16" hidden="1" customHeight="1" x14ac:dyDescent="0.2">
      <c r="A1279" s="48">
        <v>46186</v>
      </c>
      <c r="B1279" s="95"/>
      <c r="C1279" s="95"/>
      <c r="D1279">
        <v>8</v>
      </c>
      <c r="E1279">
        <v>5</v>
      </c>
      <c r="F1279" t="s">
        <v>756</v>
      </c>
      <c r="G1279" s="50">
        <v>8</v>
      </c>
      <c r="H1279" s="47">
        <v>1</v>
      </c>
      <c r="I1279">
        <v>10.14</v>
      </c>
      <c r="J1279" t="str">
        <f t="shared" si="21"/>
        <v>Yes</v>
      </c>
    </row>
    <row r="1280" spans="1:10" ht="16" hidden="1" customHeight="1" x14ac:dyDescent="0.2">
      <c r="A1280" s="48">
        <v>46186</v>
      </c>
      <c r="B1280" s="95"/>
      <c r="C1280" s="95"/>
      <c r="D1280">
        <v>8</v>
      </c>
      <c r="E1280">
        <v>6</v>
      </c>
      <c r="F1280" t="s">
        <v>940</v>
      </c>
      <c r="G1280" s="50">
        <v>36</v>
      </c>
      <c r="H1280" s="47">
        <v>1</v>
      </c>
      <c r="I1280">
        <v>39.53</v>
      </c>
      <c r="J1280" t="str">
        <f t="shared" si="21"/>
        <v>Yes</v>
      </c>
    </row>
    <row r="1281" spans="1:10" ht="16" hidden="1" customHeight="1" x14ac:dyDescent="0.2">
      <c r="A1281" s="48">
        <v>46186</v>
      </c>
      <c r="B1281" s="95"/>
      <c r="C1281" s="95"/>
      <c r="D1281">
        <v>8</v>
      </c>
      <c r="E1281">
        <v>7</v>
      </c>
      <c r="F1281" t="s">
        <v>881</v>
      </c>
      <c r="G1281" s="50">
        <v>32</v>
      </c>
      <c r="H1281" s="47">
        <v>0.5</v>
      </c>
      <c r="I1281">
        <v>51.06</v>
      </c>
      <c r="J1281" t="str">
        <f t="shared" si="21"/>
        <v>Yes</v>
      </c>
    </row>
    <row r="1282" spans="1:10" ht="16" hidden="1" customHeight="1" x14ac:dyDescent="0.2">
      <c r="A1282" s="48">
        <v>46186</v>
      </c>
      <c r="B1282" s="95"/>
      <c r="C1282" s="95"/>
      <c r="D1282">
        <v>8</v>
      </c>
      <c r="E1282">
        <v>8</v>
      </c>
      <c r="F1282" t="s">
        <v>839</v>
      </c>
      <c r="G1282" s="50">
        <v>4</v>
      </c>
      <c r="H1282" s="47">
        <v>0.5</v>
      </c>
      <c r="I1282">
        <v>3.01</v>
      </c>
      <c r="J1282" t="str">
        <f t="shared" si="21"/>
        <v>No</v>
      </c>
    </row>
    <row r="1283" spans="1:10" ht="16" hidden="1" customHeight="1" x14ac:dyDescent="0.2">
      <c r="A1283" s="48">
        <v>46186</v>
      </c>
      <c r="B1283" s="95"/>
      <c r="C1283" s="95"/>
      <c r="D1283">
        <v>8</v>
      </c>
      <c r="E1283">
        <v>9</v>
      </c>
      <c r="F1283" t="s">
        <v>511</v>
      </c>
      <c r="G1283" s="50">
        <v>5.0999999999999996</v>
      </c>
      <c r="H1283" s="47">
        <v>0.5</v>
      </c>
      <c r="I1283">
        <v>5.28</v>
      </c>
      <c r="J1283" t="str">
        <f t="shared" si="21"/>
        <v>Yes</v>
      </c>
    </row>
    <row r="1284" spans="1:10" ht="16" hidden="1" customHeight="1" x14ac:dyDescent="0.2">
      <c r="A1284" s="48">
        <v>46186</v>
      </c>
      <c r="B1284" s="95"/>
      <c r="C1284" s="95"/>
      <c r="D1284">
        <v>9</v>
      </c>
      <c r="E1284">
        <v>1</v>
      </c>
      <c r="F1284" t="s">
        <v>941</v>
      </c>
      <c r="G1284" s="50">
        <v>15.64</v>
      </c>
      <c r="H1284" s="47">
        <v>1</v>
      </c>
      <c r="I1284">
        <v>9.6199999999999992</v>
      </c>
      <c r="J1284" t="str">
        <f t="shared" si="21"/>
        <v>No</v>
      </c>
    </row>
    <row r="1285" spans="1:10" ht="16" hidden="1" customHeight="1" x14ac:dyDescent="0.2">
      <c r="A1285" s="48">
        <v>46186</v>
      </c>
      <c r="B1285" s="95"/>
      <c r="C1285" s="95"/>
      <c r="D1285">
        <v>9</v>
      </c>
      <c r="E1285">
        <v>3</v>
      </c>
      <c r="F1285" t="s">
        <v>942</v>
      </c>
      <c r="G1285" s="50">
        <v>11.040000000000001</v>
      </c>
      <c r="H1285" s="47">
        <v>1</v>
      </c>
      <c r="I1285">
        <v>8.15</v>
      </c>
      <c r="J1285" t="str">
        <f t="shared" si="21"/>
        <v>No</v>
      </c>
    </row>
    <row r="1286" spans="1:10" ht="16" hidden="1" customHeight="1" x14ac:dyDescent="0.2">
      <c r="A1286" s="48">
        <v>46186</v>
      </c>
      <c r="B1286" s="95"/>
      <c r="C1286" s="95"/>
      <c r="D1286">
        <v>9</v>
      </c>
      <c r="E1286">
        <v>4</v>
      </c>
      <c r="F1286" t="s">
        <v>702</v>
      </c>
      <c r="G1286" s="50">
        <v>6.2560000000000002</v>
      </c>
      <c r="H1286" s="47">
        <v>0.5</v>
      </c>
      <c r="I1286">
        <v>6.8</v>
      </c>
      <c r="J1286" t="str">
        <f t="shared" si="21"/>
        <v>Yes</v>
      </c>
    </row>
    <row r="1287" spans="1:10" ht="16" hidden="1" customHeight="1" x14ac:dyDescent="0.2">
      <c r="A1287" s="48">
        <v>46186</v>
      </c>
      <c r="B1287" s="95"/>
      <c r="C1287" s="95"/>
      <c r="D1287">
        <v>9</v>
      </c>
      <c r="E1287">
        <v>5</v>
      </c>
      <c r="F1287" t="s">
        <v>249</v>
      </c>
      <c r="G1287" s="50">
        <v>15.180000000000001</v>
      </c>
      <c r="H1287" s="47">
        <v>1</v>
      </c>
      <c r="I1287">
        <v>16.5</v>
      </c>
      <c r="J1287" t="str">
        <f t="shared" si="21"/>
        <v>Yes</v>
      </c>
    </row>
    <row r="1288" spans="1:10" ht="16" hidden="1" customHeight="1" x14ac:dyDescent="0.2">
      <c r="A1288" s="48">
        <v>46186</v>
      </c>
      <c r="B1288" s="95"/>
      <c r="C1288" s="95"/>
      <c r="D1288">
        <v>9</v>
      </c>
      <c r="E1288">
        <v>7</v>
      </c>
      <c r="F1288" t="s">
        <v>943</v>
      </c>
      <c r="G1288" s="50">
        <v>26.68</v>
      </c>
      <c r="H1288" s="47">
        <v>1</v>
      </c>
      <c r="I1288">
        <v>13.7</v>
      </c>
      <c r="J1288" t="str">
        <f t="shared" si="21"/>
        <v>No</v>
      </c>
    </row>
    <row r="1289" spans="1:10" ht="16" hidden="1" customHeight="1" x14ac:dyDescent="0.2">
      <c r="A1289" s="48">
        <v>46186</v>
      </c>
      <c r="B1289" s="95"/>
      <c r="C1289" s="95"/>
      <c r="D1289">
        <v>9</v>
      </c>
      <c r="E1289">
        <v>10</v>
      </c>
      <c r="F1289" t="s">
        <v>944</v>
      </c>
      <c r="G1289" s="50">
        <v>34.96</v>
      </c>
      <c r="H1289" s="47">
        <v>0.5</v>
      </c>
      <c r="I1289">
        <v>50.5</v>
      </c>
      <c r="J1289" t="str">
        <f t="shared" si="21"/>
        <v>Yes</v>
      </c>
    </row>
    <row r="1290" spans="1:10" ht="16" hidden="1" customHeight="1" x14ac:dyDescent="0.2">
      <c r="A1290" s="48">
        <v>46186</v>
      </c>
      <c r="B1290" s="95"/>
      <c r="C1290" s="95"/>
      <c r="D1290">
        <v>9</v>
      </c>
      <c r="E1290">
        <v>11</v>
      </c>
      <c r="F1290" t="s">
        <v>945</v>
      </c>
      <c r="G1290" s="50">
        <v>12.42</v>
      </c>
      <c r="H1290" s="47">
        <v>1</v>
      </c>
      <c r="I1290">
        <v>9</v>
      </c>
      <c r="J1290" t="str">
        <f t="shared" si="21"/>
        <v>No</v>
      </c>
    </row>
    <row r="1291" spans="1:10" ht="16" hidden="1" customHeight="1" x14ac:dyDescent="0.2">
      <c r="A1291" s="48">
        <v>46186</v>
      </c>
      <c r="B1291" s="95"/>
      <c r="C1291" s="95"/>
      <c r="D1291">
        <v>9</v>
      </c>
      <c r="E1291">
        <v>14</v>
      </c>
      <c r="F1291" t="s">
        <v>946</v>
      </c>
      <c r="G1291" s="50">
        <v>4.4160000000000004</v>
      </c>
      <c r="H1291" s="47">
        <v>0.5</v>
      </c>
      <c r="I1291">
        <v>3.97</v>
      </c>
      <c r="J1291" t="str">
        <f t="shared" si="21"/>
        <v>No</v>
      </c>
    </row>
    <row r="1292" spans="1:10" ht="16" hidden="1" customHeight="1" x14ac:dyDescent="0.2">
      <c r="A1292" s="48">
        <v>46193</v>
      </c>
      <c r="B1292" s="95"/>
      <c r="C1292" s="95"/>
      <c r="D1292">
        <v>1</v>
      </c>
      <c r="E1292">
        <v>1</v>
      </c>
      <c r="F1292" t="s">
        <v>967</v>
      </c>
      <c r="G1292" s="50">
        <v>7</v>
      </c>
      <c r="H1292" s="47">
        <v>0.5</v>
      </c>
      <c r="I1292">
        <v>7.66</v>
      </c>
      <c r="J1292" t="str">
        <f t="shared" si="21"/>
        <v>Yes</v>
      </c>
    </row>
    <row r="1293" spans="1:10" ht="16" hidden="1" customHeight="1" x14ac:dyDescent="0.2">
      <c r="A1293" s="48">
        <v>46193</v>
      </c>
      <c r="B1293" s="95"/>
      <c r="C1293" s="95"/>
      <c r="D1293">
        <v>1</v>
      </c>
      <c r="E1293">
        <v>2</v>
      </c>
      <c r="F1293" t="s">
        <v>968</v>
      </c>
      <c r="G1293" s="50">
        <v>6.2</v>
      </c>
      <c r="H1293" s="47">
        <v>0.5</v>
      </c>
      <c r="I1293">
        <v>7.93</v>
      </c>
      <c r="J1293" t="str">
        <f t="shared" si="21"/>
        <v>Yes</v>
      </c>
    </row>
    <row r="1294" spans="1:10" ht="16" hidden="1" customHeight="1" x14ac:dyDescent="0.2">
      <c r="A1294" s="48">
        <v>46193</v>
      </c>
      <c r="B1294" s="95"/>
      <c r="C1294" s="95"/>
      <c r="D1294">
        <v>1</v>
      </c>
      <c r="E1294">
        <v>4</v>
      </c>
      <c r="F1294" t="s">
        <v>821</v>
      </c>
      <c r="G1294" s="50">
        <v>6</v>
      </c>
      <c r="H1294" s="47">
        <v>0.5</v>
      </c>
      <c r="I1294">
        <v>7.2</v>
      </c>
      <c r="J1294" t="str">
        <f t="shared" ref="J1294:J1357" si="22">IF(I1294&gt;=G1294,"Yes","No")</f>
        <v>Yes</v>
      </c>
    </row>
    <row r="1295" spans="1:10" ht="16" hidden="1" customHeight="1" x14ac:dyDescent="0.2">
      <c r="A1295" s="48">
        <v>46193</v>
      </c>
      <c r="B1295" s="95"/>
      <c r="C1295" s="95"/>
      <c r="D1295">
        <v>1</v>
      </c>
      <c r="E1295">
        <v>5</v>
      </c>
      <c r="F1295" t="s">
        <v>969</v>
      </c>
      <c r="G1295" s="50">
        <v>36</v>
      </c>
      <c r="H1295" s="47">
        <v>1</v>
      </c>
      <c r="I1295">
        <v>36.6</v>
      </c>
      <c r="J1295" t="str">
        <f t="shared" si="22"/>
        <v>Yes</v>
      </c>
    </row>
    <row r="1296" spans="1:10" ht="16" hidden="1" customHeight="1" x14ac:dyDescent="0.2">
      <c r="A1296" s="48">
        <v>46193</v>
      </c>
      <c r="B1296" s="95"/>
      <c r="C1296" s="95"/>
      <c r="D1296">
        <v>1</v>
      </c>
      <c r="E1296">
        <v>7</v>
      </c>
      <c r="F1296" t="s">
        <v>970</v>
      </c>
      <c r="G1296" s="50">
        <v>17.5</v>
      </c>
      <c r="H1296" s="47">
        <v>0.5</v>
      </c>
      <c r="I1296">
        <v>12.2</v>
      </c>
      <c r="J1296" t="str">
        <f t="shared" si="22"/>
        <v>No</v>
      </c>
    </row>
    <row r="1297" spans="1:10" ht="16" hidden="1" customHeight="1" x14ac:dyDescent="0.2">
      <c r="A1297" s="48">
        <v>46193</v>
      </c>
      <c r="B1297" s="95"/>
      <c r="C1297" s="95"/>
      <c r="D1297">
        <v>1</v>
      </c>
      <c r="E1297">
        <v>9</v>
      </c>
      <c r="F1297" t="s">
        <v>971</v>
      </c>
      <c r="G1297" s="50">
        <v>13</v>
      </c>
      <c r="H1297" s="47">
        <v>1</v>
      </c>
      <c r="I1297">
        <v>12.5</v>
      </c>
      <c r="J1297" t="str">
        <f t="shared" si="22"/>
        <v>No</v>
      </c>
    </row>
    <row r="1298" spans="1:10" ht="16" hidden="1" customHeight="1" x14ac:dyDescent="0.2">
      <c r="A1298" s="48">
        <v>46193</v>
      </c>
      <c r="B1298" s="95"/>
      <c r="C1298" s="95"/>
      <c r="D1298">
        <v>1</v>
      </c>
      <c r="E1298">
        <v>12</v>
      </c>
      <c r="F1298" t="s">
        <v>972</v>
      </c>
      <c r="G1298" s="50">
        <v>22</v>
      </c>
      <c r="H1298" s="47">
        <v>1</v>
      </c>
      <c r="I1298">
        <v>15.39</v>
      </c>
      <c r="J1298" t="str">
        <f t="shared" si="22"/>
        <v>No</v>
      </c>
    </row>
    <row r="1299" spans="1:10" ht="16" hidden="1" customHeight="1" x14ac:dyDescent="0.2">
      <c r="A1299" s="48">
        <v>46193</v>
      </c>
      <c r="B1299" s="95"/>
      <c r="C1299" s="95"/>
      <c r="D1299">
        <v>1</v>
      </c>
      <c r="E1299">
        <v>13</v>
      </c>
      <c r="F1299" t="s">
        <v>973</v>
      </c>
      <c r="G1299" s="50">
        <v>10</v>
      </c>
      <c r="H1299" s="47">
        <v>0.5</v>
      </c>
      <c r="I1299">
        <v>7.8</v>
      </c>
      <c r="J1299" t="str">
        <f t="shared" si="22"/>
        <v>No</v>
      </c>
    </row>
    <row r="1300" spans="1:10" ht="16" hidden="1" customHeight="1" x14ac:dyDescent="0.2">
      <c r="A1300" s="48">
        <v>46193</v>
      </c>
      <c r="B1300" s="95"/>
      <c r="C1300" s="95"/>
      <c r="D1300">
        <v>2</v>
      </c>
      <c r="E1300">
        <v>1</v>
      </c>
      <c r="F1300" t="s">
        <v>974</v>
      </c>
      <c r="G1300" s="50">
        <v>3.65</v>
      </c>
      <c r="H1300" s="47">
        <v>0.5</v>
      </c>
      <c r="I1300">
        <v>4.03</v>
      </c>
      <c r="J1300" t="str">
        <f t="shared" si="22"/>
        <v>Yes</v>
      </c>
    </row>
    <row r="1301" spans="1:10" ht="16" hidden="1" customHeight="1" x14ac:dyDescent="0.2">
      <c r="A1301" s="48">
        <v>46193</v>
      </c>
      <c r="B1301" s="95"/>
      <c r="C1301" s="95"/>
      <c r="D1301">
        <v>2</v>
      </c>
      <c r="E1301">
        <v>2</v>
      </c>
      <c r="F1301" t="s">
        <v>635</v>
      </c>
      <c r="G1301" s="50">
        <v>28</v>
      </c>
      <c r="H1301" s="47">
        <v>0.5</v>
      </c>
      <c r="I1301">
        <v>21.76</v>
      </c>
      <c r="J1301" t="str">
        <f t="shared" si="22"/>
        <v>No</v>
      </c>
    </row>
    <row r="1302" spans="1:10" ht="16" hidden="1" customHeight="1" x14ac:dyDescent="0.2">
      <c r="A1302" s="48">
        <v>46193</v>
      </c>
      <c r="B1302" s="95"/>
      <c r="C1302" s="95"/>
      <c r="D1302">
        <v>2</v>
      </c>
      <c r="E1302">
        <v>3</v>
      </c>
      <c r="F1302" t="s">
        <v>388</v>
      </c>
      <c r="G1302" s="50">
        <v>8.1999999999999993</v>
      </c>
      <c r="H1302" s="47">
        <v>1</v>
      </c>
      <c r="I1302">
        <v>8.1999999999999993</v>
      </c>
      <c r="J1302" t="str">
        <f t="shared" si="22"/>
        <v>Yes</v>
      </c>
    </row>
    <row r="1303" spans="1:10" ht="16" hidden="1" customHeight="1" x14ac:dyDescent="0.2">
      <c r="A1303" s="48">
        <v>46193</v>
      </c>
      <c r="B1303" s="95"/>
      <c r="C1303" s="95"/>
      <c r="D1303">
        <v>2</v>
      </c>
      <c r="E1303">
        <v>4</v>
      </c>
      <c r="F1303" t="s">
        <v>975</v>
      </c>
      <c r="G1303" s="50">
        <v>18</v>
      </c>
      <c r="H1303" s="47">
        <v>0.5</v>
      </c>
      <c r="I1303">
        <v>19.66</v>
      </c>
      <c r="J1303" t="str">
        <f t="shared" si="22"/>
        <v>Yes</v>
      </c>
    </row>
    <row r="1304" spans="1:10" ht="16" hidden="1" customHeight="1" x14ac:dyDescent="0.2">
      <c r="A1304" s="48">
        <v>46193</v>
      </c>
      <c r="B1304" s="95"/>
      <c r="C1304" s="95"/>
      <c r="D1304">
        <v>2</v>
      </c>
      <c r="E1304">
        <v>5</v>
      </c>
      <c r="F1304" t="s">
        <v>976</v>
      </c>
      <c r="G1304" s="50">
        <v>15</v>
      </c>
      <c r="H1304" s="47">
        <v>0.5</v>
      </c>
      <c r="I1304">
        <v>17.98</v>
      </c>
      <c r="J1304" t="str">
        <f t="shared" si="22"/>
        <v>Yes</v>
      </c>
    </row>
    <row r="1305" spans="1:10" ht="16" hidden="1" customHeight="1" x14ac:dyDescent="0.2">
      <c r="A1305" s="48">
        <v>46193</v>
      </c>
      <c r="B1305" s="95"/>
      <c r="C1305" s="95"/>
      <c r="D1305">
        <v>2</v>
      </c>
      <c r="E1305">
        <v>6</v>
      </c>
      <c r="F1305" t="s">
        <v>977</v>
      </c>
      <c r="G1305" s="50">
        <v>24</v>
      </c>
      <c r="H1305" s="47">
        <v>0.5</v>
      </c>
      <c r="I1305">
        <v>24.26</v>
      </c>
      <c r="J1305" t="str">
        <f t="shared" si="22"/>
        <v>Yes</v>
      </c>
    </row>
    <row r="1306" spans="1:10" ht="16" hidden="1" customHeight="1" x14ac:dyDescent="0.2">
      <c r="A1306" s="48">
        <v>46193</v>
      </c>
      <c r="B1306" s="95"/>
      <c r="C1306" s="95"/>
      <c r="D1306">
        <v>2</v>
      </c>
      <c r="E1306">
        <v>10</v>
      </c>
      <c r="F1306" t="s">
        <v>978</v>
      </c>
      <c r="G1306" s="50">
        <v>6.2</v>
      </c>
      <c r="H1306" s="47">
        <v>0.5</v>
      </c>
      <c r="I1306">
        <v>5.34</v>
      </c>
      <c r="J1306" t="str">
        <f t="shared" si="22"/>
        <v>No</v>
      </c>
    </row>
    <row r="1307" spans="1:10" ht="16" hidden="1" customHeight="1" x14ac:dyDescent="0.2">
      <c r="A1307" s="48">
        <v>46193</v>
      </c>
      <c r="B1307" s="95"/>
      <c r="C1307" s="95"/>
      <c r="D1307">
        <v>2</v>
      </c>
      <c r="E1307">
        <v>12</v>
      </c>
      <c r="F1307" t="s">
        <v>979</v>
      </c>
      <c r="G1307" s="50">
        <v>27</v>
      </c>
      <c r="H1307" s="47">
        <v>0.5</v>
      </c>
      <c r="I1307">
        <v>26.8</v>
      </c>
      <c r="J1307" t="str">
        <f t="shared" si="22"/>
        <v>No</v>
      </c>
    </row>
    <row r="1308" spans="1:10" ht="16" hidden="1" customHeight="1" x14ac:dyDescent="0.2">
      <c r="A1308" s="48">
        <v>46193</v>
      </c>
      <c r="B1308" s="95"/>
      <c r="C1308" s="95"/>
      <c r="D1308">
        <v>3</v>
      </c>
      <c r="E1308">
        <v>1</v>
      </c>
      <c r="F1308" t="s">
        <v>130</v>
      </c>
      <c r="G1308" s="50">
        <v>8.8000000000000007</v>
      </c>
      <c r="H1308" s="47">
        <v>0.5</v>
      </c>
      <c r="I1308">
        <v>8.4</v>
      </c>
      <c r="J1308" t="str">
        <f t="shared" si="22"/>
        <v>No</v>
      </c>
    </row>
    <row r="1309" spans="1:10" ht="16" hidden="1" customHeight="1" x14ac:dyDescent="0.2">
      <c r="A1309" s="48">
        <v>46193</v>
      </c>
      <c r="B1309" s="95"/>
      <c r="C1309" s="95"/>
      <c r="D1309">
        <v>3</v>
      </c>
      <c r="E1309">
        <v>2</v>
      </c>
      <c r="F1309" t="s">
        <v>980</v>
      </c>
      <c r="G1309" s="50">
        <v>12</v>
      </c>
      <c r="H1309" s="47">
        <v>0.5</v>
      </c>
      <c r="I1309">
        <v>14.47</v>
      </c>
      <c r="J1309" t="str">
        <f t="shared" si="22"/>
        <v>Yes</v>
      </c>
    </row>
    <row r="1310" spans="1:10" ht="16" hidden="1" customHeight="1" x14ac:dyDescent="0.2">
      <c r="A1310" s="48">
        <v>46193</v>
      </c>
      <c r="B1310" s="95"/>
      <c r="C1310" s="95"/>
      <c r="D1310">
        <v>3</v>
      </c>
      <c r="E1310">
        <v>4</v>
      </c>
      <c r="F1310" t="s">
        <v>981</v>
      </c>
      <c r="G1310" s="50">
        <v>12</v>
      </c>
      <c r="H1310" s="47">
        <v>0.5</v>
      </c>
      <c r="I1310">
        <v>11</v>
      </c>
      <c r="J1310" t="str">
        <f t="shared" si="22"/>
        <v>No</v>
      </c>
    </row>
    <row r="1311" spans="1:10" ht="16" hidden="1" customHeight="1" x14ac:dyDescent="0.2">
      <c r="A1311" s="48">
        <v>46193</v>
      </c>
      <c r="B1311" s="95"/>
      <c r="C1311" s="95"/>
      <c r="D1311">
        <v>3</v>
      </c>
      <c r="E1311">
        <v>6</v>
      </c>
      <c r="F1311" t="s">
        <v>982</v>
      </c>
      <c r="G1311" s="50">
        <v>18</v>
      </c>
      <c r="H1311" s="47">
        <v>0.5</v>
      </c>
      <c r="I1311">
        <v>19</v>
      </c>
      <c r="J1311" t="str">
        <f t="shared" si="22"/>
        <v>Yes</v>
      </c>
    </row>
    <row r="1312" spans="1:10" ht="16" hidden="1" customHeight="1" x14ac:dyDescent="0.2">
      <c r="A1312" s="48">
        <v>46193</v>
      </c>
      <c r="B1312" s="95"/>
      <c r="C1312" s="95"/>
      <c r="D1312">
        <v>3</v>
      </c>
      <c r="E1312">
        <v>8</v>
      </c>
      <c r="F1312" t="s">
        <v>983</v>
      </c>
      <c r="G1312" s="50">
        <v>12</v>
      </c>
      <c r="H1312" s="47">
        <v>0.5</v>
      </c>
      <c r="I1312">
        <v>16</v>
      </c>
      <c r="J1312" t="str">
        <f t="shared" si="22"/>
        <v>Yes</v>
      </c>
    </row>
    <row r="1313" spans="1:10" ht="16" hidden="1" customHeight="1" x14ac:dyDescent="0.2">
      <c r="A1313" s="48">
        <v>46193</v>
      </c>
      <c r="B1313" s="95"/>
      <c r="C1313" s="95"/>
      <c r="D1313">
        <v>3</v>
      </c>
      <c r="E1313">
        <v>9</v>
      </c>
      <c r="F1313" t="s">
        <v>984</v>
      </c>
      <c r="G1313" s="50">
        <v>38</v>
      </c>
      <c r="H1313" s="47">
        <v>0.5</v>
      </c>
      <c r="I1313">
        <v>35.520000000000003</v>
      </c>
      <c r="J1313" t="str">
        <f t="shared" si="22"/>
        <v>No</v>
      </c>
    </row>
    <row r="1314" spans="1:10" ht="16" hidden="1" customHeight="1" x14ac:dyDescent="0.2">
      <c r="A1314" s="48">
        <v>46193</v>
      </c>
      <c r="B1314" s="95"/>
      <c r="C1314" s="95"/>
      <c r="D1314">
        <v>3</v>
      </c>
      <c r="E1314">
        <v>10</v>
      </c>
      <c r="F1314" t="s">
        <v>985</v>
      </c>
      <c r="G1314" s="50">
        <v>18.5</v>
      </c>
      <c r="H1314" s="47">
        <v>0.5</v>
      </c>
      <c r="I1314">
        <v>23.08</v>
      </c>
      <c r="J1314" t="str">
        <f t="shared" si="22"/>
        <v>Yes</v>
      </c>
    </row>
    <row r="1315" spans="1:10" ht="16" hidden="1" customHeight="1" x14ac:dyDescent="0.2">
      <c r="A1315" s="48">
        <v>46193</v>
      </c>
      <c r="B1315" s="95"/>
      <c r="C1315" s="95"/>
      <c r="D1315">
        <v>3</v>
      </c>
      <c r="E1315">
        <v>12</v>
      </c>
      <c r="F1315" t="s">
        <v>986</v>
      </c>
      <c r="G1315" s="50">
        <v>10.5</v>
      </c>
      <c r="H1315" s="47">
        <v>1</v>
      </c>
      <c r="I1315">
        <v>11.76</v>
      </c>
      <c r="J1315" t="str">
        <f t="shared" si="22"/>
        <v>Yes</v>
      </c>
    </row>
    <row r="1316" spans="1:10" ht="16" hidden="1" customHeight="1" x14ac:dyDescent="0.2">
      <c r="A1316" s="48">
        <v>46193</v>
      </c>
      <c r="B1316" s="95"/>
      <c r="C1316" s="95"/>
      <c r="D1316">
        <v>4</v>
      </c>
      <c r="E1316">
        <v>2</v>
      </c>
      <c r="F1316" t="s">
        <v>875</v>
      </c>
      <c r="G1316" s="50">
        <v>10</v>
      </c>
      <c r="H1316" s="47">
        <v>0.5</v>
      </c>
      <c r="I1316">
        <v>7.83</v>
      </c>
      <c r="J1316" t="str">
        <f t="shared" si="22"/>
        <v>No</v>
      </c>
    </row>
    <row r="1317" spans="1:10" ht="16" hidden="1" customHeight="1" x14ac:dyDescent="0.2">
      <c r="A1317" s="48">
        <v>46193</v>
      </c>
      <c r="B1317" s="95"/>
      <c r="C1317" s="95"/>
      <c r="D1317">
        <v>4</v>
      </c>
      <c r="E1317">
        <v>4</v>
      </c>
      <c r="F1317" t="s">
        <v>743</v>
      </c>
      <c r="G1317" s="50">
        <v>4.7</v>
      </c>
      <c r="H1317" s="47">
        <v>0.5</v>
      </c>
      <c r="I1317">
        <v>4.82</v>
      </c>
      <c r="J1317" t="str">
        <f t="shared" si="22"/>
        <v>Yes</v>
      </c>
    </row>
    <row r="1318" spans="1:10" ht="16" hidden="1" customHeight="1" x14ac:dyDescent="0.2">
      <c r="A1318" s="48">
        <v>46193</v>
      </c>
      <c r="B1318" s="95"/>
      <c r="C1318" s="95"/>
      <c r="D1318">
        <v>4</v>
      </c>
      <c r="E1318">
        <v>7</v>
      </c>
      <c r="F1318" t="s">
        <v>987</v>
      </c>
      <c r="G1318" s="50">
        <v>17.5</v>
      </c>
      <c r="H1318" s="47">
        <v>1</v>
      </c>
      <c r="I1318">
        <v>10</v>
      </c>
      <c r="J1318" t="str">
        <f t="shared" si="22"/>
        <v>No</v>
      </c>
    </row>
    <row r="1319" spans="1:10" ht="16" hidden="1" customHeight="1" x14ac:dyDescent="0.2">
      <c r="A1319" s="48">
        <v>46193</v>
      </c>
      <c r="B1319" s="95"/>
      <c r="C1319" s="95"/>
      <c r="D1319">
        <v>4</v>
      </c>
      <c r="E1319">
        <v>9</v>
      </c>
      <c r="F1319" t="s">
        <v>988</v>
      </c>
      <c r="G1319" s="50">
        <v>5.3</v>
      </c>
      <c r="H1319" s="47">
        <v>0.5</v>
      </c>
      <c r="I1319">
        <v>4.99</v>
      </c>
      <c r="J1319" t="str">
        <f t="shared" si="22"/>
        <v>No</v>
      </c>
    </row>
    <row r="1320" spans="1:10" ht="16" hidden="1" customHeight="1" x14ac:dyDescent="0.2">
      <c r="A1320" s="48">
        <v>46193</v>
      </c>
      <c r="B1320" s="95"/>
      <c r="C1320" s="95"/>
      <c r="D1320">
        <v>4</v>
      </c>
      <c r="E1320">
        <v>11</v>
      </c>
      <c r="F1320" t="s">
        <v>989</v>
      </c>
      <c r="G1320" s="50">
        <v>32</v>
      </c>
      <c r="H1320" s="47">
        <v>0.5</v>
      </c>
      <c r="I1320">
        <v>32</v>
      </c>
      <c r="J1320" t="str">
        <f t="shared" si="22"/>
        <v>Yes</v>
      </c>
    </row>
    <row r="1321" spans="1:10" ht="16" hidden="1" customHeight="1" x14ac:dyDescent="0.2">
      <c r="A1321" s="48">
        <v>46193</v>
      </c>
      <c r="B1321" s="95"/>
      <c r="C1321" s="95"/>
      <c r="D1321">
        <v>4</v>
      </c>
      <c r="E1321">
        <v>12</v>
      </c>
      <c r="F1321" t="s">
        <v>990</v>
      </c>
      <c r="G1321" s="50">
        <v>28</v>
      </c>
      <c r="H1321" s="47">
        <v>1</v>
      </c>
      <c r="I1321">
        <v>22.3</v>
      </c>
      <c r="J1321" t="str">
        <f t="shared" si="22"/>
        <v>No</v>
      </c>
    </row>
    <row r="1322" spans="1:10" ht="16" hidden="1" customHeight="1" x14ac:dyDescent="0.2">
      <c r="A1322" s="48">
        <v>46193</v>
      </c>
      <c r="B1322" s="95"/>
      <c r="C1322" s="95"/>
      <c r="D1322">
        <v>5</v>
      </c>
      <c r="E1322">
        <v>3</v>
      </c>
      <c r="F1322" t="s">
        <v>991</v>
      </c>
      <c r="G1322" s="50">
        <v>12.5</v>
      </c>
      <c r="H1322" s="47">
        <v>0.5</v>
      </c>
      <c r="I1322">
        <v>28.18</v>
      </c>
      <c r="J1322" t="str">
        <f t="shared" si="22"/>
        <v>Yes</v>
      </c>
    </row>
    <row r="1323" spans="1:10" ht="16" hidden="1" customHeight="1" x14ac:dyDescent="0.2">
      <c r="A1323" s="48">
        <v>46193</v>
      </c>
      <c r="B1323" s="95"/>
      <c r="C1323" s="95"/>
      <c r="D1323">
        <v>5</v>
      </c>
      <c r="E1323">
        <v>8</v>
      </c>
      <c r="F1323" t="s">
        <v>992</v>
      </c>
      <c r="G1323" s="50">
        <v>2.6</v>
      </c>
      <c r="H1323" s="47">
        <v>0.5</v>
      </c>
      <c r="I1323">
        <v>2.31</v>
      </c>
      <c r="J1323" t="str">
        <f t="shared" si="22"/>
        <v>No</v>
      </c>
    </row>
    <row r="1324" spans="1:10" ht="16" hidden="1" customHeight="1" x14ac:dyDescent="0.2">
      <c r="A1324" s="48">
        <v>46193</v>
      </c>
      <c r="B1324" s="95"/>
      <c r="C1324" s="95"/>
      <c r="D1324">
        <v>5</v>
      </c>
      <c r="E1324">
        <v>9</v>
      </c>
      <c r="F1324" t="s">
        <v>726</v>
      </c>
      <c r="G1324" s="50">
        <v>16</v>
      </c>
      <c r="H1324" s="47">
        <v>1</v>
      </c>
      <c r="I1324">
        <v>16</v>
      </c>
      <c r="J1324" t="str">
        <f t="shared" si="22"/>
        <v>Yes</v>
      </c>
    </row>
    <row r="1325" spans="1:10" ht="16" hidden="1" customHeight="1" x14ac:dyDescent="0.2">
      <c r="A1325" s="48">
        <v>46193</v>
      </c>
      <c r="B1325" s="95"/>
      <c r="C1325" s="95"/>
      <c r="D1325">
        <v>5</v>
      </c>
      <c r="E1325">
        <v>11</v>
      </c>
      <c r="F1325" t="s">
        <v>993</v>
      </c>
      <c r="G1325" s="50">
        <v>19</v>
      </c>
      <c r="H1325" s="47">
        <v>0.5</v>
      </c>
      <c r="I1325">
        <v>17</v>
      </c>
      <c r="J1325" t="str">
        <f t="shared" si="22"/>
        <v>No</v>
      </c>
    </row>
    <row r="1326" spans="1:10" ht="16" hidden="1" customHeight="1" x14ac:dyDescent="0.2">
      <c r="A1326" s="48">
        <v>46193</v>
      </c>
      <c r="B1326" s="95"/>
      <c r="C1326" s="95"/>
      <c r="D1326">
        <v>5</v>
      </c>
      <c r="E1326">
        <v>12</v>
      </c>
      <c r="F1326" t="s">
        <v>132</v>
      </c>
      <c r="G1326" s="50">
        <v>36</v>
      </c>
      <c r="H1326" s="47">
        <v>1</v>
      </c>
      <c r="I1326">
        <v>36</v>
      </c>
      <c r="J1326" t="str">
        <f t="shared" si="22"/>
        <v>Yes</v>
      </c>
    </row>
    <row r="1327" spans="1:10" ht="16" hidden="1" customHeight="1" x14ac:dyDescent="0.2">
      <c r="A1327" s="48">
        <v>46193</v>
      </c>
      <c r="B1327" s="95"/>
      <c r="C1327" s="95"/>
      <c r="D1327">
        <v>6</v>
      </c>
      <c r="E1327">
        <v>2</v>
      </c>
      <c r="F1327" t="s">
        <v>601</v>
      </c>
      <c r="G1327" s="50">
        <v>6.6</v>
      </c>
      <c r="H1327" s="47">
        <v>0.5</v>
      </c>
      <c r="I1327">
        <v>5.5</v>
      </c>
      <c r="J1327" t="str">
        <f t="shared" si="22"/>
        <v>No</v>
      </c>
    </row>
    <row r="1328" spans="1:10" ht="16" hidden="1" customHeight="1" x14ac:dyDescent="0.2">
      <c r="A1328" s="48">
        <v>46193</v>
      </c>
      <c r="B1328" s="95"/>
      <c r="C1328" s="95"/>
      <c r="D1328">
        <v>6</v>
      </c>
      <c r="E1328">
        <v>3</v>
      </c>
      <c r="F1328" t="s">
        <v>231</v>
      </c>
      <c r="G1328" s="50">
        <v>12.5</v>
      </c>
      <c r="H1328" s="47">
        <v>0.5</v>
      </c>
      <c r="I1328">
        <v>12.29</v>
      </c>
      <c r="J1328" t="str">
        <f t="shared" si="22"/>
        <v>No</v>
      </c>
    </row>
    <row r="1329" spans="1:10" ht="16" hidden="1" customHeight="1" x14ac:dyDescent="0.2">
      <c r="A1329" s="48">
        <v>46193</v>
      </c>
      <c r="B1329" s="95"/>
      <c r="C1329" s="95"/>
      <c r="D1329">
        <v>6</v>
      </c>
      <c r="E1329">
        <v>4</v>
      </c>
      <c r="F1329" t="s">
        <v>994</v>
      </c>
      <c r="G1329" s="50">
        <v>12</v>
      </c>
      <c r="H1329" s="47">
        <v>1</v>
      </c>
      <c r="I1329">
        <v>10.64</v>
      </c>
      <c r="J1329" t="str">
        <f t="shared" si="22"/>
        <v>No</v>
      </c>
    </row>
    <row r="1330" spans="1:10" ht="16" hidden="1" customHeight="1" x14ac:dyDescent="0.2">
      <c r="A1330" s="48">
        <v>46193</v>
      </c>
      <c r="B1330" s="95"/>
      <c r="C1330" s="95"/>
      <c r="D1330">
        <v>6</v>
      </c>
      <c r="E1330">
        <v>5</v>
      </c>
      <c r="F1330" t="s">
        <v>826</v>
      </c>
      <c r="G1330" s="50">
        <v>32</v>
      </c>
      <c r="H1330" s="47">
        <v>0.5</v>
      </c>
      <c r="I1330">
        <v>32</v>
      </c>
      <c r="J1330" t="str">
        <f t="shared" si="22"/>
        <v>Yes</v>
      </c>
    </row>
    <row r="1331" spans="1:10" ht="16" hidden="1" customHeight="1" x14ac:dyDescent="0.2">
      <c r="A1331" s="48">
        <v>46193</v>
      </c>
      <c r="B1331" s="95"/>
      <c r="C1331" s="95"/>
      <c r="D1331">
        <v>6</v>
      </c>
      <c r="E1331">
        <v>8</v>
      </c>
      <c r="F1331" t="s">
        <v>642</v>
      </c>
      <c r="G1331" s="50">
        <v>4.3</v>
      </c>
      <c r="H1331" s="47">
        <v>0.5</v>
      </c>
      <c r="I1331">
        <v>5.8</v>
      </c>
      <c r="J1331" t="str">
        <f t="shared" si="22"/>
        <v>Yes</v>
      </c>
    </row>
    <row r="1332" spans="1:10" ht="16" hidden="1" customHeight="1" x14ac:dyDescent="0.2">
      <c r="A1332" s="48">
        <v>46193</v>
      </c>
      <c r="B1332" s="95"/>
      <c r="C1332" s="95"/>
      <c r="D1332">
        <v>6</v>
      </c>
      <c r="E1332">
        <v>11</v>
      </c>
      <c r="F1332" t="s">
        <v>882</v>
      </c>
      <c r="G1332" s="50">
        <v>15</v>
      </c>
      <c r="H1332" s="47">
        <v>1</v>
      </c>
      <c r="I1332">
        <v>12.9</v>
      </c>
      <c r="J1332" t="str">
        <f t="shared" si="22"/>
        <v>No</v>
      </c>
    </row>
    <row r="1333" spans="1:10" ht="16" hidden="1" customHeight="1" x14ac:dyDescent="0.2">
      <c r="A1333" s="48">
        <v>46193</v>
      </c>
      <c r="B1333" s="95"/>
      <c r="C1333" s="95"/>
      <c r="D1333">
        <v>6</v>
      </c>
      <c r="E1333">
        <v>12</v>
      </c>
      <c r="F1333" t="s">
        <v>995</v>
      </c>
      <c r="G1333" s="50">
        <v>15</v>
      </c>
      <c r="H1333" s="47">
        <v>0.5</v>
      </c>
      <c r="I1333">
        <v>18.22</v>
      </c>
      <c r="J1333" t="str">
        <f t="shared" si="22"/>
        <v>Yes</v>
      </c>
    </row>
    <row r="1334" spans="1:10" ht="16" hidden="1" customHeight="1" x14ac:dyDescent="0.2">
      <c r="A1334" s="48">
        <v>46193</v>
      </c>
      <c r="B1334" s="95"/>
      <c r="C1334" s="95"/>
      <c r="D1334">
        <v>6</v>
      </c>
      <c r="E1334">
        <v>13</v>
      </c>
      <c r="F1334" t="s">
        <v>923</v>
      </c>
      <c r="G1334" s="50">
        <v>19</v>
      </c>
      <c r="H1334" s="47">
        <v>0.5</v>
      </c>
      <c r="I1334">
        <v>17.04</v>
      </c>
      <c r="J1334" t="str">
        <f t="shared" si="22"/>
        <v>No</v>
      </c>
    </row>
    <row r="1335" spans="1:10" ht="16" hidden="1" customHeight="1" x14ac:dyDescent="0.2">
      <c r="A1335" s="48">
        <v>46193</v>
      </c>
      <c r="B1335" s="95"/>
      <c r="C1335" s="95"/>
      <c r="D1335">
        <v>6</v>
      </c>
      <c r="E1335">
        <v>16</v>
      </c>
      <c r="F1335" t="s">
        <v>669</v>
      </c>
      <c r="G1335" s="50">
        <v>40</v>
      </c>
      <c r="H1335" s="47">
        <v>1</v>
      </c>
      <c r="I1335">
        <v>56.48</v>
      </c>
      <c r="J1335" t="str">
        <f t="shared" si="22"/>
        <v>Yes</v>
      </c>
    </row>
    <row r="1336" spans="1:10" ht="16" hidden="1" customHeight="1" x14ac:dyDescent="0.2">
      <c r="A1336" s="48">
        <v>46193</v>
      </c>
      <c r="B1336" s="95"/>
      <c r="C1336" s="95"/>
      <c r="D1336">
        <v>7</v>
      </c>
      <c r="E1336">
        <v>1</v>
      </c>
      <c r="F1336" t="s">
        <v>996</v>
      </c>
      <c r="G1336" s="50">
        <v>20</v>
      </c>
      <c r="H1336" s="47">
        <v>1</v>
      </c>
      <c r="I1336">
        <v>21.58</v>
      </c>
      <c r="J1336" t="str">
        <f t="shared" si="22"/>
        <v>Yes</v>
      </c>
    </row>
    <row r="1337" spans="1:10" ht="16" hidden="1" customHeight="1" x14ac:dyDescent="0.2">
      <c r="A1337" s="48">
        <v>46193</v>
      </c>
      <c r="B1337" s="95"/>
      <c r="C1337" s="95"/>
      <c r="D1337">
        <v>7</v>
      </c>
      <c r="E1337">
        <v>2</v>
      </c>
      <c r="F1337" t="s">
        <v>997</v>
      </c>
      <c r="G1337" s="50">
        <v>5.4</v>
      </c>
      <c r="H1337" s="47">
        <v>0.5</v>
      </c>
      <c r="I1337">
        <v>6.44</v>
      </c>
      <c r="J1337" t="str">
        <f t="shared" si="22"/>
        <v>Yes</v>
      </c>
    </row>
    <row r="1338" spans="1:10" ht="16" hidden="1" customHeight="1" x14ac:dyDescent="0.2">
      <c r="A1338" s="48">
        <v>46193</v>
      </c>
      <c r="B1338" s="95"/>
      <c r="C1338" s="95"/>
      <c r="D1338">
        <v>7</v>
      </c>
      <c r="E1338">
        <v>3</v>
      </c>
      <c r="F1338" t="s">
        <v>848</v>
      </c>
      <c r="G1338" s="50">
        <v>14.5</v>
      </c>
      <c r="H1338" s="47">
        <v>1</v>
      </c>
      <c r="I1338">
        <v>16.29</v>
      </c>
      <c r="J1338" t="str">
        <f t="shared" si="22"/>
        <v>Yes</v>
      </c>
    </row>
    <row r="1339" spans="1:10" ht="16" hidden="1" customHeight="1" x14ac:dyDescent="0.2">
      <c r="A1339" s="48">
        <v>46193</v>
      </c>
      <c r="B1339" s="95"/>
      <c r="C1339" s="95"/>
      <c r="D1339">
        <v>7</v>
      </c>
      <c r="E1339">
        <v>4</v>
      </c>
      <c r="F1339" t="s">
        <v>998</v>
      </c>
      <c r="G1339" s="50">
        <v>4.7</v>
      </c>
      <c r="H1339" s="47">
        <v>0.5</v>
      </c>
      <c r="I1339">
        <v>3.93</v>
      </c>
      <c r="J1339" t="str">
        <f t="shared" si="22"/>
        <v>No</v>
      </c>
    </row>
    <row r="1340" spans="1:10" ht="16" hidden="1" customHeight="1" x14ac:dyDescent="0.2">
      <c r="A1340" s="48">
        <v>46193</v>
      </c>
      <c r="B1340" s="95"/>
      <c r="C1340" s="95"/>
      <c r="D1340">
        <v>7</v>
      </c>
      <c r="E1340">
        <v>6</v>
      </c>
      <c r="F1340" t="s">
        <v>774</v>
      </c>
      <c r="G1340" s="50">
        <v>5</v>
      </c>
      <c r="H1340" s="47">
        <v>0.5</v>
      </c>
      <c r="I1340">
        <v>5.18</v>
      </c>
      <c r="J1340" t="str">
        <f t="shared" si="22"/>
        <v>Yes</v>
      </c>
    </row>
    <row r="1341" spans="1:10" ht="16" hidden="1" customHeight="1" x14ac:dyDescent="0.2">
      <c r="A1341" s="48">
        <v>46193</v>
      </c>
      <c r="B1341" s="95"/>
      <c r="C1341" s="95"/>
      <c r="D1341">
        <v>7</v>
      </c>
      <c r="E1341">
        <v>12</v>
      </c>
      <c r="F1341" t="s">
        <v>999</v>
      </c>
      <c r="G1341" s="50">
        <v>18.5</v>
      </c>
      <c r="H1341" s="47">
        <v>0.5</v>
      </c>
      <c r="I1341">
        <v>19.72</v>
      </c>
      <c r="J1341" t="str">
        <f t="shared" si="22"/>
        <v>Yes</v>
      </c>
    </row>
    <row r="1342" spans="1:10" ht="16" hidden="1" customHeight="1" x14ac:dyDescent="0.2">
      <c r="A1342" s="48">
        <v>46193</v>
      </c>
      <c r="B1342" s="95"/>
      <c r="C1342" s="95"/>
      <c r="D1342">
        <v>7</v>
      </c>
      <c r="E1342">
        <v>13</v>
      </c>
      <c r="F1342" t="s">
        <v>793</v>
      </c>
      <c r="G1342" s="50">
        <v>8.6</v>
      </c>
      <c r="H1342" s="47">
        <v>1</v>
      </c>
      <c r="I1342">
        <v>8.89</v>
      </c>
      <c r="J1342" t="str">
        <f t="shared" si="22"/>
        <v>Yes</v>
      </c>
    </row>
    <row r="1343" spans="1:10" ht="16" hidden="1" customHeight="1" x14ac:dyDescent="0.2">
      <c r="A1343" s="48">
        <v>46193</v>
      </c>
      <c r="B1343" s="95"/>
      <c r="C1343" s="95"/>
      <c r="D1343">
        <v>7</v>
      </c>
      <c r="E1343">
        <v>14</v>
      </c>
      <c r="F1343" t="s">
        <v>124</v>
      </c>
      <c r="G1343" s="50">
        <v>17.5</v>
      </c>
      <c r="H1343" s="47">
        <v>0.5</v>
      </c>
      <c r="I1343">
        <v>12.59</v>
      </c>
      <c r="J1343" t="str">
        <f t="shared" si="22"/>
        <v>No</v>
      </c>
    </row>
    <row r="1344" spans="1:10" ht="16" hidden="1" customHeight="1" x14ac:dyDescent="0.2">
      <c r="A1344" s="48">
        <v>46193</v>
      </c>
      <c r="B1344" s="95"/>
      <c r="C1344" s="95"/>
      <c r="D1344">
        <v>8</v>
      </c>
      <c r="E1344">
        <v>2</v>
      </c>
      <c r="F1344" t="s">
        <v>397</v>
      </c>
      <c r="G1344" s="50">
        <v>7</v>
      </c>
      <c r="H1344" s="47">
        <v>0.5</v>
      </c>
      <c r="I1344">
        <v>6</v>
      </c>
      <c r="J1344" t="str">
        <f t="shared" si="22"/>
        <v>No</v>
      </c>
    </row>
    <row r="1345" spans="1:10" ht="16" hidden="1" customHeight="1" x14ac:dyDescent="0.2">
      <c r="A1345" s="48">
        <v>46193</v>
      </c>
      <c r="B1345" s="95"/>
      <c r="C1345" s="95"/>
      <c r="D1345">
        <v>8</v>
      </c>
      <c r="E1345">
        <v>4</v>
      </c>
      <c r="F1345" t="s">
        <v>806</v>
      </c>
      <c r="G1345" s="50">
        <v>8.1999999999999993</v>
      </c>
      <c r="H1345" s="47">
        <v>1</v>
      </c>
      <c r="I1345">
        <v>7.33</v>
      </c>
      <c r="J1345" t="str">
        <f t="shared" si="22"/>
        <v>No</v>
      </c>
    </row>
    <row r="1346" spans="1:10" ht="16" hidden="1" customHeight="1" x14ac:dyDescent="0.2">
      <c r="A1346" s="48">
        <v>46193</v>
      </c>
      <c r="B1346" s="95"/>
      <c r="C1346" s="95"/>
      <c r="D1346">
        <v>8</v>
      </c>
      <c r="E1346">
        <v>5</v>
      </c>
      <c r="F1346" t="s">
        <v>567</v>
      </c>
      <c r="G1346" s="50">
        <v>4.9000000000000004</v>
      </c>
      <c r="H1346" s="47">
        <v>0.5</v>
      </c>
      <c r="I1346">
        <v>5.37</v>
      </c>
      <c r="J1346" t="str">
        <f t="shared" si="22"/>
        <v>Yes</v>
      </c>
    </row>
    <row r="1347" spans="1:10" ht="16" hidden="1" customHeight="1" x14ac:dyDescent="0.2">
      <c r="A1347" s="48">
        <v>46193</v>
      </c>
      <c r="B1347" s="95"/>
      <c r="C1347" s="95"/>
      <c r="D1347">
        <v>8</v>
      </c>
      <c r="E1347">
        <v>6</v>
      </c>
      <c r="F1347" t="s">
        <v>1000</v>
      </c>
      <c r="G1347" s="50">
        <v>28</v>
      </c>
      <c r="H1347" s="47">
        <v>1</v>
      </c>
      <c r="I1347">
        <v>41.46</v>
      </c>
      <c r="J1347" t="str">
        <f t="shared" si="22"/>
        <v>Yes</v>
      </c>
    </row>
    <row r="1348" spans="1:10" ht="16" hidden="1" customHeight="1" x14ac:dyDescent="0.2">
      <c r="A1348" s="48">
        <v>46193</v>
      </c>
      <c r="B1348" s="95"/>
      <c r="C1348" s="95"/>
      <c r="D1348">
        <v>8</v>
      </c>
      <c r="E1348">
        <v>7</v>
      </c>
      <c r="F1348" t="s">
        <v>1001</v>
      </c>
      <c r="G1348" s="50">
        <v>26</v>
      </c>
      <c r="H1348" s="47">
        <v>0.5</v>
      </c>
      <c r="I1348">
        <v>16</v>
      </c>
      <c r="J1348" t="str">
        <f t="shared" si="22"/>
        <v>No</v>
      </c>
    </row>
    <row r="1349" spans="1:10" ht="16" hidden="1" customHeight="1" x14ac:dyDescent="0.2">
      <c r="A1349" s="48">
        <v>46193</v>
      </c>
      <c r="B1349" s="95"/>
      <c r="C1349" s="95"/>
      <c r="D1349">
        <v>8</v>
      </c>
      <c r="E1349">
        <v>8</v>
      </c>
      <c r="F1349" t="s">
        <v>1002</v>
      </c>
      <c r="G1349" s="50">
        <v>38</v>
      </c>
      <c r="H1349" s="47">
        <v>1</v>
      </c>
      <c r="I1349">
        <v>48.75</v>
      </c>
      <c r="J1349" t="str">
        <f t="shared" si="22"/>
        <v>Yes</v>
      </c>
    </row>
    <row r="1350" spans="1:10" ht="16" hidden="1" customHeight="1" x14ac:dyDescent="0.2">
      <c r="A1350" s="48">
        <v>46193</v>
      </c>
      <c r="B1350" s="95"/>
      <c r="C1350" s="95"/>
      <c r="D1350">
        <v>8</v>
      </c>
      <c r="E1350">
        <v>10</v>
      </c>
      <c r="F1350" t="s">
        <v>652</v>
      </c>
      <c r="G1350" s="50">
        <v>38</v>
      </c>
      <c r="H1350" s="47">
        <v>1</v>
      </c>
      <c r="I1350">
        <v>36</v>
      </c>
      <c r="J1350" t="str">
        <f t="shared" si="22"/>
        <v>No</v>
      </c>
    </row>
    <row r="1351" spans="1:10" ht="16" hidden="1" customHeight="1" x14ac:dyDescent="0.2">
      <c r="A1351" s="48">
        <v>46193</v>
      </c>
      <c r="B1351" s="95"/>
      <c r="C1351" s="95"/>
      <c r="D1351">
        <v>8</v>
      </c>
      <c r="E1351">
        <v>15</v>
      </c>
      <c r="F1351" t="s">
        <v>1003</v>
      </c>
      <c r="G1351" s="50">
        <v>16</v>
      </c>
      <c r="H1351" s="47">
        <v>1</v>
      </c>
      <c r="I1351">
        <v>10.61</v>
      </c>
      <c r="J1351" t="str">
        <f t="shared" si="22"/>
        <v>No</v>
      </c>
    </row>
    <row r="1352" spans="1:10" ht="16" hidden="1" customHeight="1" x14ac:dyDescent="0.2">
      <c r="A1352" s="48">
        <v>46193</v>
      </c>
      <c r="B1352" s="95"/>
      <c r="C1352" s="95"/>
      <c r="D1352">
        <v>9</v>
      </c>
      <c r="E1352">
        <v>1</v>
      </c>
      <c r="F1352" t="s">
        <v>798</v>
      </c>
      <c r="G1352" s="50">
        <v>25</v>
      </c>
      <c r="H1352" s="47">
        <v>1</v>
      </c>
      <c r="I1352">
        <v>25.85</v>
      </c>
      <c r="J1352" t="str">
        <f t="shared" si="22"/>
        <v>Yes</v>
      </c>
    </row>
    <row r="1353" spans="1:10" ht="16" hidden="1" customHeight="1" x14ac:dyDescent="0.2">
      <c r="A1353" s="48">
        <v>46193</v>
      </c>
      <c r="B1353" s="95"/>
      <c r="C1353" s="95"/>
      <c r="D1353">
        <v>9</v>
      </c>
      <c r="E1353">
        <v>2</v>
      </c>
      <c r="F1353" t="s">
        <v>872</v>
      </c>
      <c r="G1353" s="50">
        <v>7</v>
      </c>
      <c r="H1353" s="47">
        <v>0.5</v>
      </c>
      <c r="I1353">
        <v>7</v>
      </c>
      <c r="J1353" t="str">
        <f t="shared" si="22"/>
        <v>Yes</v>
      </c>
    </row>
    <row r="1354" spans="1:10" ht="16" hidden="1" customHeight="1" x14ac:dyDescent="0.2">
      <c r="A1354" s="48">
        <v>46193</v>
      </c>
      <c r="B1354" s="95"/>
      <c r="C1354" s="95"/>
      <c r="D1354">
        <v>9</v>
      </c>
      <c r="E1354">
        <v>3</v>
      </c>
      <c r="F1354" t="s">
        <v>766</v>
      </c>
      <c r="G1354" s="50">
        <v>7</v>
      </c>
      <c r="H1354" s="47">
        <v>1</v>
      </c>
      <c r="I1354">
        <v>7.66</v>
      </c>
      <c r="J1354" t="str">
        <f t="shared" si="22"/>
        <v>Yes</v>
      </c>
    </row>
    <row r="1355" spans="1:10" ht="16" hidden="1" customHeight="1" x14ac:dyDescent="0.2">
      <c r="A1355" s="48">
        <v>46193</v>
      </c>
      <c r="B1355" s="95"/>
      <c r="C1355" s="95"/>
      <c r="D1355">
        <v>9</v>
      </c>
      <c r="E1355">
        <v>4</v>
      </c>
      <c r="F1355" t="s">
        <v>873</v>
      </c>
      <c r="G1355" s="50">
        <v>5</v>
      </c>
      <c r="H1355" s="47">
        <v>0.5</v>
      </c>
      <c r="I1355">
        <v>5.33</v>
      </c>
      <c r="J1355" t="str">
        <f t="shared" si="22"/>
        <v>Yes</v>
      </c>
    </row>
    <row r="1356" spans="1:10" ht="16" hidden="1" customHeight="1" x14ac:dyDescent="0.2">
      <c r="A1356" s="48">
        <v>46193</v>
      </c>
      <c r="B1356" s="95"/>
      <c r="C1356" s="95"/>
      <c r="D1356">
        <v>9</v>
      </c>
      <c r="E1356">
        <v>6</v>
      </c>
      <c r="F1356" t="s">
        <v>799</v>
      </c>
      <c r="G1356" s="50">
        <v>36</v>
      </c>
      <c r="H1356" s="47">
        <v>1</v>
      </c>
      <c r="I1356">
        <v>52.67</v>
      </c>
      <c r="J1356" t="str">
        <f t="shared" si="22"/>
        <v>Yes</v>
      </c>
    </row>
    <row r="1357" spans="1:10" ht="16" hidden="1" customHeight="1" x14ac:dyDescent="0.2">
      <c r="A1357" s="48">
        <v>46193</v>
      </c>
      <c r="B1357" s="95"/>
      <c r="C1357" s="95"/>
      <c r="D1357">
        <v>9</v>
      </c>
      <c r="E1357">
        <v>8</v>
      </c>
      <c r="F1357" t="s">
        <v>1004</v>
      </c>
      <c r="G1357" s="50">
        <v>3.5</v>
      </c>
      <c r="H1357" s="47">
        <v>0.5</v>
      </c>
      <c r="I1357">
        <v>3.05</v>
      </c>
      <c r="J1357" t="str">
        <f t="shared" si="22"/>
        <v>No</v>
      </c>
    </row>
    <row r="1358" spans="1:10" ht="16" hidden="1" customHeight="1" x14ac:dyDescent="0.2">
      <c r="A1358" s="48">
        <v>46193</v>
      </c>
      <c r="B1358" s="95"/>
      <c r="C1358" s="95"/>
      <c r="D1358">
        <v>9</v>
      </c>
      <c r="E1358">
        <v>10</v>
      </c>
      <c r="F1358" t="s">
        <v>674</v>
      </c>
      <c r="G1358" s="50">
        <v>12.5</v>
      </c>
      <c r="H1358" s="47">
        <v>1</v>
      </c>
      <c r="I1358">
        <v>12</v>
      </c>
      <c r="J1358" t="str">
        <f t="shared" ref="J1358:J1421" si="23">IF(I1358&gt;=G1358,"Yes","No")</f>
        <v>No</v>
      </c>
    </row>
    <row r="1359" spans="1:10" ht="16" hidden="1" customHeight="1" x14ac:dyDescent="0.2">
      <c r="A1359" s="48">
        <v>46193</v>
      </c>
      <c r="B1359" s="95"/>
      <c r="C1359" s="95"/>
      <c r="D1359">
        <v>9</v>
      </c>
      <c r="E1359">
        <v>13</v>
      </c>
      <c r="F1359" t="s">
        <v>226</v>
      </c>
      <c r="G1359" s="50">
        <v>18.5</v>
      </c>
      <c r="H1359" s="47">
        <v>1</v>
      </c>
      <c r="I1359">
        <v>18</v>
      </c>
      <c r="J1359" t="str">
        <f t="shared" si="23"/>
        <v>No</v>
      </c>
    </row>
    <row r="1360" spans="1:10" ht="16" hidden="1" customHeight="1" x14ac:dyDescent="0.2">
      <c r="A1360" s="48">
        <v>46200</v>
      </c>
      <c r="B1360" s="95"/>
      <c r="C1360" s="95"/>
      <c r="D1360">
        <v>2</v>
      </c>
      <c r="E1360">
        <v>1</v>
      </c>
      <c r="F1360" t="s">
        <v>937</v>
      </c>
      <c r="G1360" s="50">
        <v>26</v>
      </c>
      <c r="H1360" s="47">
        <v>1</v>
      </c>
      <c r="I1360">
        <v>43.68</v>
      </c>
      <c r="J1360" t="str">
        <f t="shared" si="23"/>
        <v>Yes</v>
      </c>
    </row>
    <row r="1361" spans="1:10" ht="16" hidden="1" customHeight="1" x14ac:dyDescent="0.2">
      <c r="A1361" s="48">
        <v>46200</v>
      </c>
      <c r="B1361" s="95"/>
      <c r="C1361" s="95"/>
      <c r="D1361">
        <v>2</v>
      </c>
      <c r="E1361">
        <v>3</v>
      </c>
      <c r="F1361" t="s">
        <v>796</v>
      </c>
      <c r="G1361" s="50">
        <v>32</v>
      </c>
      <c r="H1361" s="47">
        <v>1</v>
      </c>
      <c r="I1361">
        <v>20.91</v>
      </c>
      <c r="J1361" t="str">
        <f t="shared" si="23"/>
        <v>No</v>
      </c>
    </row>
    <row r="1362" spans="1:10" ht="16" hidden="1" customHeight="1" x14ac:dyDescent="0.2">
      <c r="A1362" s="48">
        <v>46200</v>
      </c>
      <c r="B1362" s="95"/>
      <c r="C1362" s="95"/>
      <c r="D1362">
        <v>2</v>
      </c>
      <c r="E1362">
        <v>5</v>
      </c>
      <c r="F1362" t="s">
        <v>1006</v>
      </c>
      <c r="G1362" s="50">
        <v>9.1999999999999993</v>
      </c>
      <c r="H1362" s="47">
        <v>1</v>
      </c>
      <c r="I1362">
        <v>5.6</v>
      </c>
      <c r="J1362" t="str">
        <f t="shared" si="23"/>
        <v>No</v>
      </c>
    </row>
    <row r="1363" spans="1:10" ht="16" hidden="1" customHeight="1" x14ac:dyDescent="0.2">
      <c r="A1363" s="48">
        <v>46200</v>
      </c>
      <c r="B1363" s="95"/>
      <c r="C1363" s="95"/>
      <c r="D1363">
        <v>2</v>
      </c>
      <c r="E1363">
        <v>6</v>
      </c>
      <c r="F1363" t="s">
        <v>522</v>
      </c>
      <c r="G1363" s="50">
        <v>38</v>
      </c>
      <c r="H1363" s="47">
        <v>0.5</v>
      </c>
      <c r="I1363">
        <v>45.69</v>
      </c>
      <c r="J1363" t="str">
        <f t="shared" si="23"/>
        <v>Yes</v>
      </c>
    </row>
    <row r="1364" spans="1:10" ht="16" hidden="1" customHeight="1" x14ac:dyDescent="0.2">
      <c r="A1364" s="48">
        <v>46200</v>
      </c>
      <c r="B1364" s="95"/>
      <c r="C1364" s="95"/>
      <c r="D1364">
        <v>2</v>
      </c>
      <c r="E1364">
        <v>7</v>
      </c>
      <c r="F1364" t="s">
        <v>1007</v>
      </c>
      <c r="G1364" s="50">
        <v>12.5</v>
      </c>
      <c r="H1364" s="47">
        <v>0.5</v>
      </c>
      <c r="I1364">
        <v>25.95</v>
      </c>
      <c r="J1364" t="str">
        <f t="shared" si="23"/>
        <v>Yes</v>
      </c>
    </row>
    <row r="1365" spans="1:10" ht="16" hidden="1" customHeight="1" x14ac:dyDescent="0.2">
      <c r="A1365" s="48">
        <v>46200</v>
      </c>
      <c r="B1365" s="95"/>
      <c r="C1365" s="95"/>
      <c r="D1365">
        <v>2</v>
      </c>
      <c r="E1365">
        <v>8</v>
      </c>
      <c r="F1365" t="s">
        <v>1008</v>
      </c>
      <c r="G1365" s="50">
        <v>10</v>
      </c>
      <c r="H1365" s="47">
        <v>1</v>
      </c>
      <c r="I1365">
        <v>9.15</v>
      </c>
      <c r="J1365" t="str">
        <f t="shared" si="23"/>
        <v>No</v>
      </c>
    </row>
    <row r="1366" spans="1:10" ht="16" hidden="1" customHeight="1" x14ac:dyDescent="0.2">
      <c r="A1366" s="48">
        <v>46200</v>
      </c>
      <c r="B1366" s="95"/>
      <c r="C1366" s="95"/>
      <c r="D1366">
        <v>2</v>
      </c>
      <c r="E1366">
        <v>9</v>
      </c>
      <c r="F1366" t="s">
        <v>179</v>
      </c>
      <c r="G1366" s="50">
        <v>13</v>
      </c>
      <c r="H1366" s="47">
        <v>0.5</v>
      </c>
      <c r="I1366">
        <v>9.6</v>
      </c>
      <c r="J1366" t="str">
        <f t="shared" si="23"/>
        <v>No</v>
      </c>
    </row>
    <row r="1367" spans="1:10" ht="16" hidden="1" customHeight="1" x14ac:dyDescent="0.2">
      <c r="A1367" s="48">
        <v>46200</v>
      </c>
      <c r="B1367" s="95"/>
      <c r="C1367" s="95"/>
      <c r="D1367">
        <v>2</v>
      </c>
      <c r="E1367">
        <v>11</v>
      </c>
      <c r="F1367" t="s">
        <v>658</v>
      </c>
      <c r="G1367" s="50">
        <v>36</v>
      </c>
      <c r="H1367" s="47">
        <v>1</v>
      </c>
      <c r="I1367">
        <v>37.270000000000003</v>
      </c>
      <c r="J1367" t="str">
        <f t="shared" si="23"/>
        <v>Yes</v>
      </c>
    </row>
    <row r="1368" spans="1:10" ht="16" hidden="1" customHeight="1" x14ac:dyDescent="0.2">
      <c r="A1368" s="48">
        <v>46200</v>
      </c>
      <c r="B1368" s="95"/>
      <c r="C1368" s="95"/>
      <c r="D1368">
        <v>2</v>
      </c>
      <c r="E1368">
        <v>12</v>
      </c>
      <c r="F1368" t="s">
        <v>1009</v>
      </c>
      <c r="G1368" s="50">
        <v>3</v>
      </c>
      <c r="H1368" s="47">
        <v>0.5</v>
      </c>
      <c r="I1368">
        <v>3.17</v>
      </c>
      <c r="J1368" t="str">
        <f t="shared" si="23"/>
        <v>Yes</v>
      </c>
    </row>
    <row r="1369" spans="1:10" ht="16" hidden="1" customHeight="1" x14ac:dyDescent="0.2">
      <c r="A1369" s="48">
        <v>46200</v>
      </c>
      <c r="B1369" s="95"/>
      <c r="C1369" s="95"/>
      <c r="D1369">
        <v>4</v>
      </c>
      <c r="E1369">
        <v>1</v>
      </c>
      <c r="F1369" t="s">
        <v>1010</v>
      </c>
      <c r="G1369" s="50">
        <v>19</v>
      </c>
      <c r="H1369" s="47">
        <v>0.5</v>
      </c>
      <c r="I1369">
        <v>26.57</v>
      </c>
      <c r="J1369" t="str">
        <f t="shared" si="23"/>
        <v>Yes</v>
      </c>
    </row>
    <row r="1370" spans="1:10" ht="16" hidden="1" customHeight="1" x14ac:dyDescent="0.2">
      <c r="A1370" s="48">
        <v>46200</v>
      </c>
      <c r="B1370" s="95"/>
      <c r="C1370" s="95"/>
      <c r="D1370">
        <v>4</v>
      </c>
      <c r="E1370">
        <v>2</v>
      </c>
      <c r="F1370" t="s">
        <v>1011</v>
      </c>
      <c r="G1370" s="50">
        <v>6</v>
      </c>
      <c r="H1370" s="47">
        <v>0.5</v>
      </c>
      <c r="I1370">
        <v>7.4</v>
      </c>
      <c r="J1370" t="str">
        <f t="shared" si="23"/>
        <v>Yes</v>
      </c>
    </row>
    <row r="1371" spans="1:10" ht="16" hidden="1" customHeight="1" x14ac:dyDescent="0.2">
      <c r="A1371" s="48">
        <v>46200</v>
      </c>
      <c r="B1371" s="95"/>
      <c r="C1371" s="95"/>
      <c r="D1371">
        <v>4</v>
      </c>
      <c r="E1371">
        <v>4</v>
      </c>
      <c r="F1371" t="s">
        <v>62</v>
      </c>
      <c r="G1371" s="50">
        <v>23</v>
      </c>
      <c r="H1371" s="47">
        <v>0.5</v>
      </c>
      <c r="I1371">
        <v>22.28</v>
      </c>
      <c r="J1371" t="str">
        <f t="shared" si="23"/>
        <v>No</v>
      </c>
    </row>
    <row r="1372" spans="1:10" ht="16" hidden="1" customHeight="1" x14ac:dyDescent="0.2">
      <c r="A1372" s="48">
        <v>46200</v>
      </c>
      <c r="B1372" s="95"/>
      <c r="C1372" s="95"/>
      <c r="D1372">
        <v>4</v>
      </c>
      <c r="E1372">
        <v>5</v>
      </c>
      <c r="F1372" t="s">
        <v>711</v>
      </c>
      <c r="G1372" s="50">
        <v>5.2</v>
      </c>
      <c r="H1372" s="47">
        <v>0.5</v>
      </c>
      <c r="I1372">
        <v>5.79</v>
      </c>
      <c r="J1372" t="str">
        <f t="shared" si="23"/>
        <v>Yes</v>
      </c>
    </row>
    <row r="1373" spans="1:10" ht="16" hidden="1" customHeight="1" x14ac:dyDescent="0.2">
      <c r="A1373" s="48">
        <v>46200</v>
      </c>
      <c r="B1373" s="95"/>
      <c r="C1373" s="95"/>
      <c r="D1373">
        <v>4</v>
      </c>
      <c r="E1373">
        <v>9</v>
      </c>
      <c r="F1373" t="s">
        <v>1012</v>
      </c>
      <c r="G1373" s="50">
        <v>7.2</v>
      </c>
      <c r="H1373" s="47">
        <v>1</v>
      </c>
      <c r="I1373">
        <v>4.5</v>
      </c>
      <c r="J1373" t="str">
        <f t="shared" si="23"/>
        <v>No</v>
      </c>
    </row>
    <row r="1374" spans="1:10" ht="16" hidden="1" customHeight="1" x14ac:dyDescent="0.2">
      <c r="A1374" s="48">
        <v>46200</v>
      </c>
      <c r="B1374" s="95"/>
      <c r="C1374" s="95"/>
      <c r="D1374">
        <v>4</v>
      </c>
      <c r="E1374">
        <v>12</v>
      </c>
      <c r="F1374" t="s">
        <v>1013</v>
      </c>
      <c r="G1374" s="50">
        <v>27</v>
      </c>
      <c r="H1374" s="47">
        <v>0.5</v>
      </c>
      <c r="I1374">
        <v>18.5</v>
      </c>
      <c r="J1374" t="str">
        <f t="shared" si="23"/>
        <v>No</v>
      </c>
    </row>
    <row r="1375" spans="1:10" ht="16" hidden="1" customHeight="1" x14ac:dyDescent="0.2">
      <c r="A1375" s="48">
        <v>46200</v>
      </c>
      <c r="B1375" s="95"/>
      <c r="C1375" s="95"/>
      <c r="D1375">
        <v>4</v>
      </c>
      <c r="E1375">
        <v>14</v>
      </c>
      <c r="F1375" t="s">
        <v>665</v>
      </c>
      <c r="G1375" s="50">
        <v>21</v>
      </c>
      <c r="H1375" s="47">
        <v>0.5</v>
      </c>
      <c r="I1375">
        <v>29</v>
      </c>
      <c r="J1375" t="str">
        <f t="shared" si="23"/>
        <v>Yes</v>
      </c>
    </row>
    <row r="1376" spans="1:10" ht="16" hidden="1" customHeight="1" x14ac:dyDescent="0.2">
      <c r="A1376" s="48">
        <v>46200</v>
      </c>
      <c r="B1376" s="95"/>
      <c r="C1376" s="95"/>
      <c r="D1376">
        <v>4</v>
      </c>
      <c r="E1376">
        <v>15</v>
      </c>
      <c r="F1376" t="s">
        <v>1014</v>
      </c>
      <c r="G1376" s="50">
        <v>8.4</v>
      </c>
      <c r="H1376" s="47">
        <v>0.5</v>
      </c>
      <c r="I1376">
        <v>8.4</v>
      </c>
      <c r="J1376" t="str">
        <f t="shared" si="23"/>
        <v>Yes</v>
      </c>
    </row>
    <row r="1377" spans="1:10" ht="16" hidden="1" customHeight="1" x14ac:dyDescent="0.2">
      <c r="A1377" s="48">
        <v>46200</v>
      </c>
      <c r="B1377" s="95"/>
      <c r="C1377" s="95"/>
      <c r="D1377">
        <v>4</v>
      </c>
      <c r="E1377">
        <v>18</v>
      </c>
      <c r="F1377" t="s">
        <v>871</v>
      </c>
      <c r="G1377" s="50">
        <v>9.8000000000000007</v>
      </c>
      <c r="H1377" s="47">
        <v>0.5</v>
      </c>
      <c r="I1377">
        <v>11</v>
      </c>
      <c r="J1377" t="str">
        <f t="shared" si="23"/>
        <v>Yes</v>
      </c>
    </row>
    <row r="1378" spans="1:10" ht="16" hidden="1" customHeight="1" x14ac:dyDescent="0.2">
      <c r="A1378" s="48">
        <v>46200</v>
      </c>
      <c r="B1378" s="95"/>
      <c r="C1378" s="95"/>
      <c r="D1378">
        <v>5</v>
      </c>
      <c r="E1378">
        <v>1</v>
      </c>
      <c r="F1378" t="s">
        <v>602</v>
      </c>
      <c r="G1378" s="50">
        <v>8.6</v>
      </c>
      <c r="H1378" s="47">
        <v>1</v>
      </c>
      <c r="I1378">
        <v>7.32</v>
      </c>
      <c r="J1378" t="str">
        <f t="shared" si="23"/>
        <v>No</v>
      </c>
    </row>
    <row r="1379" spans="1:10" ht="16" hidden="1" customHeight="1" x14ac:dyDescent="0.2">
      <c r="A1379" s="48">
        <v>46200</v>
      </c>
      <c r="B1379" s="95"/>
      <c r="C1379" s="95"/>
      <c r="D1379">
        <v>5</v>
      </c>
      <c r="E1379">
        <v>2</v>
      </c>
      <c r="F1379" t="s">
        <v>939</v>
      </c>
      <c r="G1379" s="50">
        <v>7.8</v>
      </c>
      <c r="H1379" s="47">
        <v>1</v>
      </c>
      <c r="I1379">
        <v>7.8</v>
      </c>
      <c r="J1379" t="str">
        <f t="shared" si="23"/>
        <v>Yes</v>
      </c>
    </row>
    <row r="1380" spans="1:10" ht="16" hidden="1" customHeight="1" x14ac:dyDescent="0.2">
      <c r="A1380" s="48">
        <v>46200</v>
      </c>
      <c r="B1380" s="95"/>
      <c r="C1380" s="95"/>
      <c r="D1380">
        <v>5</v>
      </c>
      <c r="E1380">
        <v>3</v>
      </c>
      <c r="F1380" t="s">
        <v>1002</v>
      </c>
      <c r="G1380" s="50">
        <v>17.5</v>
      </c>
      <c r="H1380" s="47">
        <v>0.5</v>
      </c>
      <c r="I1380">
        <v>27</v>
      </c>
      <c r="J1380" t="str">
        <f t="shared" si="23"/>
        <v>Yes</v>
      </c>
    </row>
    <row r="1381" spans="1:10" ht="16" hidden="1" customHeight="1" x14ac:dyDescent="0.2">
      <c r="A1381" s="48">
        <v>46200</v>
      </c>
      <c r="B1381" s="95"/>
      <c r="C1381" s="95"/>
      <c r="D1381">
        <v>5</v>
      </c>
      <c r="E1381">
        <v>4</v>
      </c>
      <c r="F1381" t="s">
        <v>790</v>
      </c>
      <c r="G1381" s="50">
        <v>4.4000000000000004</v>
      </c>
      <c r="H1381" s="47">
        <v>0.5</v>
      </c>
      <c r="I1381">
        <v>5.36</v>
      </c>
      <c r="J1381" t="str">
        <f t="shared" si="23"/>
        <v>Yes</v>
      </c>
    </row>
    <row r="1382" spans="1:10" ht="16" hidden="1" customHeight="1" x14ac:dyDescent="0.2">
      <c r="A1382" s="48">
        <v>46200</v>
      </c>
      <c r="B1382" s="95"/>
      <c r="C1382" s="95"/>
      <c r="D1382">
        <v>5</v>
      </c>
      <c r="E1382">
        <v>5</v>
      </c>
      <c r="F1382" t="s">
        <v>889</v>
      </c>
      <c r="G1382" s="50">
        <v>9.4</v>
      </c>
      <c r="H1382" s="47">
        <v>0.5</v>
      </c>
      <c r="I1382">
        <v>9.5500000000000007</v>
      </c>
      <c r="J1382" t="str">
        <f t="shared" si="23"/>
        <v>Yes</v>
      </c>
    </row>
    <row r="1383" spans="1:10" ht="16" hidden="1" customHeight="1" x14ac:dyDescent="0.2">
      <c r="A1383" s="48">
        <v>46200</v>
      </c>
      <c r="B1383" s="95"/>
      <c r="C1383" s="95"/>
      <c r="D1383">
        <v>5</v>
      </c>
      <c r="E1383">
        <v>6</v>
      </c>
      <c r="F1383" t="s">
        <v>1015</v>
      </c>
      <c r="G1383" s="50">
        <v>7.4</v>
      </c>
      <c r="H1383" s="47">
        <v>1</v>
      </c>
      <c r="I1383">
        <v>6.41</v>
      </c>
      <c r="J1383" t="str">
        <f t="shared" si="23"/>
        <v>No</v>
      </c>
    </row>
    <row r="1384" spans="1:10" ht="16" hidden="1" customHeight="1" x14ac:dyDescent="0.2">
      <c r="A1384" s="48">
        <v>46200</v>
      </c>
      <c r="B1384" s="95"/>
      <c r="C1384" s="95"/>
      <c r="D1384">
        <v>5</v>
      </c>
      <c r="E1384">
        <v>7</v>
      </c>
      <c r="F1384" t="s">
        <v>756</v>
      </c>
      <c r="G1384" s="50">
        <v>10</v>
      </c>
      <c r="H1384" s="47">
        <v>1</v>
      </c>
      <c r="I1384">
        <v>11.5</v>
      </c>
      <c r="J1384" t="str">
        <f t="shared" si="23"/>
        <v>Yes</v>
      </c>
    </row>
    <row r="1385" spans="1:10" ht="16" hidden="1" customHeight="1" x14ac:dyDescent="0.2">
      <c r="A1385" s="48">
        <v>46200</v>
      </c>
      <c r="B1385" s="95"/>
      <c r="C1385" s="95"/>
      <c r="D1385">
        <v>5</v>
      </c>
      <c r="E1385">
        <v>8</v>
      </c>
      <c r="F1385" t="s">
        <v>866</v>
      </c>
      <c r="G1385" s="50">
        <v>16.5</v>
      </c>
      <c r="H1385" s="47">
        <v>0.5</v>
      </c>
      <c r="I1385">
        <v>16.07</v>
      </c>
      <c r="J1385" t="str">
        <f t="shared" si="23"/>
        <v>No</v>
      </c>
    </row>
    <row r="1386" spans="1:10" ht="16" hidden="1" customHeight="1" x14ac:dyDescent="0.2">
      <c r="A1386" s="48">
        <v>46200</v>
      </c>
      <c r="B1386" s="95"/>
      <c r="C1386" s="95"/>
      <c r="D1386">
        <v>5</v>
      </c>
      <c r="E1386">
        <v>11</v>
      </c>
      <c r="F1386" t="s">
        <v>891</v>
      </c>
      <c r="G1386" s="50">
        <v>15</v>
      </c>
      <c r="H1386" s="47">
        <v>0.5</v>
      </c>
      <c r="I1386">
        <v>9.6</v>
      </c>
      <c r="J1386" t="str">
        <f t="shared" si="23"/>
        <v>No</v>
      </c>
    </row>
    <row r="1387" spans="1:10" ht="16" hidden="1" customHeight="1" x14ac:dyDescent="0.2">
      <c r="A1387" s="48">
        <v>46200</v>
      </c>
      <c r="B1387" s="95"/>
      <c r="C1387" s="95"/>
      <c r="D1387">
        <v>7</v>
      </c>
      <c r="E1387">
        <v>1</v>
      </c>
      <c r="F1387" t="s">
        <v>156</v>
      </c>
      <c r="G1387" s="50">
        <v>36</v>
      </c>
      <c r="H1387" s="47">
        <v>1</v>
      </c>
      <c r="I1387">
        <v>30</v>
      </c>
      <c r="J1387" t="str">
        <f t="shared" si="23"/>
        <v>No</v>
      </c>
    </row>
    <row r="1388" spans="1:10" ht="16" hidden="1" customHeight="1" x14ac:dyDescent="0.2">
      <c r="A1388" s="48">
        <v>46200</v>
      </c>
      <c r="B1388" s="95"/>
      <c r="C1388" s="95"/>
      <c r="D1388">
        <v>7</v>
      </c>
      <c r="E1388">
        <v>2</v>
      </c>
      <c r="F1388" t="s">
        <v>894</v>
      </c>
      <c r="G1388" s="50">
        <v>21</v>
      </c>
      <c r="H1388" s="47">
        <v>1</v>
      </c>
      <c r="I1388">
        <v>23</v>
      </c>
      <c r="J1388" t="str">
        <f t="shared" si="23"/>
        <v>Yes</v>
      </c>
    </row>
    <row r="1389" spans="1:10" ht="16" hidden="1" customHeight="1" x14ac:dyDescent="0.2">
      <c r="A1389" s="48">
        <v>46200</v>
      </c>
      <c r="B1389" s="95"/>
      <c r="C1389" s="95"/>
      <c r="D1389">
        <v>7</v>
      </c>
      <c r="E1389">
        <v>3</v>
      </c>
      <c r="F1389" t="s">
        <v>1016</v>
      </c>
      <c r="G1389" s="50">
        <v>11</v>
      </c>
      <c r="H1389" s="47">
        <v>0.5</v>
      </c>
      <c r="I1389">
        <v>14.19</v>
      </c>
      <c r="J1389" t="str">
        <f t="shared" si="23"/>
        <v>Yes</v>
      </c>
    </row>
    <row r="1390" spans="1:10" ht="16" hidden="1" customHeight="1" x14ac:dyDescent="0.2">
      <c r="A1390" s="48">
        <v>46200</v>
      </c>
      <c r="B1390" s="95"/>
      <c r="C1390" s="95"/>
      <c r="D1390">
        <v>7</v>
      </c>
      <c r="E1390">
        <v>5</v>
      </c>
      <c r="F1390" t="s">
        <v>804</v>
      </c>
      <c r="G1390" s="50">
        <v>17.5</v>
      </c>
      <c r="H1390" s="47">
        <v>1</v>
      </c>
      <c r="I1390">
        <v>19.149999999999999</v>
      </c>
      <c r="J1390" t="str">
        <f t="shared" si="23"/>
        <v>Yes</v>
      </c>
    </row>
    <row r="1391" spans="1:10" ht="16" hidden="1" customHeight="1" x14ac:dyDescent="0.2">
      <c r="A1391" s="48">
        <v>46200</v>
      </c>
      <c r="B1391" s="95"/>
      <c r="C1391" s="95"/>
      <c r="D1391">
        <v>7</v>
      </c>
      <c r="E1391">
        <v>6</v>
      </c>
      <c r="F1391" t="s">
        <v>133</v>
      </c>
      <c r="G1391" s="50">
        <v>36</v>
      </c>
      <c r="H1391" s="47">
        <v>0.5</v>
      </c>
      <c r="I1391">
        <v>31.87</v>
      </c>
      <c r="J1391" t="str">
        <f t="shared" si="23"/>
        <v>No</v>
      </c>
    </row>
    <row r="1392" spans="1:10" ht="16" hidden="1" customHeight="1" x14ac:dyDescent="0.2">
      <c r="A1392" s="48">
        <v>46200</v>
      </c>
      <c r="B1392" s="95"/>
      <c r="C1392" s="95"/>
      <c r="D1392">
        <v>7</v>
      </c>
      <c r="E1392">
        <v>7</v>
      </c>
      <c r="F1392" t="s">
        <v>642</v>
      </c>
      <c r="G1392" s="50">
        <v>5.4</v>
      </c>
      <c r="H1392" s="47">
        <v>0.5</v>
      </c>
      <c r="I1392">
        <v>7.2</v>
      </c>
      <c r="J1392" t="str">
        <f t="shared" si="23"/>
        <v>Yes</v>
      </c>
    </row>
    <row r="1393" spans="1:10" ht="16" hidden="1" customHeight="1" x14ac:dyDescent="0.2">
      <c r="A1393" s="48">
        <v>46200</v>
      </c>
      <c r="B1393" s="95"/>
      <c r="C1393" s="95"/>
      <c r="D1393">
        <v>7</v>
      </c>
      <c r="E1393">
        <v>8</v>
      </c>
      <c r="F1393" t="s">
        <v>396</v>
      </c>
      <c r="G1393" s="50">
        <v>32</v>
      </c>
      <c r="H1393" s="47">
        <v>0.5</v>
      </c>
      <c r="I1393">
        <v>40</v>
      </c>
      <c r="J1393" t="str">
        <f t="shared" si="23"/>
        <v>Yes</v>
      </c>
    </row>
    <row r="1394" spans="1:10" ht="16" hidden="1" customHeight="1" x14ac:dyDescent="0.2">
      <c r="A1394" s="48">
        <v>46200</v>
      </c>
      <c r="B1394" s="95"/>
      <c r="C1394" s="95"/>
      <c r="D1394">
        <v>7</v>
      </c>
      <c r="E1394">
        <v>11</v>
      </c>
      <c r="F1394" t="s">
        <v>79</v>
      </c>
      <c r="G1394" s="50">
        <v>15</v>
      </c>
      <c r="H1394" s="47">
        <v>0.5</v>
      </c>
      <c r="I1394">
        <v>15</v>
      </c>
      <c r="J1394" t="str">
        <f t="shared" si="23"/>
        <v>Yes</v>
      </c>
    </row>
    <row r="1395" spans="1:10" ht="16" hidden="1" customHeight="1" x14ac:dyDescent="0.2">
      <c r="A1395" s="48">
        <v>46200</v>
      </c>
      <c r="B1395" s="95"/>
      <c r="C1395" s="95"/>
      <c r="D1395">
        <v>7</v>
      </c>
      <c r="E1395">
        <v>14</v>
      </c>
      <c r="F1395" t="s">
        <v>712</v>
      </c>
      <c r="G1395" s="50">
        <v>7.2</v>
      </c>
      <c r="H1395" s="47">
        <v>0.5</v>
      </c>
      <c r="I1395">
        <v>9.1999999999999993</v>
      </c>
      <c r="J1395" t="str">
        <f t="shared" si="23"/>
        <v>Yes</v>
      </c>
    </row>
    <row r="1396" spans="1:10" ht="16" hidden="1" customHeight="1" x14ac:dyDescent="0.2">
      <c r="A1396" s="48">
        <v>46200</v>
      </c>
      <c r="B1396" s="95"/>
      <c r="C1396" s="95"/>
      <c r="D1396">
        <v>7</v>
      </c>
      <c r="E1396">
        <v>15</v>
      </c>
      <c r="F1396" t="s">
        <v>868</v>
      </c>
      <c r="G1396" s="50">
        <v>4.5999999999999996</v>
      </c>
      <c r="H1396" s="47">
        <v>0.5</v>
      </c>
      <c r="I1396">
        <v>3.91</v>
      </c>
      <c r="J1396" t="str">
        <f t="shared" si="23"/>
        <v>No</v>
      </c>
    </row>
    <row r="1397" spans="1:10" ht="16" hidden="1" customHeight="1" x14ac:dyDescent="0.2">
      <c r="A1397" s="48">
        <v>46200</v>
      </c>
      <c r="B1397" s="95"/>
      <c r="C1397" s="95"/>
      <c r="D1397">
        <v>7</v>
      </c>
      <c r="E1397">
        <v>16</v>
      </c>
      <c r="F1397" t="s">
        <v>1017</v>
      </c>
      <c r="G1397" s="50">
        <v>28</v>
      </c>
      <c r="H1397" s="47">
        <v>1</v>
      </c>
      <c r="I1397">
        <v>14.5</v>
      </c>
      <c r="J1397" t="str">
        <f t="shared" si="23"/>
        <v>No</v>
      </c>
    </row>
    <row r="1398" spans="1:10" ht="16" hidden="1" customHeight="1" x14ac:dyDescent="0.2">
      <c r="A1398" s="48">
        <v>46200</v>
      </c>
      <c r="B1398" s="95"/>
      <c r="C1398" s="95"/>
      <c r="D1398">
        <v>8</v>
      </c>
      <c r="E1398">
        <v>1</v>
      </c>
      <c r="F1398" t="s">
        <v>1018</v>
      </c>
      <c r="G1398" s="50">
        <v>32</v>
      </c>
      <c r="H1398" s="47">
        <v>1</v>
      </c>
      <c r="I1398">
        <v>33.479999999999997</v>
      </c>
      <c r="J1398" t="str">
        <f t="shared" si="23"/>
        <v>Yes</v>
      </c>
    </row>
    <row r="1399" spans="1:10" ht="16" hidden="1" customHeight="1" x14ac:dyDescent="0.2">
      <c r="A1399" s="48">
        <v>46200</v>
      </c>
      <c r="B1399" s="95"/>
      <c r="C1399" s="95"/>
      <c r="D1399">
        <v>8</v>
      </c>
      <c r="E1399">
        <v>2</v>
      </c>
      <c r="F1399" t="s">
        <v>934</v>
      </c>
      <c r="G1399" s="50">
        <v>11.5</v>
      </c>
      <c r="H1399" s="47">
        <v>1</v>
      </c>
      <c r="I1399">
        <v>8</v>
      </c>
      <c r="J1399" t="str">
        <f t="shared" si="23"/>
        <v>No</v>
      </c>
    </row>
    <row r="1400" spans="1:10" ht="16" hidden="1" customHeight="1" x14ac:dyDescent="0.2">
      <c r="A1400" s="48">
        <v>46200</v>
      </c>
      <c r="B1400" s="95"/>
      <c r="C1400" s="95"/>
      <c r="D1400">
        <v>8</v>
      </c>
      <c r="E1400">
        <v>5</v>
      </c>
      <c r="F1400" t="s">
        <v>807</v>
      </c>
      <c r="G1400" s="50">
        <v>14.5</v>
      </c>
      <c r="H1400" s="47">
        <v>1</v>
      </c>
      <c r="I1400">
        <v>14.5</v>
      </c>
      <c r="J1400" t="str">
        <f t="shared" si="23"/>
        <v>Yes</v>
      </c>
    </row>
    <row r="1401" spans="1:10" ht="16" hidden="1" customHeight="1" x14ac:dyDescent="0.2">
      <c r="A1401" s="48">
        <v>46200</v>
      </c>
      <c r="B1401" s="95"/>
      <c r="C1401" s="95"/>
      <c r="D1401">
        <v>8</v>
      </c>
      <c r="E1401">
        <v>7</v>
      </c>
      <c r="F1401" t="s">
        <v>715</v>
      </c>
      <c r="G1401" s="50">
        <v>3</v>
      </c>
      <c r="H1401" s="47">
        <v>0.5</v>
      </c>
      <c r="I1401">
        <v>2.46</v>
      </c>
      <c r="J1401" t="str">
        <f t="shared" si="23"/>
        <v>No</v>
      </c>
    </row>
    <row r="1402" spans="1:10" ht="16" hidden="1" customHeight="1" x14ac:dyDescent="0.2">
      <c r="A1402" s="48">
        <v>46200</v>
      </c>
      <c r="B1402" s="95"/>
      <c r="C1402" s="95"/>
      <c r="D1402">
        <v>8</v>
      </c>
      <c r="E1402">
        <v>8</v>
      </c>
      <c r="F1402" t="s">
        <v>1019</v>
      </c>
      <c r="G1402" s="50">
        <v>27</v>
      </c>
      <c r="H1402" s="47">
        <v>0.5</v>
      </c>
      <c r="I1402">
        <v>48</v>
      </c>
      <c r="J1402" t="str">
        <f t="shared" si="23"/>
        <v>Yes</v>
      </c>
    </row>
    <row r="1403" spans="1:10" ht="16" hidden="1" customHeight="1" x14ac:dyDescent="0.2">
      <c r="A1403" s="48">
        <v>46200</v>
      </c>
      <c r="B1403" s="95"/>
      <c r="C1403" s="95"/>
      <c r="D1403">
        <v>8</v>
      </c>
      <c r="E1403">
        <v>13</v>
      </c>
      <c r="F1403" t="s">
        <v>854</v>
      </c>
      <c r="G1403" s="50">
        <v>11</v>
      </c>
      <c r="H1403" s="47">
        <v>1</v>
      </c>
      <c r="I1403">
        <v>11.67</v>
      </c>
      <c r="J1403" t="str">
        <f t="shared" si="23"/>
        <v>Yes</v>
      </c>
    </row>
    <row r="1404" spans="1:10" ht="16" hidden="1" customHeight="1" x14ac:dyDescent="0.2">
      <c r="A1404" s="48">
        <v>46200</v>
      </c>
      <c r="B1404" s="95"/>
      <c r="C1404" s="95"/>
      <c r="D1404">
        <v>8</v>
      </c>
      <c r="E1404">
        <v>16</v>
      </c>
      <c r="F1404" t="s">
        <v>87</v>
      </c>
      <c r="G1404" s="50">
        <v>10.5</v>
      </c>
      <c r="H1404" s="47">
        <v>1</v>
      </c>
      <c r="I1404">
        <v>8.6</v>
      </c>
      <c r="J1404" t="str">
        <f t="shared" si="23"/>
        <v>No</v>
      </c>
    </row>
    <row r="1405" spans="1:10" ht="16" hidden="1" customHeight="1" x14ac:dyDescent="0.2">
      <c r="A1405" s="48">
        <v>46200</v>
      </c>
      <c r="B1405" s="95"/>
      <c r="C1405" s="95"/>
      <c r="D1405">
        <v>8</v>
      </c>
      <c r="E1405">
        <v>17</v>
      </c>
      <c r="F1405" t="s">
        <v>884</v>
      </c>
      <c r="G1405" s="50">
        <v>12</v>
      </c>
      <c r="H1405" s="47">
        <v>1</v>
      </c>
      <c r="I1405">
        <v>11.64</v>
      </c>
      <c r="J1405" t="str">
        <f t="shared" si="23"/>
        <v>No</v>
      </c>
    </row>
    <row r="1406" spans="1:10" ht="16" hidden="1" customHeight="1" x14ac:dyDescent="0.2">
      <c r="A1406" s="48">
        <v>46200</v>
      </c>
      <c r="B1406" s="95"/>
      <c r="C1406" s="95"/>
      <c r="D1406">
        <v>9</v>
      </c>
      <c r="E1406">
        <v>2</v>
      </c>
      <c r="F1406" t="s">
        <v>457</v>
      </c>
      <c r="G1406" s="50">
        <v>25</v>
      </c>
      <c r="H1406" s="47">
        <v>1</v>
      </c>
      <c r="I1406">
        <v>24.93</v>
      </c>
      <c r="J1406" t="str">
        <f t="shared" si="23"/>
        <v>No</v>
      </c>
    </row>
    <row r="1407" spans="1:10" ht="16" hidden="1" customHeight="1" x14ac:dyDescent="0.2">
      <c r="A1407" s="48">
        <v>46200</v>
      </c>
      <c r="B1407" s="95"/>
      <c r="C1407" s="95"/>
      <c r="D1407">
        <v>9</v>
      </c>
      <c r="E1407">
        <v>4</v>
      </c>
      <c r="F1407" t="s">
        <v>793</v>
      </c>
      <c r="G1407" s="50">
        <v>5.6</v>
      </c>
      <c r="H1407" s="47">
        <v>0.5</v>
      </c>
      <c r="I1407">
        <v>4.57</v>
      </c>
      <c r="J1407" t="str">
        <f t="shared" si="23"/>
        <v>No</v>
      </c>
    </row>
    <row r="1408" spans="1:10" ht="16" hidden="1" customHeight="1" x14ac:dyDescent="0.2">
      <c r="A1408" s="48">
        <v>46200</v>
      </c>
      <c r="B1408" s="95"/>
      <c r="C1408" s="95"/>
      <c r="D1408">
        <v>9</v>
      </c>
      <c r="E1408">
        <v>5</v>
      </c>
      <c r="F1408" t="s">
        <v>852</v>
      </c>
      <c r="G1408" s="50">
        <v>5.4</v>
      </c>
      <c r="H1408" s="47">
        <v>0.5</v>
      </c>
      <c r="I1408">
        <v>4.8</v>
      </c>
      <c r="J1408" t="str">
        <f t="shared" si="23"/>
        <v>No</v>
      </c>
    </row>
    <row r="1409" spans="1:12" ht="16" hidden="1" customHeight="1" x14ac:dyDescent="0.2">
      <c r="A1409" s="48">
        <v>46200</v>
      </c>
      <c r="B1409" s="95"/>
      <c r="C1409" s="95"/>
      <c r="D1409">
        <v>9</v>
      </c>
      <c r="E1409">
        <v>7</v>
      </c>
      <c r="F1409" t="s">
        <v>123</v>
      </c>
      <c r="G1409" s="50">
        <v>14</v>
      </c>
      <c r="H1409" s="47">
        <v>1</v>
      </c>
      <c r="I1409">
        <v>17.5</v>
      </c>
      <c r="J1409" t="str">
        <f t="shared" si="23"/>
        <v>Yes</v>
      </c>
    </row>
    <row r="1410" spans="1:12" ht="16" hidden="1" customHeight="1" x14ac:dyDescent="0.2">
      <c r="A1410" s="48">
        <v>46200</v>
      </c>
      <c r="B1410" s="95"/>
      <c r="C1410" s="95"/>
      <c r="D1410">
        <v>9</v>
      </c>
      <c r="E1410">
        <v>9</v>
      </c>
      <c r="F1410" t="s">
        <v>546</v>
      </c>
      <c r="G1410" s="50">
        <v>9.8000000000000007</v>
      </c>
      <c r="H1410" s="47">
        <v>1</v>
      </c>
      <c r="I1410">
        <v>10.56</v>
      </c>
      <c r="J1410" t="str">
        <f t="shared" si="23"/>
        <v>Yes</v>
      </c>
    </row>
    <row r="1411" spans="1:12" ht="16" hidden="1" customHeight="1" x14ac:dyDescent="0.2">
      <c r="A1411" s="48">
        <v>46200</v>
      </c>
      <c r="B1411" s="95"/>
      <c r="C1411" s="95"/>
      <c r="D1411">
        <v>9</v>
      </c>
      <c r="E1411">
        <v>10</v>
      </c>
      <c r="F1411" t="s">
        <v>143</v>
      </c>
      <c r="G1411" s="50">
        <v>24</v>
      </c>
      <c r="H1411" s="47">
        <v>1</v>
      </c>
      <c r="I1411">
        <v>36.369999999999997</v>
      </c>
      <c r="J1411" t="str">
        <f t="shared" si="23"/>
        <v>Yes</v>
      </c>
    </row>
    <row r="1412" spans="1:12" ht="16" hidden="1" customHeight="1" x14ac:dyDescent="0.2">
      <c r="A1412" s="48">
        <v>46200</v>
      </c>
      <c r="B1412" s="95"/>
      <c r="C1412" s="95"/>
      <c r="D1412">
        <v>9</v>
      </c>
      <c r="E1412">
        <v>11</v>
      </c>
      <c r="F1412" t="s">
        <v>855</v>
      </c>
      <c r="G1412" s="50">
        <v>16</v>
      </c>
      <c r="H1412" s="47">
        <v>1</v>
      </c>
      <c r="I1412">
        <v>11.76</v>
      </c>
      <c r="J1412" t="str">
        <f t="shared" si="23"/>
        <v>No</v>
      </c>
    </row>
    <row r="1413" spans="1:12" ht="16" hidden="1" customHeight="1" x14ac:dyDescent="0.2">
      <c r="A1413" s="48">
        <v>46200</v>
      </c>
      <c r="B1413" s="95"/>
      <c r="C1413" s="95"/>
      <c r="D1413">
        <v>9</v>
      </c>
      <c r="E1413">
        <v>12</v>
      </c>
      <c r="F1413" t="s">
        <v>555</v>
      </c>
      <c r="G1413" s="50">
        <v>13</v>
      </c>
      <c r="H1413" s="47">
        <v>1</v>
      </c>
      <c r="I1413">
        <v>11.94</v>
      </c>
      <c r="J1413" t="str">
        <f t="shared" si="23"/>
        <v>No</v>
      </c>
    </row>
    <row r="1414" spans="1:12" ht="16" hidden="1" customHeight="1" x14ac:dyDescent="0.2">
      <c r="A1414" s="48">
        <v>46200</v>
      </c>
      <c r="B1414" s="95"/>
      <c r="C1414" s="95"/>
      <c r="D1414">
        <v>9</v>
      </c>
      <c r="E1414">
        <v>13</v>
      </c>
      <c r="F1414" t="s">
        <v>858</v>
      </c>
      <c r="G1414" s="50">
        <v>18.5</v>
      </c>
      <c r="H1414" s="47">
        <v>1</v>
      </c>
      <c r="I1414">
        <v>17.5</v>
      </c>
      <c r="J1414" t="str">
        <f t="shared" si="23"/>
        <v>No</v>
      </c>
    </row>
    <row r="1415" spans="1:12" ht="16" hidden="1" customHeight="1" x14ac:dyDescent="0.2">
      <c r="A1415" s="48">
        <v>46200</v>
      </c>
      <c r="B1415" s="95"/>
      <c r="C1415" s="95"/>
      <c r="D1415">
        <v>9</v>
      </c>
      <c r="E1415">
        <v>14</v>
      </c>
      <c r="F1415" t="s">
        <v>938</v>
      </c>
      <c r="G1415" s="50">
        <v>8.8000000000000007</v>
      </c>
      <c r="H1415" s="47">
        <v>0.5</v>
      </c>
      <c r="I1415">
        <v>10.88</v>
      </c>
      <c r="J1415" t="str">
        <f t="shared" si="23"/>
        <v>Yes</v>
      </c>
    </row>
    <row r="1416" spans="1:12" ht="16" hidden="1" customHeight="1" x14ac:dyDescent="0.2">
      <c r="A1416" s="48">
        <v>46207</v>
      </c>
      <c r="B1416" s="95"/>
      <c r="C1416" s="95"/>
      <c r="D1416">
        <v>5</v>
      </c>
      <c r="E1416">
        <v>1</v>
      </c>
      <c r="F1416" t="s">
        <v>998</v>
      </c>
      <c r="G1416" s="50">
        <v>4.0999999999999996</v>
      </c>
      <c r="H1416" s="47">
        <v>0.5</v>
      </c>
      <c r="I1416">
        <v>4.54</v>
      </c>
      <c r="J1416" t="str">
        <f t="shared" si="23"/>
        <v>Yes</v>
      </c>
    </row>
    <row r="1417" spans="1:12" ht="16" hidden="1" customHeight="1" x14ac:dyDescent="0.2">
      <c r="A1417" s="48">
        <v>46207</v>
      </c>
      <c r="B1417" s="95"/>
      <c r="C1417" s="95"/>
      <c r="D1417">
        <v>5</v>
      </c>
      <c r="E1417">
        <v>2</v>
      </c>
      <c r="F1417" t="s">
        <v>774</v>
      </c>
      <c r="G1417" s="50">
        <v>5.2</v>
      </c>
      <c r="H1417" s="47">
        <v>0.5</v>
      </c>
      <c r="I1417">
        <v>4.5</v>
      </c>
      <c r="J1417" t="str">
        <f t="shared" si="23"/>
        <v>No</v>
      </c>
    </row>
    <row r="1418" spans="1:12" ht="16" hidden="1" customHeight="1" x14ac:dyDescent="0.2">
      <c r="A1418" s="48">
        <v>46207</v>
      </c>
      <c r="B1418" s="95"/>
      <c r="C1418" s="95"/>
      <c r="D1418">
        <v>5</v>
      </c>
      <c r="E1418">
        <v>4</v>
      </c>
      <c r="F1418" t="s">
        <v>1020</v>
      </c>
      <c r="G1418" s="50">
        <v>16.5</v>
      </c>
      <c r="H1418" s="47">
        <v>1</v>
      </c>
      <c r="I1418">
        <v>20.010000000000002</v>
      </c>
      <c r="J1418" t="str">
        <f t="shared" si="23"/>
        <v>Yes</v>
      </c>
    </row>
    <row r="1419" spans="1:12" ht="16" hidden="1" customHeight="1" x14ac:dyDescent="0.2">
      <c r="A1419" s="48">
        <v>46207</v>
      </c>
      <c r="B1419" s="95"/>
      <c r="C1419" s="95"/>
      <c r="D1419">
        <v>5</v>
      </c>
      <c r="E1419">
        <v>5</v>
      </c>
      <c r="F1419" t="s">
        <v>90</v>
      </c>
      <c r="G1419" s="50">
        <v>12.5</v>
      </c>
      <c r="H1419" s="47">
        <v>1</v>
      </c>
      <c r="I1419">
        <v>12.5</v>
      </c>
      <c r="J1419" t="str">
        <f t="shared" si="23"/>
        <v>Yes</v>
      </c>
    </row>
    <row r="1420" spans="1:12" ht="16" hidden="1" customHeight="1" x14ac:dyDescent="0.2">
      <c r="A1420" s="48">
        <v>46207</v>
      </c>
      <c r="B1420" s="95"/>
      <c r="C1420" s="95"/>
      <c r="D1420">
        <v>5</v>
      </c>
      <c r="E1420">
        <v>6</v>
      </c>
      <c r="F1420" t="s">
        <v>999</v>
      </c>
      <c r="G1420" s="50">
        <v>11</v>
      </c>
      <c r="H1420" s="47">
        <v>0.5</v>
      </c>
      <c r="I1420">
        <v>11</v>
      </c>
      <c r="J1420" t="str">
        <f t="shared" si="23"/>
        <v>Yes</v>
      </c>
    </row>
    <row r="1421" spans="1:12" ht="16" hidden="1" customHeight="1" x14ac:dyDescent="0.2">
      <c r="A1421" s="48">
        <v>46207</v>
      </c>
      <c r="B1421" s="95"/>
      <c r="C1421" s="95"/>
      <c r="D1421">
        <v>5</v>
      </c>
      <c r="E1421">
        <v>8</v>
      </c>
      <c r="F1421" t="s">
        <v>124</v>
      </c>
      <c r="G1421" s="50">
        <v>11.5</v>
      </c>
      <c r="H1421" s="47">
        <v>0.5</v>
      </c>
      <c r="I1421">
        <v>6.92</v>
      </c>
      <c r="J1421" t="str">
        <f t="shared" si="23"/>
        <v>No</v>
      </c>
    </row>
    <row r="1422" spans="1:12" ht="16" hidden="1" customHeight="1" x14ac:dyDescent="0.2">
      <c r="A1422" s="48">
        <v>46207</v>
      </c>
      <c r="B1422" s="95"/>
      <c r="C1422" s="95"/>
      <c r="D1422">
        <v>6</v>
      </c>
      <c r="E1422">
        <v>1</v>
      </c>
      <c r="F1422" t="s">
        <v>130</v>
      </c>
      <c r="G1422" s="50">
        <v>8.2267600000000005</v>
      </c>
      <c r="H1422" s="47">
        <v>0.5</v>
      </c>
      <c r="I1422">
        <v>8.6</v>
      </c>
      <c r="J1422" t="str">
        <f t="shared" ref="J1422:J1485" si="24">IF(I1422&gt;=G1422,"Yes","No")</f>
        <v>Yes</v>
      </c>
      <c r="L1422" s="86"/>
    </row>
    <row r="1423" spans="1:12" ht="16" hidden="1" customHeight="1" x14ac:dyDescent="0.2">
      <c r="A1423" s="48">
        <v>46207</v>
      </c>
      <c r="B1423" s="95"/>
      <c r="C1423" s="95"/>
      <c r="D1423">
        <v>6</v>
      </c>
      <c r="E1423">
        <v>2</v>
      </c>
      <c r="F1423" t="s">
        <v>590</v>
      </c>
      <c r="G1423" s="50">
        <v>4.6873400000000007</v>
      </c>
      <c r="H1423" s="47">
        <v>0.5</v>
      </c>
      <c r="I1423">
        <v>5.62</v>
      </c>
      <c r="J1423" t="str">
        <f t="shared" si="24"/>
        <v>Yes</v>
      </c>
      <c r="L1423" s="86"/>
    </row>
    <row r="1424" spans="1:12" ht="16" hidden="1" customHeight="1" x14ac:dyDescent="0.2">
      <c r="A1424" s="48">
        <v>46207</v>
      </c>
      <c r="B1424" s="95"/>
      <c r="C1424" s="95"/>
      <c r="D1424">
        <v>6</v>
      </c>
      <c r="E1424">
        <v>4</v>
      </c>
      <c r="F1424" t="s">
        <v>1021</v>
      </c>
      <c r="G1424" s="50">
        <v>7.6528</v>
      </c>
      <c r="H1424" s="47">
        <v>0.5</v>
      </c>
      <c r="I1424">
        <v>7</v>
      </c>
      <c r="J1424" t="str">
        <f t="shared" si="24"/>
        <v>No</v>
      </c>
      <c r="L1424" s="86"/>
    </row>
    <row r="1425" spans="1:12" ht="16" hidden="1" customHeight="1" x14ac:dyDescent="0.2">
      <c r="A1425" s="48">
        <v>46207</v>
      </c>
      <c r="B1425" s="95"/>
      <c r="C1425" s="95"/>
      <c r="D1425">
        <v>6</v>
      </c>
      <c r="E1425">
        <v>6</v>
      </c>
      <c r="F1425" t="s">
        <v>785</v>
      </c>
      <c r="G1425" s="50">
        <v>9.3746800000000015</v>
      </c>
      <c r="H1425" s="47">
        <v>1</v>
      </c>
      <c r="I1425">
        <v>12.42</v>
      </c>
      <c r="J1425" t="str">
        <f t="shared" si="24"/>
        <v>Yes</v>
      </c>
      <c r="L1425" s="86"/>
    </row>
    <row r="1426" spans="1:12" ht="16" hidden="1" customHeight="1" x14ac:dyDescent="0.2">
      <c r="A1426" s="48">
        <v>46207</v>
      </c>
      <c r="B1426" s="95"/>
      <c r="C1426" s="95"/>
      <c r="D1426">
        <v>6</v>
      </c>
      <c r="E1426">
        <v>8</v>
      </c>
      <c r="F1426" t="s">
        <v>1022</v>
      </c>
      <c r="G1426" s="50">
        <v>6.50488</v>
      </c>
      <c r="H1426" s="47">
        <v>0.5</v>
      </c>
      <c r="I1426">
        <v>5</v>
      </c>
      <c r="J1426" t="str">
        <f t="shared" si="24"/>
        <v>No</v>
      </c>
      <c r="L1426" s="86"/>
    </row>
    <row r="1427" spans="1:12" ht="16" hidden="1" customHeight="1" x14ac:dyDescent="0.2">
      <c r="A1427" s="48">
        <v>46207</v>
      </c>
      <c r="B1427" s="95"/>
      <c r="C1427" s="95"/>
      <c r="D1427">
        <v>6</v>
      </c>
      <c r="E1427">
        <v>9</v>
      </c>
      <c r="F1427" t="s">
        <v>1023</v>
      </c>
      <c r="G1427" s="50">
        <v>26.784800000000001</v>
      </c>
      <c r="H1427" s="47">
        <v>0.5</v>
      </c>
      <c r="I1427">
        <v>21.37</v>
      </c>
      <c r="J1427" t="str">
        <f t="shared" si="24"/>
        <v>No</v>
      </c>
      <c r="L1427" s="86"/>
    </row>
    <row r="1428" spans="1:12" ht="16" hidden="1" customHeight="1" x14ac:dyDescent="0.2">
      <c r="A1428" s="48">
        <v>46207</v>
      </c>
      <c r="B1428" s="95"/>
      <c r="C1428" s="95"/>
      <c r="D1428">
        <v>6</v>
      </c>
      <c r="E1428">
        <v>10</v>
      </c>
      <c r="F1428" t="s">
        <v>986</v>
      </c>
      <c r="G1428" s="50">
        <v>9.5660000000000007</v>
      </c>
      <c r="H1428" s="47">
        <v>1</v>
      </c>
      <c r="I1428">
        <v>12.11</v>
      </c>
      <c r="J1428" t="str">
        <f t="shared" si="24"/>
        <v>Yes</v>
      </c>
      <c r="L1428" s="86"/>
    </row>
    <row r="1429" spans="1:12" ht="16" hidden="1" customHeight="1" x14ac:dyDescent="0.2">
      <c r="A1429" s="48">
        <v>46207</v>
      </c>
      <c r="B1429" s="95"/>
      <c r="C1429" s="95"/>
      <c r="D1429">
        <v>7</v>
      </c>
      <c r="E1429">
        <v>1</v>
      </c>
      <c r="F1429" t="s">
        <v>397</v>
      </c>
      <c r="G1429" s="50">
        <v>8.4</v>
      </c>
      <c r="H1429" s="47">
        <v>0.5</v>
      </c>
      <c r="I1429">
        <v>9.82</v>
      </c>
      <c r="J1429" t="str">
        <f t="shared" si="24"/>
        <v>Yes</v>
      </c>
    </row>
    <row r="1430" spans="1:12" ht="16" hidden="1" customHeight="1" x14ac:dyDescent="0.2">
      <c r="A1430" s="48">
        <v>46207</v>
      </c>
      <c r="B1430" s="95"/>
      <c r="C1430" s="95"/>
      <c r="D1430">
        <v>7</v>
      </c>
      <c r="E1430">
        <v>2</v>
      </c>
      <c r="F1430" t="s">
        <v>1018</v>
      </c>
      <c r="G1430" s="50">
        <v>28</v>
      </c>
      <c r="H1430" s="47">
        <v>1</v>
      </c>
      <c r="I1430">
        <v>18</v>
      </c>
      <c r="J1430" t="str">
        <f t="shared" si="24"/>
        <v>No</v>
      </c>
    </row>
    <row r="1431" spans="1:12" ht="16" hidden="1" customHeight="1" x14ac:dyDescent="0.2">
      <c r="A1431" s="48">
        <v>46207</v>
      </c>
      <c r="B1431" s="95"/>
      <c r="C1431" s="95"/>
      <c r="D1431">
        <v>7</v>
      </c>
      <c r="E1431">
        <v>3</v>
      </c>
      <c r="F1431" t="s">
        <v>567</v>
      </c>
      <c r="G1431" s="50">
        <v>3</v>
      </c>
      <c r="H1431" s="47">
        <v>0.5</v>
      </c>
      <c r="I1431">
        <v>3</v>
      </c>
      <c r="J1431" t="str">
        <f t="shared" si="24"/>
        <v>Yes</v>
      </c>
    </row>
    <row r="1432" spans="1:12" ht="16" hidden="1" customHeight="1" x14ac:dyDescent="0.2">
      <c r="A1432" s="48">
        <v>46207</v>
      </c>
      <c r="B1432" s="95"/>
      <c r="C1432" s="95"/>
      <c r="D1432">
        <v>7</v>
      </c>
      <c r="E1432">
        <v>4</v>
      </c>
      <c r="F1432" t="s">
        <v>1001</v>
      </c>
      <c r="G1432" s="50">
        <v>28</v>
      </c>
      <c r="H1432" s="47">
        <v>0.5</v>
      </c>
      <c r="I1432">
        <v>25.21</v>
      </c>
      <c r="J1432" t="str">
        <f t="shared" si="24"/>
        <v>No</v>
      </c>
    </row>
    <row r="1433" spans="1:12" ht="16" hidden="1" customHeight="1" x14ac:dyDescent="0.2">
      <c r="A1433" s="48">
        <v>46207</v>
      </c>
      <c r="B1433" s="95"/>
      <c r="C1433" s="95"/>
      <c r="D1433">
        <v>7</v>
      </c>
      <c r="E1433">
        <v>5</v>
      </c>
      <c r="F1433" t="s">
        <v>1002</v>
      </c>
      <c r="G1433" s="50">
        <v>30</v>
      </c>
      <c r="H1433" s="47">
        <v>1</v>
      </c>
      <c r="I1433">
        <v>42.41</v>
      </c>
      <c r="J1433" t="str">
        <f t="shared" si="24"/>
        <v>Yes</v>
      </c>
    </row>
    <row r="1434" spans="1:12" ht="16" hidden="1" customHeight="1" x14ac:dyDescent="0.2">
      <c r="A1434" s="48">
        <v>46207</v>
      </c>
      <c r="B1434" s="95"/>
      <c r="C1434" s="95"/>
      <c r="D1434">
        <v>7</v>
      </c>
      <c r="E1434">
        <v>6</v>
      </c>
      <c r="F1434" t="s">
        <v>183</v>
      </c>
      <c r="G1434" s="50">
        <v>8.6</v>
      </c>
      <c r="H1434" s="47">
        <v>1</v>
      </c>
      <c r="I1434">
        <v>8.7100000000000009</v>
      </c>
      <c r="J1434" t="str">
        <f t="shared" si="24"/>
        <v>Yes</v>
      </c>
    </row>
    <row r="1435" spans="1:12" ht="16" hidden="1" customHeight="1" x14ac:dyDescent="0.2">
      <c r="A1435" s="48">
        <v>46207</v>
      </c>
      <c r="B1435" s="95"/>
      <c r="C1435" s="95"/>
      <c r="D1435">
        <v>7</v>
      </c>
      <c r="E1435">
        <v>8</v>
      </c>
      <c r="F1435" t="s">
        <v>1024</v>
      </c>
      <c r="G1435" s="50">
        <v>10</v>
      </c>
      <c r="H1435" s="47">
        <v>1</v>
      </c>
      <c r="I1435">
        <v>7.67</v>
      </c>
      <c r="J1435" t="str">
        <f t="shared" si="24"/>
        <v>No</v>
      </c>
    </row>
    <row r="1436" spans="1:12" ht="16" hidden="1" customHeight="1" x14ac:dyDescent="0.2">
      <c r="A1436" s="48">
        <v>46207</v>
      </c>
      <c r="B1436" s="95"/>
      <c r="C1436" s="95"/>
      <c r="D1436">
        <v>7</v>
      </c>
      <c r="E1436">
        <v>9</v>
      </c>
      <c r="F1436" t="s">
        <v>1025</v>
      </c>
      <c r="G1436" s="50">
        <v>16.5</v>
      </c>
      <c r="H1436" s="47">
        <v>0.5</v>
      </c>
      <c r="I1436">
        <v>33.450000000000003</v>
      </c>
      <c r="J1436" t="str">
        <f t="shared" si="24"/>
        <v>Yes</v>
      </c>
    </row>
    <row r="1437" spans="1:12" ht="16" hidden="1" customHeight="1" x14ac:dyDescent="0.2">
      <c r="A1437" s="48">
        <v>46207</v>
      </c>
      <c r="B1437" s="95"/>
      <c r="C1437" s="95"/>
      <c r="D1437">
        <v>7</v>
      </c>
      <c r="E1437">
        <v>10</v>
      </c>
      <c r="F1437" t="s">
        <v>652</v>
      </c>
      <c r="G1437" s="50">
        <v>24</v>
      </c>
      <c r="H1437" s="47">
        <v>1</v>
      </c>
      <c r="I1437">
        <v>13</v>
      </c>
      <c r="J1437" t="str">
        <f t="shared" si="24"/>
        <v>No</v>
      </c>
    </row>
    <row r="1438" spans="1:12" ht="16" hidden="1" customHeight="1" x14ac:dyDescent="0.2">
      <c r="A1438" s="48">
        <v>46207</v>
      </c>
      <c r="B1438" s="95"/>
      <c r="C1438" s="95"/>
      <c r="D1438">
        <v>7</v>
      </c>
      <c r="E1438">
        <v>11</v>
      </c>
      <c r="F1438" t="s">
        <v>836</v>
      </c>
      <c r="G1438" s="50">
        <v>36</v>
      </c>
      <c r="H1438" s="47">
        <v>1</v>
      </c>
      <c r="I1438">
        <v>47.25</v>
      </c>
      <c r="J1438" t="str">
        <f t="shared" si="24"/>
        <v>Yes</v>
      </c>
    </row>
    <row r="1439" spans="1:12" ht="16" hidden="1" customHeight="1" x14ac:dyDescent="0.2">
      <c r="A1439" s="48">
        <v>46207</v>
      </c>
      <c r="B1439" s="95"/>
      <c r="C1439" s="95"/>
      <c r="D1439">
        <v>7</v>
      </c>
      <c r="E1439">
        <v>13</v>
      </c>
      <c r="F1439" t="s">
        <v>935</v>
      </c>
      <c r="G1439" s="50">
        <v>18.5</v>
      </c>
      <c r="H1439" s="47">
        <v>0.5</v>
      </c>
      <c r="I1439">
        <v>24</v>
      </c>
      <c r="J1439" t="str">
        <f t="shared" si="24"/>
        <v>Yes</v>
      </c>
    </row>
    <row r="1440" spans="1:12" ht="16" hidden="1" customHeight="1" x14ac:dyDescent="0.2">
      <c r="A1440" s="48">
        <v>46214</v>
      </c>
      <c r="B1440" s="95"/>
      <c r="C1440" s="95"/>
      <c r="D1440">
        <v>2</v>
      </c>
      <c r="E1440">
        <v>2</v>
      </c>
      <c r="F1440" t="s">
        <v>438</v>
      </c>
      <c r="G1440" s="50">
        <v>4.3</v>
      </c>
      <c r="H1440" s="47">
        <v>0.5</v>
      </c>
      <c r="I1440">
        <v>5.19</v>
      </c>
      <c r="J1440" t="str">
        <f t="shared" si="24"/>
        <v>Yes</v>
      </c>
    </row>
    <row r="1441" spans="1:10" ht="16" hidden="1" customHeight="1" x14ac:dyDescent="0.2">
      <c r="A1441" s="48">
        <v>46214</v>
      </c>
      <c r="B1441" s="95"/>
      <c r="C1441" s="95"/>
      <c r="D1441">
        <v>2</v>
      </c>
      <c r="E1441">
        <v>3</v>
      </c>
      <c r="F1441" t="s">
        <v>855</v>
      </c>
      <c r="G1441" s="50">
        <v>19</v>
      </c>
      <c r="H1441" s="47">
        <v>1</v>
      </c>
      <c r="I1441">
        <v>13.5</v>
      </c>
      <c r="J1441" t="str">
        <f t="shared" si="24"/>
        <v>No</v>
      </c>
    </row>
    <row r="1442" spans="1:10" ht="16" hidden="1" customHeight="1" x14ac:dyDescent="0.2">
      <c r="A1442" s="48">
        <v>46214</v>
      </c>
      <c r="B1442" s="95"/>
      <c r="C1442" s="95"/>
      <c r="D1442">
        <v>2</v>
      </c>
      <c r="E1442">
        <v>4</v>
      </c>
      <c r="F1442" t="s">
        <v>795</v>
      </c>
      <c r="G1442" s="50">
        <v>6</v>
      </c>
      <c r="H1442" s="47">
        <v>0.5</v>
      </c>
      <c r="I1442">
        <v>7.2</v>
      </c>
      <c r="J1442" t="str">
        <f t="shared" si="24"/>
        <v>Yes</v>
      </c>
    </row>
    <row r="1443" spans="1:10" ht="16" hidden="1" customHeight="1" x14ac:dyDescent="0.2">
      <c r="A1443" s="48">
        <v>46214</v>
      </c>
      <c r="B1443" s="95"/>
      <c r="C1443" s="95"/>
      <c r="D1443">
        <v>2</v>
      </c>
      <c r="E1443">
        <v>6</v>
      </c>
      <c r="F1443" t="s">
        <v>179</v>
      </c>
      <c r="G1443" s="50">
        <v>7.2</v>
      </c>
      <c r="H1443" s="47">
        <v>0.5</v>
      </c>
      <c r="I1443">
        <v>4.6399999999999997</v>
      </c>
      <c r="J1443" t="str">
        <f t="shared" si="24"/>
        <v>No</v>
      </c>
    </row>
    <row r="1444" spans="1:10" ht="16" hidden="1" customHeight="1" x14ac:dyDescent="0.2">
      <c r="A1444" s="48">
        <v>46214</v>
      </c>
      <c r="B1444" s="95"/>
      <c r="C1444" s="95"/>
      <c r="D1444">
        <v>2</v>
      </c>
      <c r="E1444">
        <v>9</v>
      </c>
      <c r="F1444" t="s">
        <v>1026</v>
      </c>
      <c r="G1444" s="50">
        <v>23</v>
      </c>
      <c r="H1444" s="47">
        <v>1</v>
      </c>
      <c r="I1444">
        <v>46.06</v>
      </c>
      <c r="J1444" t="str">
        <f t="shared" si="24"/>
        <v>Yes</v>
      </c>
    </row>
    <row r="1445" spans="1:10" ht="16" hidden="1" customHeight="1" x14ac:dyDescent="0.2">
      <c r="A1445" s="48">
        <v>46214</v>
      </c>
      <c r="B1445" s="95"/>
      <c r="C1445" s="95"/>
      <c r="D1445">
        <v>2</v>
      </c>
      <c r="E1445">
        <v>10</v>
      </c>
      <c r="F1445" t="s">
        <v>521</v>
      </c>
      <c r="G1445" s="50">
        <v>21</v>
      </c>
      <c r="H1445" s="47">
        <v>1</v>
      </c>
      <c r="I1445">
        <v>16.5</v>
      </c>
      <c r="J1445" t="str">
        <f t="shared" si="24"/>
        <v>No</v>
      </c>
    </row>
    <row r="1446" spans="1:10" ht="16" hidden="1" customHeight="1" x14ac:dyDescent="0.2">
      <c r="A1446" s="48">
        <v>46214</v>
      </c>
      <c r="B1446" s="95"/>
      <c r="C1446" s="95"/>
      <c r="D1446">
        <v>2</v>
      </c>
      <c r="E1446">
        <v>11</v>
      </c>
      <c r="F1446" t="s">
        <v>1027</v>
      </c>
      <c r="G1446" s="50">
        <v>14.5</v>
      </c>
      <c r="H1446" s="47">
        <v>1</v>
      </c>
      <c r="I1446">
        <v>16.5</v>
      </c>
      <c r="J1446" t="str">
        <f t="shared" si="24"/>
        <v>Yes</v>
      </c>
    </row>
    <row r="1447" spans="1:10" ht="16" hidden="1" customHeight="1" x14ac:dyDescent="0.2">
      <c r="A1447" s="48">
        <v>46214</v>
      </c>
      <c r="B1447" s="95"/>
      <c r="C1447" s="95"/>
      <c r="D1447">
        <v>2</v>
      </c>
      <c r="E1447">
        <v>12</v>
      </c>
      <c r="F1447" t="s">
        <v>210</v>
      </c>
      <c r="G1447" s="50">
        <v>30</v>
      </c>
      <c r="H1447" s="47">
        <v>1</v>
      </c>
      <c r="I1447">
        <v>30</v>
      </c>
      <c r="J1447" t="str">
        <f t="shared" si="24"/>
        <v>Yes</v>
      </c>
    </row>
    <row r="1448" spans="1:10" ht="16" hidden="1" customHeight="1" x14ac:dyDescent="0.2">
      <c r="A1448" s="48">
        <v>46214</v>
      </c>
      <c r="B1448" s="95"/>
      <c r="C1448" s="95"/>
      <c r="D1448">
        <v>2</v>
      </c>
      <c r="E1448">
        <v>13</v>
      </c>
      <c r="F1448" t="s">
        <v>1028</v>
      </c>
      <c r="G1448" s="50">
        <v>29</v>
      </c>
      <c r="H1448" s="47">
        <v>1</v>
      </c>
      <c r="I1448">
        <v>20.21</v>
      </c>
      <c r="J1448" t="str">
        <f t="shared" si="24"/>
        <v>No</v>
      </c>
    </row>
    <row r="1449" spans="1:10" ht="16" hidden="1" customHeight="1" x14ac:dyDescent="0.2">
      <c r="A1449" s="48">
        <v>46214</v>
      </c>
      <c r="B1449" s="95"/>
      <c r="C1449" s="95"/>
      <c r="D1449">
        <v>2</v>
      </c>
      <c r="E1449">
        <v>15</v>
      </c>
      <c r="F1449" t="s">
        <v>1029</v>
      </c>
      <c r="G1449" s="50">
        <v>46</v>
      </c>
      <c r="H1449" s="47">
        <v>1</v>
      </c>
      <c r="I1449">
        <v>46</v>
      </c>
      <c r="J1449" t="str">
        <f t="shared" si="24"/>
        <v>Yes</v>
      </c>
    </row>
    <row r="1450" spans="1:10" ht="16" hidden="1" customHeight="1" x14ac:dyDescent="0.2">
      <c r="A1450" s="48">
        <v>46214</v>
      </c>
      <c r="B1450" s="95"/>
      <c r="C1450" s="95"/>
      <c r="D1450">
        <v>5</v>
      </c>
      <c r="E1450">
        <v>2</v>
      </c>
      <c r="F1450" t="s">
        <v>511</v>
      </c>
      <c r="G1450" s="50">
        <v>8.1999999999999993</v>
      </c>
      <c r="H1450" s="47">
        <v>0.5</v>
      </c>
      <c r="I1450">
        <v>8.6</v>
      </c>
      <c r="J1450" t="str">
        <f t="shared" si="24"/>
        <v>Yes</v>
      </c>
    </row>
    <row r="1451" spans="1:10" ht="16" hidden="1" customHeight="1" x14ac:dyDescent="0.2">
      <c r="A1451" s="48">
        <v>46214</v>
      </c>
      <c r="B1451" s="95"/>
      <c r="C1451" s="95"/>
      <c r="D1451">
        <v>5</v>
      </c>
      <c r="E1451">
        <v>5</v>
      </c>
      <c r="F1451" t="s">
        <v>983</v>
      </c>
      <c r="G1451" s="50">
        <v>44</v>
      </c>
      <c r="H1451" s="47">
        <v>1</v>
      </c>
      <c r="I1451">
        <v>70</v>
      </c>
      <c r="J1451" t="str">
        <f t="shared" si="24"/>
        <v>Yes</v>
      </c>
    </row>
    <row r="1452" spans="1:10" ht="16" hidden="1" customHeight="1" x14ac:dyDescent="0.2">
      <c r="A1452" s="48">
        <v>46214</v>
      </c>
      <c r="B1452" s="95"/>
      <c r="C1452" s="95"/>
      <c r="D1452">
        <v>5</v>
      </c>
      <c r="E1452">
        <v>6</v>
      </c>
      <c r="F1452" t="s">
        <v>1030</v>
      </c>
      <c r="G1452" s="50">
        <v>17</v>
      </c>
      <c r="H1452" s="47">
        <v>1</v>
      </c>
      <c r="I1452">
        <v>11.29</v>
      </c>
      <c r="J1452" t="str">
        <f t="shared" si="24"/>
        <v>No</v>
      </c>
    </row>
    <row r="1453" spans="1:10" ht="16" hidden="1" customHeight="1" x14ac:dyDescent="0.2">
      <c r="A1453" s="48">
        <v>46214</v>
      </c>
      <c r="B1453" s="95"/>
      <c r="C1453" s="95"/>
      <c r="D1453">
        <v>5</v>
      </c>
      <c r="E1453">
        <v>7</v>
      </c>
      <c r="F1453" t="s">
        <v>1035</v>
      </c>
      <c r="G1453" s="50">
        <v>26</v>
      </c>
      <c r="H1453" s="47">
        <v>1</v>
      </c>
      <c r="I1453">
        <v>36</v>
      </c>
      <c r="J1453" t="str">
        <f t="shared" si="24"/>
        <v>Yes</v>
      </c>
    </row>
    <row r="1454" spans="1:10" ht="16" hidden="1" customHeight="1" x14ac:dyDescent="0.2">
      <c r="A1454" s="48">
        <v>46214</v>
      </c>
      <c r="B1454" s="95"/>
      <c r="C1454" s="95"/>
      <c r="D1454">
        <v>5</v>
      </c>
      <c r="E1454">
        <v>9</v>
      </c>
      <c r="F1454" t="s">
        <v>62</v>
      </c>
      <c r="G1454" s="50">
        <v>9.6</v>
      </c>
      <c r="H1454" s="47">
        <v>0.5</v>
      </c>
      <c r="I1454">
        <v>9.6</v>
      </c>
      <c r="J1454" t="str">
        <f t="shared" si="24"/>
        <v>Yes</v>
      </c>
    </row>
    <row r="1455" spans="1:10" ht="16" hidden="1" customHeight="1" x14ac:dyDescent="0.2">
      <c r="A1455" s="48">
        <v>46214</v>
      </c>
      <c r="B1455" s="95"/>
      <c r="C1455" s="95"/>
      <c r="D1455">
        <v>5</v>
      </c>
      <c r="E1455">
        <v>10</v>
      </c>
      <c r="F1455" t="s">
        <v>1031</v>
      </c>
      <c r="G1455" s="50">
        <v>5.6</v>
      </c>
      <c r="H1455" s="47">
        <v>0.5</v>
      </c>
      <c r="I1455">
        <v>6.19</v>
      </c>
      <c r="J1455" t="str">
        <f t="shared" si="24"/>
        <v>Yes</v>
      </c>
    </row>
    <row r="1456" spans="1:10" ht="16" hidden="1" customHeight="1" x14ac:dyDescent="0.2">
      <c r="A1456" s="48">
        <v>46214</v>
      </c>
      <c r="B1456" s="95"/>
      <c r="C1456" s="95"/>
      <c r="D1456">
        <v>5</v>
      </c>
      <c r="E1456">
        <v>11</v>
      </c>
      <c r="F1456" t="s">
        <v>1032</v>
      </c>
      <c r="G1456" s="50">
        <v>48</v>
      </c>
      <c r="H1456" s="47">
        <v>1</v>
      </c>
      <c r="I1456">
        <v>48</v>
      </c>
      <c r="J1456" t="str">
        <f t="shared" si="24"/>
        <v>Yes</v>
      </c>
    </row>
    <row r="1457" spans="1:10" ht="16" hidden="1" customHeight="1" x14ac:dyDescent="0.2">
      <c r="A1457" s="48">
        <v>46214</v>
      </c>
      <c r="B1457" s="95"/>
      <c r="C1457" s="95"/>
      <c r="D1457">
        <v>5</v>
      </c>
      <c r="E1457">
        <v>12</v>
      </c>
      <c r="F1457" t="s">
        <v>1012</v>
      </c>
      <c r="G1457" s="50">
        <v>3</v>
      </c>
      <c r="H1457" s="47">
        <v>0.5</v>
      </c>
      <c r="I1457">
        <v>2.69</v>
      </c>
      <c r="J1457" t="str">
        <f t="shared" si="24"/>
        <v>No</v>
      </c>
    </row>
    <row r="1458" spans="1:10" ht="16" hidden="1" customHeight="1" x14ac:dyDescent="0.2">
      <c r="A1458" s="48">
        <v>46214</v>
      </c>
      <c r="B1458" s="95"/>
      <c r="C1458" s="95"/>
      <c r="D1458">
        <v>8</v>
      </c>
      <c r="E1458">
        <v>3</v>
      </c>
      <c r="F1458" t="s">
        <v>934</v>
      </c>
      <c r="G1458" s="50">
        <v>6.8</v>
      </c>
      <c r="H1458" s="47">
        <v>0.5</v>
      </c>
      <c r="I1458">
        <v>4.43</v>
      </c>
      <c r="J1458" t="str">
        <f t="shared" si="24"/>
        <v>No</v>
      </c>
    </row>
    <row r="1459" spans="1:10" ht="16" hidden="1" customHeight="1" x14ac:dyDescent="0.2">
      <c r="A1459" s="48">
        <v>46214</v>
      </c>
      <c r="B1459" s="95"/>
      <c r="C1459" s="95"/>
      <c r="D1459">
        <v>8</v>
      </c>
      <c r="E1459">
        <v>4</v>
      </c>
      <c r="F1459" t="s">
        <v>129</v>
      </c>
      <c r="G1459" s="50">
        <v>29</v>
      </c>
      <c r="H1459" s="47">
        <v>1</v>
      </c>
      <c r="I1459">
        <v>33.68</v>
      </c>
      <c r="J1459" t="str">
        <f t="shared" si="24"/>
        <v>Yes</v>
      </c>
    </row>
    <row r="1460" spans="1:10" ht="16" hidden="1" customHeight="1" x14ac:dyDescent="0.2">
      <c r="A1460" s="48">
        <v>46214</v>
      </c>
      <c r="B1460" s="95"/>
      <c r="C1460" s="95"/>
      <c r="D1460">
        <v>8</v>
      </c>
      <c r="E1460">
        <v>6</v>
      </c>
      <c r="F1460" t="s">
        <v>715</v>
      </c>
      <c r="G1460" s="50">
        <v>6.8</v>
      </c>
      <c r="H1460" s="47">
        <v>0.5</v>
      </c>
      <c r="I1460">
        <v>6.51</v>
      </c>
      <c r="J1460" t="str">
        <f t="shared" si="24"/>
        <v>No</v>
      </c>
    </row>
    <row r="1461" spans="1:10" ht="16" hidden="1" customHeight="1" x14ac:dyDescent="0.2">
      <c r="A1461" s="48">
        <v>46214</v>
      </c>
      <c r="B1461" s="95"/>
      <c r="C1461" s="95"/>
      <c r="D1461">
        <v>8</v>
      </c>
      <c r="E1461">
        <v>8</v>
      </c>
      <c r="F1461" t="s">
        <v>1019</v>
      </c>
      <c r="G1461" s="50">
        <v>24</v>
      </c>
      <c r="H1461" s="47">
        <v>1</v>
      </c>
      <c r="I1461">
        <v>24</v>
      </c>
      <c r="J1461" t="str">
        <f t="shared" si="24"/>
        <v>Yes</v>
      </c>
    </row>
    <row r="1462" spans="1:10" ht="16" hidden="1" customHeight="1" x14ac:dyDescent="0.2">
      <c r="A1462" s="48">
        <v>46214</v>
      </c>
      <c r="B1462" s="95"/>
      <c r="C1462" s="95"/>
      <c r="D1462">
        <v>8</v>
      </c>
      <c r="E1462">
        <v>9</v>
      </c>
      <c r="F1462" t="s">
        <v>87</v>
      </c>
      <c r="G1462" s="50">
        <v>14.5</v>
      </c>
      <c r="H1462" s="47">
        <v>1</v>
      </c>
      <c r="I1462">
        <v>15.4</v>
      </c>
      <c r="J1462" t="str">
        <f t="shared" si="24"/>
        <v>Yes</v>
      </c>
    </row>
    <row r="1463" spans="1:10" ht="16" hidden="1" customHeight="1" x14ac:dyDescent="0.2">
      <c r="A1463" s="48">
        <v>46214</v>
      </c>
      <c r="B1463" s="95"/>
      <c r="C1463" s="95"/>
      <c r="D1463">
        <v>8</v>
      </c>
      <c r="E1463">
        <v>10</v>
      </c>
      <c r="F1463" t="s">
        <v>992</v>
      </c>
      <c r="G1463" s="50">
        <v>2.76</v>
      </c>
      <c r="H1463" s="47">
        <v>0.5</v>
      </c>
      <c r="I1463">
        <v>2.5</v>
      </c>
      <c r="J1463" t="str">
        <f t="shared" si="24"/>
        <v>No</v>
      </c>
    </row>
    <row r="1464" spans="1:10" ht="16" hidden="1" customHeight="1" x14ac:dyDescent="0.2">
      <c r="A1464" s="48">
        <v>46214</v>
      </c>
      <c r="B1464" s="95"/>
      <c r="C1464" s="95"/>
      <c r="D1464">
        <v>8</v>
      </c>
      <c r="E1464">
        <v>12</v>
      </c>
      <c r="F1464" t="s">
        <v>86</v>
      </c>
      <c r="G1464" s="50">
        <v>48</v>
      </c>
      <c r="H1464" s="47">
        <v>1</v>
      </c>
      <c r="I1464">
        <v>55.77</v>
      </c>
      <c r="J1464" t="str">
        <f t="shared" si="24"/>
        <v>Yes</v>
      </c>
    </row>
    <row r="1465" spans="1:10" ht="16" hidden="1" customHeight="1" x14ac:dyDescent="0.2">
      <c r="A1465" s="48">
        <v>46214</v>
      </c>
      <c r="B1465" s="95"/>
      <c r="C1465" s="95"/>
      <c r="D1465">
        <v>9</v>
      </c>
      <c r="E1465">
        <v>1</v>
      </c>
      <c r="F1465" t="s">
        <v>1033</v>
      </c>
      <c r="G1465" s="50">
        <v>14.5</v>
      </c>
      <c r="H1465" s="47">
        <v>1</v>
      </c>
      <c r="I1465">
        <v>16.5</v>
      </c>
      <c r="J1465" t="str">
        <f t="shared" si="24"/>
        <v>Yes</v>
      </c>
    </row>
    <row r="1466" spans="1:10" ht="16" hidden="1" customHeight="1" x14ac:dyDescent="0.2">
      <c r="A1466" s="48">
        <v>46214</v>
      </c>
      <c r="B1466" s="95"/>
      <c r="C1466" s="95"/>
      <c r="D1466">
        <v>9</v>
      </c>
      <c r="E1466">
        <v>4</v>
      </c>
      <c r="F1466" t="s">
        <v>839</v>
      </c>
      <c r="G1466" s="50">
        <v>5</v>
      </c>
      <c r="H1466" s="47">
        <v>0.5</v>
      </c>
      <c r="I1466">
        <v>4.1900000000000004</v>
      </c>
      <c r="J1466" t="str">
        <f t="shared" si="24"/>
        <v>No</v>
      </c>
    </row>
    <row r="1467" spans="1:10" ht="16" hidden="1" customHeight="1" x14ac:dyDescent="0.2">
      <c r="A1467" s="48">
        <v>46214</v>
      </c>
      <c r="B1467" s="95"/>
      <c r="C1467" s="95"/>
      <c r="D1467">
        <v>9</v>
      </c>
      <c r="E1467">
        <v>6</v>
      </c>
      <c r="F1467" t="s">
        <v>1034</v>
      </c>
      <c r="G1467" s="50">
        <v>46</v>
      </c>
      <c r="H1467" s="47">
        <v>1</v>
      </c>
      <c r="I1467">
        <v>65.819999999999993</v>
      </c>
      <c r="J1467" t="str">
        <f t="shared" si="24"/>
        <v>Yes</v>
      </c>
    </row>
    <row r="1468" spans="1:10" ht="16" hidden="1" customHeight="1" x14ac:dyDescent="0.2">
      <c r="A1468" s="48">
        <v>46214</v>
      </c>
      <c r="B1468" s="95"/>
      <c r="C1468" s="95"/>
      <c r="D1468">
        <v>9</v>
      </c>
      <c r="E1468">
        <v>9</v>
      </c>
      <c r="F1468" t="s">
        <v>642</v>
      </c>
      <c r="G1468" s="50">
        <v>3.2</v>
      </c>
      <c r="H1468" s="47">
        <v>0.5</v>
      </c>
      <c r="I1468">
        <v>2.95</v>
      </c>
      <c r="J1468" t="str">
        <f t="shared" si="24"/>
        <v>No</v>
      </c>
    </row>
    <row r="1469" spans="1:10" ht="16" hidden="1" customHeight="1" x14ac:dyDescent="0.2">
      <c r="A1469" s="48">
        <v>46214</v>
      </c>
      <c r="B1469" s="95"/>
      <c r="C1469" s="95"/>
      <c r="D1469">
        <v>9</v>
      </c>
      <c r="E1469">
        <v>11</v>
      </c>
      <c r="F1469" t="s">
        <v>1003</v>
      </c>
      <c r="G1469" s="50">
        <v>17.5</v>
      </c>
      <c r="H1469" s="47">
        <v>1</v>
      </c>
      <c r="I1469">
        <v>17.579999999999998</v>
      </c>
      <c r="J1469" t="str">
        <f t="shared" si="24"/>
        <v>Yes</v>
      </c>
    </row>
    <row r="1470" spans="1:10" ht="16" hidden="1" customHeight="1" x14ac:dyDescent="0.2">
      <c r="A1470" s="48">
        <v>46214</v>
      </c>
      <c r="B1470" s="95"/>
      <c r="C1470" s="95"/>
      <c r="D1470">
        <v>9</v>
      </c>
      <c r="E1470">
        <v>12</v>
      </c>
      <c r="F1470" t="s">
        <v>79</v>
      </c>
      <c r="G1470" s="50">
        <v>8.8000000000000007</v>
      </c>
      <c r="H1470" s="47">
        <v>0.5</v>
      </c>
      <c r="I1470">
        <v>8.33</v>
      </c>
      <c r="J1470" t="str">
        <f t="shared" si="24"/>
        <v>No</v>
      </c>
    </row>
    <row r="1471" spans="1:10" ht="16" hidden="1" customHeight="1" x14ac:dyDescent="0.2">
      <c r="A1471" s="48">
        <v>46214</v>
      </c>
      <c r="B1471" s="95"/>
      <c r="C1471" s="95"/>
      <c r="D1471">
        <v>9</v>
      </c>
      <c r="E1471">
        <v>13</v>
      </c>
      <c r="F1471" t="s">
        <v>867</v>
      </c>
      <c r="G1471" s="50">
        <v>15.5</v>
      </c>
      <c r="H1471" s="47">
        <v>1</v>
      </c>
      <c r="I1471">
        <v>16.13</v>
      </c>
      <c r="J1471" t="str">
        <f t="shared" si="24"/>
        <v>Yes</v>
      </c>
    </row>
    <row r="1472" spans="1:10" ht="16" hidden="1" customHeight="1" x14ac:dyDescent="0.2">
      <c r="A1472" s="48">
        <v>46214</v>
      </c>
      <c r="B1472" s="95"/>
      <c r="C1472" s="95"/>
      <c r="D1472">
        <v>9</v>
      </c>
      <c r="E1472">
        <v>15</v>
      </c>
      <c r="F1472" t="s">
        <v>577</v>
      </c>
      <c r="G1472" s="50">
        <v>9.6</v>
      </c>
      <c r="H1472" s="47">
        <v>5</v>
      </c>
      <c r="I1472">
        <v>7.8</v>
      </c>
      <c r="J1472" t="str">
        <f t="shared" si="24"/>
        <v>No</v>
      </c>
    </row>
    <row r="1473" spans="1:10" ht="16" hidden="1" customHeight="1" x14ac:dyDescent="0.2">
      <c r="A1473" s="48">
        <v>46221</v>
      </c>
      <c r="B1473" s="95"/>
      <c r="C1473" s="95"/>
      <c r="D1473">
        <v>3</v>
      </c>
      <c r="E1473">
        <v>1</v>
      </c>
      <c r="F1473" t="s">
        <v>923</v>
      </c>
      <c r="G1473" s="50">
        <v>12.5</v>
      </c>
      <c r="H1473" s="47">
        <v>1</v>
      </c>
      <c r="I1473">
        <v>18</v>
      </c>
      <c r="J1473" t="str">
        <f t="shared" si="24"/>
        <v>Yes</v>
      </c>
    </row>
    <row r="1474" spans="1:10" ht="16" hidden="1" customHeight="1" x14ac:dyDescent="0.2">
      <c r="A1474" s="48">
        <v>46221</v>
      </c>
      <c r="B1474" s="95"/>
      <c r="C1474" s="95"/>
      <c r="D1474">
        <v>3</v>
      </c>
      <c r="E1474">
        <v>2</v>
      </c>
      <c r="F1474" t="s">
        <v>1036</v>
      </c>
      <c r="G1474" s="50">
        <v>13</v>
      </c>
      <c r="H1474" s="47">
        <v>1</v>
      </c>
      <c r="I1474">
        <v>17.39</v>
      </c>
      <c r="J1474" t="str">
        <f t="shared" si="24"/>
        <v>Yes</v>
      </c>
    </row>
    <row r="1475" spans="1:10" ht="16" hidden="1" customHeight="1" x14ac:dyDescent="0.2">
      <c r="A1475" s="48">
        <v>46221</v>
      </c>
      <c r="B1475" s="95"/>
      <c r="C1475" s="95"/>
      <c r="D1475">
        <v>3</v>
      </c>
      <c r="E1475">
        <v>7</v>
      </c>
      <c r="F1475" t="s">
        <v>1037</v>
      </c>
      <c r="G1475" s="50">
        <v>7</v>
      </c>
      <c r="H1475" s="47">
        <v>0.5</v>
      </c>
      <c r="I1475">
        <v>7.4</v>
      </c>
      <c r="J1475" t="str">
        <f t="shared" si="24"/>
        <v>Yes</v>
      </c>
    </row>
    <row r="1476" spans="1:10" ht="16" hidden="1" customHeight="1" x14ac:dyDescent="0.2">
      <c r="A1476" s="48">
        <v>46221</v>
      </c>
      <c r="B1476" s="95"/>
      <c r="C1476" s="95"/>
      <c r="D1476">
        <v>3</v>
      </c>
      <c r="E1476">
        <v>9</v>
      </c>
      <c r="F1476" t="s">
        <v>513</v>
      </c>
      <c r="G1476" s="50">
        <v>10.5</v>
      </c>
      <c r="H1476" s="47">
        <v>1</v>
      </c>
      <c r="I1476">
        <v>7.2</v>
      </c>
      <c r="J1476" t="str">
        <f t="shared" si="24"/>
        <v>No</v>
      </c>
    </row>
    <row r="1477" spans="1:10" ht="16" hidden="1" customHeight="1" x14ac:dyDescent="0.2">
      <c r="A1477" s="48">
        <v>46221</v>
      </c>
      <c r="B1477" s="95"/>
      <c r="C1477" s="95"/>
      <c r="D1477">
        <v>3</v>
      </c>
      <c r="E1477">
        <v>11</v>
      </c>
      <c r="F1477" t="s">
        <v>926</v>
      </c>
      <c r="G1477" s="50">
        <v>21</v>
      </c>
      <c r="H1477" s="47">
        <v>1</v>
      </c>
      <c r="I1477">
        <v>15.5</v>
      </c>
      <c r="J1477" t="str">
        <f t="shared" si="24"/>
        <v>No</v>
      </c>
    </row>
    <row r="1478" spans="1:10" ht="16" hidden="1" customHeight="1" x14ac:dyDescent="0.2">
      <c r="A1478" s="48">
        <v>46221</v>
      </c>
      <c r="B1478" s="95"/>
      <c r="C1478" s="95"/>
      <c r="D1478">
        <v>4</v>
      </c>
      <c r="E1478">
        <v>2</v>
      </c>
      <c r="F1478" t="s">
        <v>1038</v>
      </c>
      <c r="G1478" s="50">
        <v>12</v>
      </c>
      <c r="H1478" s="47">
        <v>1</v>
      </c>
      <c r="I1478">
        <v>12.88</v>
      </c>
      <c r="J1478" t="str">
        <f t="shared" si="24"/>
        <v>Yes</v>
      </c>
    </row>
    <row r="1479" spans="1:10" ht="16" hidden="1" customHeight="1" x14ac:dyDescent="0.2">
      <c r="A1479" s="48">
        <v>46221</v>
      </c>
      <c r="B1479" s="95"/>
      <c r="C1479" s="95"/>
      <c r="D1479">
        <v>4</v>
      </c>
      <c r="E1479">
        <v>3</v>
      </c>
      <c r="F1479" t="s">
        <v>440</v>
      </c>
      <c r="G1479" s="50">
        <v>7.8</v>
      </c>
      <c r="H1479" s="47">
        <v>0.5</v>
      </c>
      <c r="I1479">
        <v>7</v>
      </c>
      <c r="J1479" t="str">
        <f t="shared" si="24"/>
        <v>No</v>
      </c>
    </row>
    <row r="1480" spans="1:10" ht="16" hidden="1" customHeight="1" x14ac:dyDescent="0.2">
      <c r="A1480" s="48">
        <v>46221</v>
      </c>
      <c r="B1480" s="95"/>
      <c r="C1480" s="95"/>
      <c r="D1480">
        <v>4</v>
      </c>
      <c r="E1480">
        <v>4</v>
      </c>
      <c r="F1480" t="s">
        <v>171</v>
      </c>
      <c r="G1480" s="50">
        <v>36</v>
      </c>
      <c r="H1480" s="47">
        <v>1</v>
      </c>
      <c r="I1480">
        <v>36</v>
      </c>
      <c r="J1480" t="str">
        <f t="shared" si="24"/>
        <v>Yes</v>
      </c>
    </row>
    <row r="1481" spans="1:10" ht="16" hidden="1" customHeight="1" x14ac:dyDescent="0.2">
      <c r="A1481" s="48">
        <v>46221</v>
      </c>
      <c r="B1481" s="95"/>
      <c r="C1481" s="95"/>
      <c r="D1481">
        <v>4</v>
      </c>
      <c r="E1481">
        <v>5</v>
      </c>
      <c r="F1481" t="s">
        <v>1039</v>
      </c>
      <c r="G1481" s="50">
        <v>42</v>
      </c>
      <c r="H1481" s="47">
        <v>1</v>
      </c>
      <c r="I1481">
        <v>51.26</v>
      </c>
      <c r="J1481" t="str">
        <f t="shared" si="24"/>
        <v>Yes</v>
      </c>
    </row>
    <row r="1482" spans="1:10" ht="16" hidden="1" customHeight="1" x14ac:dyDescent="0.2">
      <c r="A1482" s="48">
        <v>46221</v>
      </c>
      <c r="B1482" s="95"/>
      <c r="C1482" s="95"/>
      <c r="D1482">
        <v>4</v>
      </c>
      <c r="E1482">
        <v>7</v>
      </c>
      <c r="F1482" t="s">
        <v>1040</v>
      </c>
      <c r="G1482" s="50">
        <v>42</v>
      </c>
      <c r="H1482" s="47">
        <v>1</v>
      </c>
      <c r="I1482">
        <v>28.21</v>
      </c>
      <c r="J1482" t="str">
        <f t="shared" si="24"/>
        <v>No</v>
      </c>
    </row>
    <row r="1483" spans="1:10" ht="16" hidden="1" customHeight="1" x14ac:dyDescent="0.2">
      <c r="A1483" s="48">
        <v>46221</v>
      </c>
      <c r="B1483" s="95"/>
      <c r="C1483" s="95"/>
      <c r="D1483">
        <v>4</v>
      </c>
      <c r="E1483">
        <v>8</v>
      </c>
      <c r="F1483" t="s">
        <v>1041</v>
      </c>
      <c r="G1483" s="50">
        <v>5.7</v>
      </c>
      <c r="H1483" s="47">
        <v>0.5</v>
      </c>
      <c r="I1483">
        <v>5.0999999999999996</v>
      </c>
      <c r="J1483" t="str">
        <f t="shared" si="24"/>
        <v>No</v>
      </c>
    </row>
    <row r="1484" spans="1:10" ht="16" hidden="1" customHeight="1" x14ac:dyDescent="0.2">
      <c r="A1484" s="48">
        <v>46221</v>
      </c>
      <c r="B1484" s="95"/>
      <c r="C1484" s="95"/>
      <c r="D1484">
        <v>4</v>
      </c>
      <c r="E1484">
        <v>9</v>
      </c>
      <c r="F1484" t="s">
        <v>1042</v>
      </c>
      <c r="G1484" s="50">
        <v>13</v>
      </c>
      <c r="H1484" s="47">
        <v>1</v>
      </c>
      <c r="I1484">
        <v>36</v>
      </c>
      <c r="J1484" t="str">
        <f t="shared" si="24"/>
        <v>Yes</v>
      </c>
    </row>
    <row r="1485" spans="1:10" ht="16" hidden="1" customHeight="1" x14ac:dyDescent="0.2">
      <c r="A1485" s="48">
        <v>46221</v>
      </c>
      <c r="B1485" s="95"/>
      <c r="C1485" s="95"/>
      <c r="D1485">
        <v>4</v>
      </c>
      <c r="E1485">
        <v>10</v>
      </c>
      <c r="F1485" t="s">
        <v>1043</v>
      </c>
      <c r="G1485" s="50">
        <v>19.5</v>
      </c>
      <c r="H1485" s="47">
        <v>1</v>
      </c>
      <c r="I1485">
        <v>34</v>
      </c>
      <c r="J1485" t="str">
        <f t="shared" si="24"/>
        <v>Yes</v>
      </c>
    </row>
    <row r="1486" spans="1:10" ht="16" hidden="1" customHeight="1" x14ac:dyDescent="0.2">
      <c r="A1486" s="48">
        <v>46221</v>
      </c>
      <c r="B1486" s="95"/>
      <c r="C1486" s="95"/>
      <c r="D1486">
        <v>4</v>
      </c>
      <c r="E1486">
        <v>11</v>
      </c>
      <c r="F1486" t="s">
        <v>1044</v>
      </c>
      <c r="G1486" s="50">
        <v>27</v>
      </c>
      <c r="H1486" s="47">
        <v>1</v>
      </c>
      <c r="I1486">
        <v>27.04</v>
      </c>
      <c r="J1486" t="str">
        <f t="shared" ref="J1486:J1558" si="25">IF(I1486&gt;=G1486,"Yes","No")</f>
        <v>Yes</v>
      </c>
    </row>
    <row r="1487" spans="1:10" ht="16" hidden="1" customHeight="1" x14ac:dyDescent="0.2">
      <c r="A1487" s="48">
        <v>46221</v>
      </c>
      <c r="B1487" s="95"/>
      <c r="C1487" s="95"/>
      <c r="D1487">
        <v>4</v>
      </c>
      <c r="E1487">
        <v>13</v>
      </c>
      <c r="F1487" t="s">
        <v>172</v>
      </c>
      <c r="G1487" s="50">
        <v>29</v>
      </c>
      <c r="H1487" s="47">
        <v>1</v>
      </c>
      <c r="I1487">
        <v>29</v>
      </c>
      <c r="J1487" t="str">
        <f t="shared" si="25"/>
        <v>Yes</v>
      </c>
    </row>
    <row r="1488" spans="1:10" ht="16" hidden="1" customHeight="1" x14ac:dyDescent="0.2">
      <c r="A1488" s="48">
        <v>46221</v>
      </c>
      <c r="B1488" s="95"/>
      <c r="C1488" s="95"/>
      <c r="D1488">
        <v>4</v>
      </c>
      <c r="E1488">
        <v>14</v>
      </c>
      <c r="F1488" t="s">
        <v>1045</v>
      </c>
      <c r="G1488" s="50">
        <v>3.75</v>
      </c>
      <c r="H1488" s="47">
        <v>0.5</v>
      </c>
      <c r="I1488">
        <v>4.62</v>
      </c>
      <c r="J1488" t="str">
        <f t="shared" si="25"/>
        <v>Yes</v>
      </c>
    </row>
    <row r="1489" spans="1:10" ht="16" hidden="1" customHeight="1" x14ac:dyDescent="0.2">
      <c r="A1489" s="48">
        <v>46221</v>
      </c>
      <c r="B1489" s="95"/>
      <c r="C1489" s="95"/>
      <c r="D1489">
        <v>5</v>
      </c>
      <c r="E1489">
        <v>1</v>
      </c>
      <c r="F1489" t="s">
        <v>1046</v>
      </c>
      <c r="G1489" s="50">
        <v>12</v>
      </c>
      <c r="H1489" s="47">
        <v>1</v>
      </c>
      <c r="I1489">
        <v>13.81</v>
      </c>
      <c r="J1489" t="str">
        <f t="shared" si="25"/>
        <v>Yes</v>
      </c>
    </row>
    <row r="1490" spans="1:10" ht="16" hidden="1" customHeight="1" x14ac:dyDescent="0.2">
      <c r="A1490" s="48">
        <v>46221</v>
      </c>
      <c r="B1490" s="95"/>
      <c r="C1490" s="95"/>
      <c r="D1490">
        <v>5</v>
      </c>
      <c r="E1490">
        <v>2</v>
      </c>
      <c r="F1490" t="s">
        <v>872</v>
      </c>
      <c r="G1490" s="50">
        <v>11</v>
      </c>
      <c r="H1490" s="47">
        <v>1</v>
      </c>
      <c r="I1490">
        <v>12.5</v>
      </c>
      <c r="J1490" t="str">
        <f t="shared" si="25"/>
        <v>Yes</v>
      </c>
    </row>
    <row r="1491" spans="1:10" ht="16" hidden="1" customHeight="1" x14ac:dyDescent="0.2">
      <c r="A1491" s="48">
        <v>46221</v>
      </c>
      <c r="B1491" s="95"/>
      <c r="C1491" s="95"/>
      <c r="D1491">
        <v>5</v>
      </c>
      <c r="E1491">
        <v>4</v>
      </c>
      <c r="F1491" t="s">
        <v>897</v>
      </c>
      <c r="G1491" s="50">
        <v>38</v>
      </c>
      <c r="H1491" s="47">
        <v>1</v>
      </c>
      <c r="I1491">
        <v>19.850000000000001</v>
      </c>
      <c r="J1491" t="str">
        <f t="shared" si="25"/>
        <v>No</v>
      </c>
    </row>
    <row r="1492" spans="1:10" ht="16" hidden="1" customHeight="1" x14ac:dyDescent="0.2">
      <c r="A1492" s="48">
        <v>46221</v>
      </c>
      <c r="B1492" s="95"/>
      <c r="C1492" s="95"/>
      <c r="D1492">
        <v>5</v>
      </c>
      <c r="E1492">
        <v>6</v>
      </c>
      <c r="F1492" t="s">
        <v>1047</v>
      </c>
      <c r="G1492" s="50">
        <v>17.5</v>
      </c>
      <c r="H1492" s="47">
        <v>1</v>
      </c>
      <c r="I1492">
        <v>13.98</v>
      </c>
      <c r="J1492" t="str">
        <f t="shared" si="25"/>
        <v>No</v>
      </c>
    </row>
    <row r="1493" spans="1:10" ht="16" hidden="1" customHeight="1" x14ac:dyDescent="0.2">
      <c r="A1493" s="48">
        <v>46221</v>
      </c>
      <c r="B1493" s="95"/>
      <c r="C1493" s="95"/>
      <c r="D1493">
        <v>5</v>
      </c>
      <c r="E1493">
        <v>8</v>
      </c>
      <c r="F1493" t="s">
        <v>1048</v>
      </c>
      <c r="G1493" s="50">
        <v>6.6</v>
      </c>
      <c r="H1493" s="47">
        <v>0.5</v>
      </c>
      <c r="I1493">
        <v>6.4</v>
      </c>
      <c r="J1493" t="str">
        <f t="shared" si="25"/>
        <v>No</v>
      </c>
    </row>
    <row r="1494" spans="1:10" ht="16" hidden="1" customHeight="1" x14ac:dyDescent="0.2">
      <c r="A1494" s="48">
        <v>46221</v>
      </c>
      <c r="B1494" s="95"/>
      <c r="C1494" s="95"/>
      <c r="D1494">
        <v>5</v>
      </c>
      <c r="E1494">
        <v>9</v>
      </c>
      <c r="F1494" t="s">
        <v>226</v>
      </c>
      <c r="G1494" s="50">
        <v>11</v>
      </c>
      <c r="H1494" s="47">
        <v>1</v>
      </c>
      <c r="I1494">
        <v>13</v>
      </c>
      <c r="J1494" t="str">
        <f t="shared" si="25"/>
        <v>Yes</v>
      </c>
    </row>
    <row r="1495" spans="1:10" ht="16" hidden="1" customHeight="1" x14ac:dyDescent="0.2">
      <c r="A1495" s="48">
        <v>46221</v>
      </c>
      <c r="B1495" s="95"/>
      <c r="C1495" s="95"/>
      <c r="D1495">
        <v>5</v>
      </c>
      <c r="E1495">
        <v>10</v>
      </c>
      <c r="F1495" t="s">
        <v>1049</v>
      </c>
      <c r="G1495" s="50">
        <v>8</v>
      </c>
      <c r="H1495" s="47">
        <v>0.5</v>
      </c>
      <c r="I1495">
        <v>9</v>
      </c>
      <c r="J1495" t="str">
        <f t="shared" si="25"/>
        <v>Yes</v>
      </c>
    </row>
    <row r="1496" spans="1:10" ht="16" hidden="1" customHeight="1" x14ac:dyDescent="0.2">
      <c r="A1496" s="48">
        <v>46221</v>
      </c>
      <c r="B1496" s="95"/>
      <c r="C1496" s="95"/>
      <c r="D1496">
        <v>5</v>
      </c>
      <c r="E1496">
        <v>13</v>
      </c>
      <c r="F1496" t="s">
        <v>930</v>
      </c>
      <c r="G1496" s="50">
        <v>9.4</v>
      </c>
      <c r="H1496" s="47">
        <v>0.5</v>
      </c>
      <c r="I1496">
        <v>9.6</v>
      </c>
      <c r="J1496" t="str">
        <f t="shared" si="25"/>
        <v>Yes</v>
      </c>
    </row>
    <row r="1497" spans="1:10" ht="16" hidden="1" customHeight="1" x14ac:dyDescent="0.2">
      <c r="A1497" s="48">
        <v>46221</v>
      </c>
      <c r="B1497" s="95"/>
      <c r="C1497" s="95"/>
      <c r="D1497">
        <v>5</v>
      </c>
      <c r="E1497">
        <v>14</v>
      </c>
      <c r="F1497" t="s">
        <v>106</v>
      </c>
      <c r="G1497" s="50">
        <v>11.5</v>
      </c>
      <c r="H1497" s="47">
        <v>1</v>
      </c>
      <c r="I1497">
        <v>9.4</v>
      </c>
      <c r="J1497" t="str">
        <f t="shared" si="25"/>
        <v>No</v>
      </c>
    </row>
    <row r="1498" spans="1:10" ht="16" hidden="1" customHeight="1" x14ac:dyDescent="0.2">
      <c r="A1498" s="48">
        <v>46221</v>
      </c>
      <c r="B1498" s="95"/>
      <c r="C1498" s="95"/>
      <c r="D1498">
        <v>6</v>
      </c>
      <c r="E1498">
        <v>3</v>
      </c>
      <c r="F1498" t="s">
        <v>1050</v>
      </c>
      <c r="G1498" s="50">
        <v>7.2</v>
      </c>
      <c r="H1498" s="47">
        <v>0.5</v>
      </c>
      <c r="I1498">
        <v>9.33</v>
      </c>
      <c r="J1498" t="str">
        <f t="shared" si="25"/>
        <v>Yes</v>
      </c>
    </row>
    <row r="1499" spans="1:10" ht="16" hidden="1" customHeight="1" x14ac:dyDescent="0.2">
      <c r="A1499" s="48">
        <v>46221</v>
      </c>
      <c r="B1499" s="95"/>
      <c r="C1499" s="95"/>
      <c r="D1499">
        <v>6</v>
      </c>
      <c r="E1499">
        <v>7</v>
      </c>
      <c r="F1499" t="s">
        <v>1051</v>
      </c>
      <c r="G1499" s="50">
        <v>11</v>
      </c>
      <c r="H1499" s="47">
        <v>1</v>
      </c>
      <c r="I1499">
        <v>11.09</v>
      </c>
      <c r="J1499" t="str">
        <f t="shared" si="25"/>
        <v>Yes</v>
      </c>
    </row>
    <row r="1500" spans="1:10" ht="16" hidden="1" customHeight="1" x14ac:dyDescent="0.2">
      <c r="A1500" s="48">
        <v>46221</v>
      </c>
      <c r="B1500" s="95"/>
      <c r="C1500" s="95"/>
      <c r="D1500">
        <v>6</v>
      </c>
      <c r="E1500">
        <v>8</v>
      </c>
      <c r="F1500" t="s">
        <v>1052</v>
      </c>
      <c r="G1500" s="50">
        <v>16</v>
      </c>
      <c r="H1500" s="47">
        <v>1</v>
      </c>
      <c r="I1500">
        <v>23.45</v>
      </c>
      <c r="J1500" t="str">
        <f t="shared" si="25"/>
        <v>Yes</v>
      </c>
    </row>
    <row r="1501" spans="1:10" ht="16" hidden="1" customHeight="1" x14ac:dyDescent="0.2">
      <c r="A1501" s="48">
        <v>46221</v>
      </c>
      <c r="B1501" s="95"/>
      <c r="C1501" s="95"/>
      <c r="D1501">
        <v>7</v>
      </c>
      <c r="E1501">
        <v>2</v>
      </c>
      <c r="F1501" t="s">
        <v>1053</v>
      </c>
      <c r="G1501" s="50">
        <v>27</v>
      </c>
      <c r="H1501" s="47">
        <v>1</v>
      </c>
      <c r="I1501">
        <v>24</v>
      </c>
      <c r="J1501" t="str">
        <f t="shared" si="25"/>
        <v>No</v>
      </c>
    </row>
    <row r="1502" spans="1:10" ht="16" hidden="1" customHeight="1" x14ac:dyDescent="0.2">
      <c r="A1502" s="48">
        <v>46221</v>
      </c>
      <c r="B1502" s="95"/>
      <c r="C1502" s="95"/>
      <c r="D1502">
        <v>7</v>
      </c>
      <c r="E1502">
        <v>3</v>
      </c>
      <c r="F1502" t="s">
        <v>999</v>
      </c>
      <c r="G1502" s="50">
        <v>14.5</v>
      </c>
      <c r="H1502" s="47">
        <v>1</v>
      </c>
      <c r="I1502">
        <v>10.62</v>
      </c>
      <c r="J1502" t="str">
        <f t="shared" si="25"/>
        <v>No</v>
      </c>
    </row>
    <row r="1503" spans="1:10" ht="16" hidden="1" customHeight="1" x14ac:dyDescent="0.2">
      <c r="A1503" s="48">
        <v>46221</v>
      </c>
      <c r="B1503" s="95"/>
      <c r="C1503" s="95"/>
      <c r="D1503">
        <v>7</v>
      </c>
      <c r="E1503">
        <v>5</v>
      </c>
      <c r="F1503" t="s">
        <v>123</v>
      </c>
      <c r="G1503" s="50">
        <v>18.5</v>
      </c>
      <c r="H1503" s="47">
        <v>1</v>
      </c>
      <c r="I1503">
        <v>21.68</v>
      </c>
      <c r="J1503" t="str">
        <f t="shared" si="25"/>
        <v>Yes</v>
      </c>
    </row>
    <row r="1504" spans="1:10" ht="16" hidden="1" customHeight="1" x14ac:dyDescent="0.2">
      <c r="A1504" s="48">
        <v>46221</v>
      </c>
      <c r="B1504" s="95"/>
      <c r="C1504" s="95"/>
      <c r="D1504">
        <v>7</v>
      </c>
      <c r="E1504">
        <v>6</v>
      </c>
      <c r="F1504" t="s">
        <v>295</v>
      </c>
      <c r="G1504" s="50">
        <v>11</v>
      </c>
      <c r="H1504" s="47">
        <v>1</v>
      </c>
      <c r="I1504">
        <v>14.5</v>
      </c>
      <c r="J1504" t="str">
        <f t="shared" si="25"/>
        <v>Yes</v>
      </c>
    </row>
    <row r="1505" spans="1:10" ht="16" hidden="1" customHeight="1" x14ac:dyDescent="0.2">
      <c r="A1505" s="48">
        <v>46221</v>
      </c>
      <c r="B1505" s="95"/>
      <c r="C1505" s="95"/>
      <c r="D1505">
        <v>7</v>
      </c>
      <c r="E1505">
        <v>8</v>
      </c>
      <c r="F1505" t="s">
        <v>826</v>
      </c>
      <c r="G1505" s="50">
        <v>28</v>
      </c>
      <c r="H1505" s="47">
        <v>1</v>
      </c>
      <c r="I1505">
        <v>17.62</v>
      </c>
      <c r="J1505" t="str">
        <f t="shared" si="25"/>
        <v>No</v>
      </c>
    </row>
    <row r="1506" spans="1:10" ht="16" hidden="1" customHeight="1" x14ac:dyDescent="0.2">
      <c r="A1506" s="48">
        <v>46221</v>
      </c>
      <c r="B1506" s="95"/>
      <c r="C1506" s="95"/>
      <c r="D1506">
        <v>7</v>
      </c>
      <c r="E1506">
        <v>11</v>
      </c>
      <c r="F1506" t="s">
        <v>877</v>
      </c>
      <c r="G1506" s="50">
        <v>3.1</v>
      </c>
      <c r="H1506" s="47">
        <v>0.5</v>
      </c>
      <c r="I1506">
        <v>3.22</v>
      </c>
      <c r="J1506" t="str">
        <f t="shared" si="25"/>
        <v>Yes</v>
      </c>
    </row>
    <row r="1507" spans="1:10" ht="16" hidden="1" customHeight="1" x14ac:dyDescent="0.2">
      <c r="A1507" s="48">
        <v>46221</v>
      </c>
      <c r="B1507" s="95"/>
      <c r="C1507" s="95"/>
      <c r="D1507">
        <v>7</v>
      </c>
      <c r="E1507">
        <v>12</v>
      </c>
      <c r="F1507" t="s">
        <v>1054</v>
      </c>
      <c r="G1507" s="50">
        <v>10</v>
      </c>
      <c r="H1507" s="47">
        <v>0.5</v>
      </c>
      <c r="I1507">
        <v>16</v>
      </c>
      <c r="J1507" t="str">
        <f t="shared" si="25"/>
        <v>Yes</v>
      </c>
    </row>
    <row r="1508" spans="1:10" ht="16" hidden="1" customHeight="1" x14ac:dyDescent="0.2">
      <c r="A1508" s="48">
        <v>46221</v>
      </c>
      <c r="B1508" s="95"/>
      <c r="C1508" s="95"/>
      <c r="D1508">
        <v>7</v>
      </c>
      <c r="E1508">
        <v>14</v>
      </c>
      <c r="F1508" t="s">
        <v>1060</v>
      </c>
      <c r="G1508" s="50">
        <v>21</v>
      </c>
      <c r="H1508" s="47">
        <v>1</v>
      </c>
      <c r="I1508">
        <v>15.54</v>
      </c>
      <c r="J1508" t="str">
        <f t="shared" si="25"/>
        <v>No</v>
      </c>
    </row>
    <row r="1509" spans="1:10" ht="16" hidden="1" customHeight="1" x14ac:dyDescent="0.2">
      <c r="A1509" s="48">
        <v>46221</v>
      </c>
      <c r="B1509" s="95"/>
      <c r="C1509" s="95"/>
      <c r="D1509">
        <v>8</v>
      </c>
      <c r="E1509">
        <v>1</v>
      </c>
      <c r="F1509" t="s">
        <v>602</v>
      </c>
      <c r="G1509" s="50">
        <v>14</v>
      </c>
      <c r="H1509" s="47">
        <v>1</v>
      </c>
      <c r="I1509">
        <v>13.5</v>
      </c>
      <c r="J1509" t="str">
        <f t="shared" si="25"/>
        <v>No</v>
      </c>
    </row>
    <row r="1510" spans="1:10" ht="16" hidden="1" customHeight="1" x14ac:dyDescent="0.2">
      <c r="A1510" s="48">
        <v>46221</v>
      </c>
      <c r="B1510" s="95"/>
      <c r="C1510" s="95"/>
      <c r="D1510">
        <v>8</v>
      </c>
      <c r="E1510">
        <v>2</v>
      </c>
      <c r="F1510" t="s">
        <v>127</v>
      </c>
      <c r="G1510" s="50">
        <v>6.6</v>
      </c>
      <c r="H1510" s="47">
        <v>0.5</v>
      </c>
      <c r="I1510">
        <v>5</v>
      </c>
      <c r="J1510" t="str">
        <f t="shared" si="25"/>
        <v>No</v>
      </c>
    </row>
    <row r="1511" spans="1:10" ht="16" hidden="1" customHeight="1" x14ac:dyDescent="0.2">
      <c r="A1511" s="48">
        <v>46221</v>
      </c>
      <c r="B1511" s="95"/>
      <c r="C1511" s="95"/>
      <c r="D1511">
        <v>8</v>
      </c>
      <c r="E1511">
        <v>3</v>
      </c>
      <c r="F1511" t="s">
        <v>939</v>
      </c>
      <c r="G1511" s="50">
        <v>17</v>
      </c>
      <c r="H1511" s="47">
        <v>1</v>
      </c>
      <c r="I1511">
        <v>18.89</v>
      </c>
      <c r="J1511" t="str">
        <f t="shared" si="25"/>
        <v>Yes</v>
      </c>
    </row>
    <row r="1512" spans="1:10" ht="16" hidden="1" customHeight="1" x14ac:dyDescent="0.2">
      <c r="A1512" s="48">
        <v>46221</v>
      </c>
      <c r="B1512" s="95"/>
      <c r="C1512" s="95"/>
      <c r="D1512">
        <v>8</v>
      </c>
      <c r="E1512">
        <v>4</v>
      </c>
      <c r="F1512" t="s">
        <v>1055</v>
      </c>
      <c r="G1512" s="50">
        <v>38</v>
      </c>
      <c r="H1512" s="47">
        <v>1</v>
      </c>
      <c r="I1512">
        <v>26</v>
      </c>
      <c r="J1512" t="str">
        <f t="shared" si="25"/>
        <v>No</v>
      </c>
    </row>
    <row r="1513" spans="1:10" ht="16" hidden="1" customHeight="1" x14ac:dyDescent="0.2">
      <c r="A1513" s="48">
        <v>46221</v>
      </c>
      <c r="B1513" s="95"/>
      <c r="C1513" s="95"/>
      <c r="D1513">
        <v>8</v>
      </c>
      <c r="E1513">
        <v>5</v>
      </c>
      <c r="F1513" t="s">
        <v>1002</v>
      </c>
      <c r="G1513" s="50">
        <v>21</v>
      </c>
      <c r="H1513" s="47">
        <v>1</v>
      </c>
      <c r="I1513">
        <v>25.88</v>
      </c>
      <c r="J1513" t="str">
        <f t="shared" si="25"/>
        <v>Yes</v>
      </c>
    </row>
    <row r="1514" spans="1:10" ht="16" hidden="1" customHeight="1" x14ac:dyDescent="0.2">
      <c r="A1514" s="48">
        <v>46221</v>
      </c>
      <c r="B1514" s="95"/>
      <c r="C1514" s="95"/>
      <c r="D1514">
        <v>8</v>
      </c>
      <c r="E1514">
        <v>6</v>
      </c>
      <c r="F1514" t="s">
        <v>1056</v>
      </c>
      <c r="G1514" s="50">
        <v>12</v>
      </c>
      <c r="H1514" s="47">
        <v>1</v>
      </c>
      <c r="I1514">
        <v>12</v>
      </c>
      <c r="J1514" t="str">
        <f t="shared" si="25"/>
        <v>Yes</v>
      </c>
    </row>
    <row r="1515" spans="1:10" ht="16" hidden="1" customHeight="1" x14ac:dyDescent="0.2">
      <c r="A1515" s="48">
        <v>46221</v>
      </c>
      <c r="B1515" s="95"/>
      <c r="C1515" s="95"/>
      <c r="D1515">
        <v>8</v>
      </c>
      <c r="E1515">
        <v>7</v>
      </c>
      <c r="F1515" t="s">
        <v>1015</v>
      </c>
      <c r="G1515" s="50">
        <v>8.8000000000000007</v>
      </c>
      <c r="H1515" s="47">
        <v>0.5</v>
      </c>
      <c r="I1515">
        <v>8.8000000000000007</v>
      </c>
      <c r="J1515" t="str">
        <f t="shared" si="25"/>
        <v>Yes</v>
      </c>
    </row>
    <row r="1516" spans="1:10" ht="16" hidden="1" customHeight="1" x14ac:dyDescent="0.2">
      <c r="A1516" s="48">
        <v>46221</v>
      </c>
      <c r="B1516" s="95"/>
      <c r="C1516" s="95"/>
      <c r="D1516">
        <v>8</v>
      </c>
      <c r="E1516">
        <v>8</v>
      </c>
      <c r="F1516" t="s">
        <v>889</v>
      </c>
      <c r="G1516" s="50">
        <v>16</v>
      </c>
      <c r="H1516" s="47">
        <v>1</v>
      </c>
      <c r="I1516">
        <v>18.38</v>
      </c>
      <c r="J1516" t="str">
        <f t="shared" si="25"/>
        <v>Yes</v>
      </c>
    </row>
    <row r="1517" spans="1:10" ht="16" hidden="1" customHeight="1" x14ac:dyDescent="0.2">
      <c r="A1517" s="48">
        <v>46221</v>
      </c>
      <c r="B1517" s="95"/>
      <c r="C1517" s="95"/>
      <c r="D1517">
        <v>8</v>
      </c>
      <c r="E1517">
        <v>9</v>
      </c>
      <c r="F1517" t="s">
        <v>756</v>
      </c>
      <c r="G1517" s="50">
        <v>32</v>
      </c>
      <c r="H1517" s="47">
        <v>1</v>
      </c>
      <c r="I1517">
        <v>26</v>
      </c>
      <c r="J1517" t="str">
        <f t="shared" si="25"/>
        <v>No</v>
      </c>
    </row>
    <row r="1518" spans="1:10" ht="16" hidden="1" customHeight="1" x14ac:dyDescent="0.2">
      <c r="A1518" s="48">
        <v>46221</v>
      </c>
      <c r="B1518" s="95"/>
      <c r="C1518" s="95"/>
      <c r="D1518">
        <v>8</v>
      </c>
      <c r="E1518">
        <v>12</v>
      </c>
      <c r="F1518" t="s">
        <v>1016</v>
      </c>
      <c r="G1518" s="50">
        <v>3.85</v>
      </c>
      <c r="H1518" s="47">
        <v>0.5</v>
      </c>
      <c r="I1518">
        <v>5.73</v>
      </c>
      <c r="J1518" t="str">
        <f t="shared" si="25"/>
        <v>Yes</v>
      </c>
    </row>
    <row r="1519" spans="1:10" ht="16" hidden="1" customHeight="1" x14ac:dyDescent="0.2">
      <c r="A1519" s="48">
        <v>46221</v>
      </c>
      <c r="B1519" s="95"/>
      <c r="C1519" s="95"/>
      <c r="D1519">
        <v>8</v>
      </c>
      <c r="E1519">
        <v>13</v>
      </c>
      <c r="F1519" t="s">
        <v>1032</v>
      </c>
      <c r="G1519" s="50">
        <v>25</v>
      </c>
      <c r="H1519" s="47">
        <v>1</v>
      </c>
      <c r="I1519">
        <v>14.98</v>
      </c>
      <c r="J1519" t="str">
        <f t="shared" si="25"/>
        <v>No</v>
      </c>
    </row>
    <row r="1520" spans="1:10" ht="16" hidden="1" customHeight="1" x14ac:dyDescent="0.2">
      <c r="A1520" s="48">
        <v>46221</v>
      </c>
      <c r="B1520" s="95"/>
      <c r="C1520" s="95"/>
      <c r="D1520">
        <v>9</v>
      </c>
      <c r="E1520">
        <v>2</v>
      </c>
      <c r="F1520" t="s">
        <v>555</v>
      </c>
      <c r="G1520" s="50">
        <v>18.5</v>
      </c>
      <c r="H1520" s="47">
        <v>1</v>
      </c>
      <c r="I1520">
        <v>10.65</v>
      </c>
      <c r="J1520" t="str">
        <f t="shared" si="25"/>
        <v>No</v>
      </c>
    </row>
    <row r="1521" spans="1:12" ht="16" hidden="1" customHeight="1" x14ac:dyDescent="0.2">
      <c r="A1521" s="48">
        <v>46221</v>
      </c>
      <c r="B1521" s="95"/>
      <c r="C1521" s="95"/>
      <c r="D1521">
        <v>9</v>
      </c>
      <c r="E1521">
        <v>4</v>
      </c>
      <c r="F1521" t="s">
        <v>1057</v>
      </c>
      <c r="G1521" s="50">
        <v>9.6</v>
      </c>
      <c r="H1521" s="47">
        <v>0.5</v>
      </c>
      <c r="I1521">
        <v>8.8000000000000007</v>
      </c>
      <c r="J1521" t="str">
        <f t="shared" si="25"/>
        <v>No</v>
      </c>
    </row>
    <row r="1522" spans="1:12" ht="16" hidden="1" customHeight="1" x14ac:dyDescent="0.2">
      <c r="A1522" s="48">
        <v>46221</v>
      </c>
      <c r="B1522" s="95"/>
      <c r="C1522" s="95"/>
      <c r="D1522">
        <v>9</v>
      </c>
      <c r="E1522">
        <v>5</v>
      </c>
      <c r="F1522" t="s">
        <v>522</v>
      </c>
      <c r="G1522" s="50">
        <v>28</v>
      </c>
      <c r="H1522" s="47">
        <v>1</v>
      </c>
      <c r="I1522">
        <v>34</v>
      </c>
      <c r="J1522" t="str">
        <f t="shared" si="25"/>
        <v>Yes</v>
      </c>
    </row>
    <row r="1523" spans="1:12" ht="16" hidden="1" customHeight="1" x14ac:dyDescent="0.2">
      <c r="A1523" s="48">
        <v>46221</v>
      </c>
      <c r="B1523" s="95"/>
      <c r="C1523" s="95"/>
      <c r="D1523">
        <v>9</v>
      </c>
      <c r="E1523">
        <v>8</v>
      </c>
      <c r="F1523" t="s">
        <v>1007</v>
      </c>
      <c r="G1523" s="50">
        <v>38</v>
      </c>
      <c r="H1523" s="47">
        <v>1</v>
      </c>
      <c r="I1523">
        <v>42.3</v>
      </c>
      <c r="J1523" t="str">
        <f t="shared" si="25"/>
        <v>Yes</v>
      </c>
    </row>
    <row r="1524" spans="1:12" ht="16" hidden="1" customHeight="1" x14ac:dyDescent="0.2">
      <c r="A1524" s="48">
        <v>46221</v>
      </c>
      <c r="B1524" s="95"/>
      <c r="C1524" s="95"/>
      <c r="D1524">
        <v>9</v>
      </c>
      <c r="E1524">
        <v>9</v>
      </c>
      <c r="F1524" t="s">
        <v>938</v>
      </c>
      <c r="G1524" s="50">
        <v>12.5</v>
      </c>
      <c r="H1524" s="47">
        <v>1</v>
      </c>
      <c r="I1524">
        <v>15.5</v>
      </c>
      <c r="J1524" t="str">
        <f t="shared" si="25"/>
        <v>Yes</v>
      </c>
    </row>
    <row r="1525" spans="1:12" ht="16" hidden="1" customHeight="1" x14ac:dyDescent="0.2">
      <c r="A1525" s="48">
        <v>46221</v>
      </c>
      <c r="B1525" s="95"/>
      <c r="C1525" s="95"/>
      <c r="D1525">
        <v>9</v>
      </c>
      <c r="E1525">
        <v>10</v>
      </c>
      <c r="F1525" t="s">
        <v>1058</v>
      </c>
      <c r="G1525" s="50">
        <v>15.5</v>
      </c>
      <c r="H1525" s="47">
        <v>1</v>
      </c>
      <c r="I1525">
        <v>20</v>
      </c>
      <c r="J1525" t="str">
        <f t="shared" si="25"/>
        <v>Yes</v>
      </c>
    </row>
    <row r="1526" spans="1:12" ht="16" hidden="1" customHeight="1" x14ac:dyDescent="0.2">
      <c r="A1526" s="48">
        <v>46221</v>
      </c>
      <c r="B1526" s="95"/>
      <c r="C1526" s="95"/>
      <c r="D1526">
        <v>9</v>
      </c>
      <c r="E1526">
        <v>12</v>
      </c>
      <c r="F1526" t="s">
        <v>1059</v>
      </c>
      <c r="G1526" s="50">
        <v>19</v>
      </c>
      <c r="H1526" s="47">
        <v>1</v>
      </c>
      <c r="I1526">
        <v>24</v>
      </c>
      <c r="J1526" t="str">
        <f t="shared" si="25"/>
        <v>Yes</v>
      </c>
    </row>
    <row r="1527" spans="1:12" ht="16" hidden="1" customHeight="1" x14ac:dyDescent="0.2">
      <c r="A1527" s="48">
        <v>46221</v>
      </c>
      <c r="B1527" s="95"/>
      <c r="C1527" s="95"/>
      <c r="D1527">
        <v>9</v>
      </c>
      <c r="E1527">
        <v>13</v>
      </c>
      <c r="F1527" t="s">
        <v>1009</v>
      </c>
      <c r="G1527" s="50">
        <v>3.4</v>
      </c>
      <c r="H1527" s="47">
        <v>0.5</v>
      </c>
      <c r="I1527">
        <v>5.0999999999999996</v>
      </c>
      <c r="J1527" t="str">
        <f t="shared" si="25"/>
        <v>Yes</v>
      </c>
    </row>
    <row r="1528" spans="1:12" ht="16" hidden="1" customHeight="1" x14ac:dyDescent="0.2">
      <c r="A1528" s="48">
        <v>46228</v>
      </c>
      <c r="B1528" s="95"/>
      <c r="C1528" s="95"/>
      <c r="D1528">
        <v>1</v>
      </c>
      <c r="E1528">
        <v>1</v>
      </c>
      <c r="F1528" t="s">
        <v>1061</v>
      </c>
      <c r="G1528" s="50">
        <v>6.8</v>
      </c>
      <c r="H1528" s="47">
        <v>0.5</v>
      </c>
      <c r="I1528">
        <v>6.8</v>
      </c>
      <c r="J1528" t="str">
        <f t="shared" si="25"/>
        <v>Yes</v>
      </c>
    </row>
    <row r="1529" spans="1:12" ht="16" hidden="1" customHeight="1" x14ac:dyDescent="0.2">
      <c r="A1529" s="48">
        <v>46228</v>
      </c>
      <c r="B1529" s="95"/>
      <c r="C1529" s="95"/>
      <c r="D1529">
        <v>1</v>
      </c>
      <c r="E1529">
        <v>2</v>
      </c>
      <c r="F1529" t="s">
        <v>1062</v>
      </c>
      <c r="G1529" s="50">
        <v>16.5</v>
      </c>
      <c r="H1529" s="47">
        <v>1</v>
      </c>
      <c r="I1529">
        <v>34</v>
      </c>
      <c r="J1529" t="str">
        <f t="shared" si="25"/>
        <v>Yes</v>
      </c>
    </row>
    <row r="1530" spans="1:12" ht="16" hidden="1" customHeight="1" x14ac:dyDescent="0.2">
      <c r="A1530" s="48">
        <v>46228</v>
      </c>
      <c r="B1530" s="95"/>
      <c r="C1530" s="95"/>
      <c r="D1530">
        <v>1</v>
      </c>
      <c r="E1530">
        <v>3</v>
      </c>
      <c r="F1530" t="s">
        <v>453</v>
      </c>
      <c r="G1530" s="50">
        <v>3.2</v>
      </c>
      <c r="H1530" s="47">
        <v>0.5</v>
      </c>
      <c r="I1530">
        <v>2.64</v>
      </c>
      <c r="J1530" t="str">
        <f t="shared" si="25"/>
        <v>No</v>
      </c>
    </row>
    <row r="1531" spans="1:12" ht="16" hidden="1" customHeight="1" x14ac:dyDescent="0.2">
      <c r="A1531" s="48">
        <v>46228</v>
      </c>
      <c r="B1531" s="95"/>
      <c r="C1531" s="95"/>
      <c r="D1531">
        <v>1</v>
      </c>
      <c r="E1531">
        <v>4</v>
      </c>
      <c r="F1531" t="s">
        <v>1063</v>
      </c>
      <c r="G1531" s="50">
        <v>32</v>
      </c>
      <c r="H1531" s="47">
        <v>1</v>
      </c>
      <c r="I1531">
        <v>30.14</v>
      </c>
      <c r="J1531" t="str">
        <f t="shared" si="25"/>
        <v>No</v>
      </c>
    </row>
    <row r="1532" spans="1:12" ht="16" hidden="1" customHeight="1" x14ac:dyDescent="0.2">
      <c r="A1532" s="48">
        <v>46228</v>
      </c>
      <c r="B1532" s="95"/>
      <c r="C1532" s="95"/>
      <c r="D1532">
        <v>1</v>
      </c>
      <c r="E1532">
        <v>5</v>
      </c>
      <c r="F1532" t="s">
        <v>1064</v>
      </c>
      <c r="G1532" s="50">
        <v>6.6</v>
      </c>
      <c r="H1532" s="47">
        <v>0.5</v>
      </c>
      <c r="I1532">
        <v>9</v>
      </c>
      <c r="J1532" t="str">
        <f t="shared" si="25"/>
        <v>Yes</v>
      </c>
    </row>
    <row r="1533" spans="1:12" ht="16" hidden="1" customHeight="1" x14ac:dyDescent="0.2">
      <c r="A1533" s="48">
        <v>46228</v>
      </c>
      <c r="B1533" s="95"/>
      <c r="C1533" s="95"/>
      <c r="D1533">
        <v>1</v>
      </c>
      <c r="E1533">
        <v>8</v>
      </c>
      <c r="F1533" t="s">
        <v>827</v>
      </c>
      <c r="G1533" s="50">
        <v>9.1999999999999993</v>
      </c>
      <c r="H1533" s="47">
        <v>0.5</v>
      </c>
      <c r="I1533">
        <v>9.4</v>
      </c>
      <c r="J1533" t="str">
        <f t="shared" si="25"/>
        <v>Yes</v>
      </c>
    </row>
    <row r="1534" spans="1:12" ht="16" hidden="1" customHeight="1" x14ac:dyDescent="0.2">
      <c r="A1534" s="48">
        <v>46228</v>
      </c>
      <c r="B1534" s="95"/>
      <c r="C1534" s="95"/>
      <c r="D1534">
        <v>1</v>
      </c>
      <c r="E1534">
        <v>10</v>
      </c>
      <c r="F1534" t="s">
        <v>1065</v>
      </c>
      <c r="G1534" s="50">
        <v>30</v>
      </c>
      <c r="H1534" s="47">
        <v>1</v>
      </c>
      <c r="I1534">
        <v>19.5</v>
      </c>
      <c r="J1534" t="str">
        <f t="shared" si="25"/>
        <v>No</v>
      </c>
    </row>
    <row r="1535" spans="1:12" ht="16" hidden="1" customHeight="1" x14ac:dyDescent="0.2">
      <c r="A1535" s="48">
        <v>46228</v>
      </c>
      <c r="B1535" s="95"/>
      <c r="C1535" s="95"/>
      <c r="D1535">
        <v>2</v>
      </c>
      <c r="E1535">
        <v>6</v>
      </c>
      <c r="F1535" t="s">
        <v>1066</v>
      </c>
      <c r="G1535" s="50">
        <v>5.3360000000000003</v>
      </c>
      <c r="H1535" s="47">
        <v>0.5</v>
      </c>
      <c r="I1535">
        <v>5.18</v>
      </c>
      <c r="J1535" t="str">
        <f t="shared" si="25"/>
        <v>No</v>
      </c>
      <c r="K1535" s="62">
        <v>0.08</v>
      </c>
      <c r="L1535" s="88"/>
    </row>
    <row r="1536" spans="1:12" ht="16" hidden="1" customHeight="1" x14ac:dyDescent="0.2">
      <c r="A1536" s="48">
        <v>46228</v>
      </c>
      <c r="B1536" s="95"/>
      <c r="C1536" s="95"/>
      <c r="D1536">
        <v>2</v>
      </c>
      <c r="E1536">
        <v>8</v>
      </c>
      <c r="F1536" t="s">
        <v>1067</v>
      </c>
      <c r="G1536" s="50">
        <v>4.1400000000000006</v>
      </c>
      <c r="H1536" s="47">
        <v>0.5</v>
      </c>
      <c r="I1536">
        <v>3.73</v>
      </c>
      <c r="J1536" t="str">
        <f t="shared" si="25"/>
        <v>No</v>
      </c>
      <c r="K1536" s="62">
        <v>0.08</v>
      </c>
    </row>
    <row r="1537" spans="1:10" ht="16" hidden="1" customHeight="1" x14ac:dyDescent="0.2">
      <c r="A1537" s="48">
        <v>46228</v>
      </c>
      <c r="B1537" s="95"/>
      <c r="C1537" s="95"/>
      <c r="D1537">
        <v>3</v>
      </c>
      <c r="E1537">
        <v>1</v>
      </c>
      <c r="F1537" t="s">
        <v>144</v>
      </c>
      <c r="G1537" s="50">
        <v>16.5</v>
      </c>
      <c r="H1537" s="47">
        <v>1</v>
      </c>
      <c r="I1537">
        <v>29.84</v>
      </c>
      <c r="J1537" t="str">
        <f t="shared" si="25"/>
        <v>Yes</v>
      </c>
    </row>
    <row r="1538" spans="1:10" ht="16" hidden="1" customHeight="1" x14ac:dyDescent="0.2">
      <c r="A1538" s="48">
        <v>46228</v>
      </c>
      <c r="B1538" s="95"/>
      <c r="C1538" s="95"/>
      <c r="D1538">
        <v>3</v>
      </c>
      <c r="E1538">
        <v>5</v>
      </c>
      <c r="F1538" t="s">
        <v>179</v>
      </c>
      <c r="G1538" s="50">
        <v>6.2</v>
      </c>
      <c r="H1538" s="47">
        <v>0.5</v>
      </c>
      <c r="I1538">
        <v>6.31</v>
      </c>
      <c r="J1538" t="str">
        <f t="shared" si="25"/>
        <v>Yes</v>
      </c>
    </row>
    <row r="1539" spans="1:10" ht="16" hidden="1" customHeight="1" x14ac:dyDescent="0.2">
      <c r="A1539" s="48">
        <v>46228</v>
      </c>
      <c r="B1539" s="95"/>
      <c r="C1539" s="95"/>
      <c r="D1539">
        <v>3</v>
      </c>
      <c r="E1539">
        <v>6</v>
      </c>
      <c r="F1539" t="s">
        <v>233</v>
      </c>
      <c r="G1539" s="50">
        <v>11.5</v>
      </c>
      <c r="H1539" s="47">
        <v>1</v>
      </c>
      <c r="I1539">
        <v>19.63</v>
      </c>
      <c r="J1539" t="str">
        <f t="shared" si="25"/>
        <v>Yes</v>
      </c>
    </row>
    <row r="1540" spans="1:10" ht="16" hidden="1" customHeight="1" x14ac:dyDescent="0.2">
      <c r="A1540" s="48">
        <v>46228</v>
      </c>
      <c r="B1540" s="95"/>
      <c r="C1540" s="95"/>
      <c r="D1540">
        <v>3</v>
      </c>
      <c r="E1540">
        <v>7</v>
      </c>
      <c r="F1540" t="s">
        <v>521</v>
      </c>
      <c r="G1540" s="50">
        <v>16.5</v>
      </c>
      <c r="H1540" s="47">
        <v>1</v>
      </c>
      <c r="I1540">
        <v>16.5</v>
      </c>
      <c r="J1540" t="str">
        <f t="shared" si="25"/>
        <v>Yes</v>
      </c>
    </row>
    <row r="1541" spans="1:10" ht="16" hidden="1" customHeight="1" x14ac:dyDescent="0.2">
      <c r="A1541" s="48">
        <v>46228</v>
      </c>
      <c r="B1541" s="95"/>
      <c r="C1541" s="95"/>
      <c r="D1541">
        <v>3</v>
      </c>
      <c r="E1541">
        <v>8</v>
      </c>
      <c r="F1541" t="s">
        <v>210</v>
      </c>
      <c r="G1541" s="50">
        <v>17</v>
      </c>
      <c r="H1541" s="47">
        <v>1</v>
      </c>
      <c r="I1541">
        <v>16.78</v>
      </c>
      <c r="J1541" t="str">
        <f t="shared" si="25"/>
        <v>No</v>
      </c>
    </row>
    <row r="1542" spans="1:10" ht="16" hidden="1" customHeight="1" x14ac:dyDescent="0.2">
      <c r="A1542" s="48">
        <v>46228</v>
      </c>
      <c r="B1542" s="95"/>
      <c r="C1542" s="95"/>
      <c r="D1542">
        <v>4</v>
      </c>
      <c r="E1542">
        <v>1</v>
      </c>
      <c r="F1542" t="s">
        <v>1080</v>
      </c>
      <c r="G1542" s="50">
        <v>27</v>
      </c>
      <c r="H1542" s="47">
        <v>1</v>
      </c>
      <c r="I1542">
        <v>27</v>
      </c>
      <c r="J1542" t="str">
        <f t="shared" si="25"/>
        <v>Yes</v>
      </c>
    </row>
    <row r="1543" spans="1:10" ht="16" hidden="1" customHeight="1" x14ac:dyDescent="0.2">
      <c r="A1543" s="48">
        <v>46228</v>
      </c>
      <c r="B1543" s="95"/>
      <c r="C1543" s="95"/>
      <c r="D1543">
        <v>4</v>
      </c>
      <c r="E1543">
        <v>3</v>
      </c>
      <c r="F1543" t="s">
        <v>1081</v>
      </c>
      <c r="G1543" s="50">
        <v>4.5999999999999996</v>
      </c>
      <c r="H1543" s="47">
        <v>0.5</v>
      </c>
      <c r="I1543">
        <v>4.8</v>
      </c>
      <c r="J1543" t="str">
        <f t="shared" si="25"/>
        <v>Yes</v>
      </c>
    </row>
    <row r="1544" spans="1:10" ht="16" hidden="1" customHeight="1" x14ac:dyDescent="0.2">
      <c r="A1544" s="48">
        <v>46228</v>
      </c>
      <c r="B1544" s="95"/>
      <c r="C1544" s="95"/>
      <c r="D1544">
        <v>4</v>
      </c>
      <c r="E1544">
        <v>4</v>
      </c>
      <c r="F1544" t="s">
        <v>919</v>
      </c>
      <c r="G1544" s="50">
        <v>6.8</v>
      </c>
      <c r="H1544" s="47">
        <v>0.5</v>
      </c>
      <c r="I1544">
        <v>8.8000000000000007</v>
      </c>
      <c r="J1544" t="str">
        <f t="shared" si="25"/>
        <v>Yes</v>
      </c>
    </row>
    <row r="1545" spans="1:10" ht="16" hidden="1" customHeight="1" x14ac:dyDescent="0.2">
      <c r="A1545" s="48">
        <v>46228</v>
      </c>
      <c r="B1545" s="95"/>
      <c r="C1545" s="95"/>
      <c r="D1545">
        <v>4</v>
      </c>
      <c r="E1545">
        <v>5</v>
      </c>
      <c r="F1545" t="s">
        <v>1082</v>
      </c>
      <c r="G1545" s="50">
        <v>8.8000000000000007</v>
      </c>
      <c r="H1545" s="47">
        <v>0.5</v>
      </c>
      <c r="I1545">
        <v>8</v>
      </c>
      <c r="J1545" t="str">
        <f t="shared" si="25"/>
        <v>No</v>
      </c>
    </row>
    <row r="1546" spans="1:10" ht="16" hidden="1" customHeight="1" x14ac:dyDescent="0.2">
      <c r="A1546" s="48">
        <v>46228</v>
      </c>
      <c r="B1546" s="95"/>
      <c r="C1546" s="95"/>
      <c r="D1546">
        <v>4</v>
      </c>
      <c r="E1546">
        <v>7</v>
      </c>
      <c r="F1546" t="s">
        <v>445</v>
      </c>
      <c r="G1546" s="50">
        <v>18.5</v>
      </c>
      <c r="H1546" s="47">
        <v>1</v>
      </c>
      <c r="I1546">
        <v>22.85</v>
      </c>
      <c r="J1546" t="str">
        <f t="shared" si="25"/>
        <v>Yes</v>
      </c>
    </row>
    <row r="1547" spans="1:10" ht="16" hidden="1" customHeight="1" x14ac:dyDescent="0.2">
      <c r="A1547" s="48">
        <v>46228</v>
      </c>
      <c r="B1547" s="95"/>
      <c r="C1547" s="95"/>
      <c r="D1547">
        <v>4</v>
      </c>
      <c r="E1547">
        <v>9</v>
      </c>
      <c r="F1547" t="s">
        <v>1083</v>
      </c>
      <c r="G1547" s="50">
        <v>34</v>
      </c>
      <c r="H1547" s="47">
        <v>1</v>
      </c>
      <c r="I1547">
        <v>37.299999999999997</v>
      </c>
      <c r="J1547" t="str">
        <f t="shared" si="25"/>
        <v>Yes</v>
      </c>
    </row>
    <row r="1548" spans="1:10" ht="16" hidden="1" customHeight="1" x14ac:dyDescent="0.2">
      <c r="A1548" s="48">
        <v>46228</v>
      </c>
      <c r="B1548" s="95"/>
      <c r="C1548" s="95"/>
      <c r="D1548">
        <v>4</v>
      </c>
      <c r="E1548">
        <v>11</v>
      </c>
      <c r="F1548" t="s">
        <v>1084</v>
      </c>
      <c r="G1548" s="50">
        <v>29</v>
      </c>
      <c r="H1548" s="47">
        <v>1</v>
      </c>
      <c r="I1548">
        <v>29</v>
      </c>
      <c r="J1548" t="str">
        <f t="shared" si="25"/>
        <v>Yes</v>
      </c>
    </row>
    <row r="1549" spans="1:10" ht="16" hidden="1" customHeight="1" x14ac:dyDescent="0.2">
      <c r="A1549" s="48">
        <v>46228</v>
      </c>
      <c r="B1549" s="95"/>
      <c r="C1549" s="95"/>
      <c r="D1549">
        <v>4</v>
      </c>
      <c r="E1549">
        <v>12</v>
      </c>
      <c r="F1549" t="s">
        <v>1085</v>
      </c>
      <c r="G1549" s="50">
        <v>34</v>
      </c>
      <c r="H1549" s="47">
        <v>1</v>
      </c>
      <c r="I1549">
        <v>47.73</v>
      </c>
      <c r="J1549" t="str">
        <f t="shared" si="25"/>
        <v>Yes</v>
      </c>
    </row>
    <row r="1550" spans="1:10" ht="16" hidden="1" customHeight="1" x14ac:dyDescent="0.2">
      <c r="A1550" s="48">
        <v>46228</v>
      </c>
      <c r="B1550" s="95"/>
      <c r="C1550" s="95"/>
      <c r="D1550">
        <v>4</v>
      </c>
      <c r="E1550">
        <v>13</v>
      </c>
      <c r="F1550" t="s">
        <v>1086</v>
      </c>
      <c r="G1550" s="50">
        <v>15.5</v>
      </c>
      <c r="H1550" s="47">
        <v>1</v>
      </c>
      <c r="I1550">
        <v>15.5</v>
      </c>
      <c r="J1550" t="str">
        <f t="shared" si="25"/>
        <v>Yes</v>
      </c>
    </row>
    <row r="1551" spans="1:10" ht="16" hidden="1" customHeight="1" x14ac:dyDescent="0.2">
      <c r="A1551" s="48">
        <v>46228</v>
      </c>
      <c r="B1551" s="95"/>
      <c r="C1551" s="95"/>
      <c r="D1551">
        <v>5</v>
      </c>
      <c r="E1551">
        <v>1</v>
      </c>
      <c r="F1551" t="s">
        <v>397</v>
      </c>
      <c r="G1551" s="50">
        <v>10.5</v>
      </c>
      <c r="H1551" s="47">
        <v>1</v>
      </c>
      <c r="I1551">
        <v>10.5</v>
      </c>
      <c r="J1551" t="str">
        <f t="shared" si="25"/>
        <v>Yes</v>
      </c>
    </row>
    <row r="1552" spans="1:10" ht="16" hidden="1" customHeight="1" x14ac:dyDescent="0.2">
      <c r="A1552" s="48">
        <v>46228</v>
      </c>
      <c r="B1552" s="95"/>
      <c r="C1552" s="95"/>
      <c r="D1552">
        <v>5</v>
      </c>
      <c r="E1552">
        <v>2</v>
      </c>
      <c r="F1552" t="s">
        <v>1001</v>
      </c>
      <c r="G1552" s="50">
        <v>9</v>
      </c>
      <c r="H1552" s="47">
        <v>0.5</v>
      </c>
      <c r="I1552">
        <v>15.7</v>
      </c>
      <c r="J1552" t="str">
        <f t="shared" si="25"/>
        <v>Yes</v>
      </c>
    </row>
    <row r="1553" spans="1:10" ht="16" hidden="1" customHeight="1" x14ac:dyDescent="0.2">
      <c r="A1553" s="48">
        <v>46228</v>
      </c>
      <c r="B1553" s="95"/>
      <c r="C1553" s="95"/>
      <c r="D1553">
        <v>5</v>
      </c>
      <c r="E1553">
        <v>5</v>
      </c>
      <c r="F1553" t="s">
        <v>183</v>
      </c>
      <c r="G1553" s="50">
        <v>7</v>
      </c>
      <c r="H1553" s="47">
        <v>0.5</v>
      </c>
      <c r="I1553">
        <v>10.26</v>
      </c>
      <c r="J1553" t="str">
        <f t="shared" si="25"/>
        <v>Yes</v>
      </c>
    </row>
    <row r="1554" spans="1:10" ht="16" hidden="1" customHeight="1" x14ac:dyDescent="0.2">
      <c r="A1554" s="48">
        <v>46228</v>
      </c>
      <c r="B1554" s="95"/>
      <c r="C1554" s="95"/>
      <c r="D1554">
        <v>5</v>
      </c>
      <c r="E1554">
        <v>6</v>
      </c>
      <c r="F1554" t="s">
        <v>1068</v>
      </c>
      <c r="G1554" s="50">
        <v>18.5</v>
      </c>
      <c r="H1554" s="47">
        <v>1</v>
      </c>
      <c r="I1554">
        <v>20.309999999999999</v>
      </c>
      <c r="J1554" t="str">
        <f t="shared" si="25"/>
        <v>Yes</v>
      </c>
    </row>
    <row r="1555" spans="1:10" ht="16" hidden="1" customHeight="1" x14ac:dyDescent="0.2">
      <c r="A1555" s="48">
        <v>46228</v>
      </c>
      <c r="B1555" s="95"/>
      <c r="C1555" s="95"/>
      <c r="D1555">
        <v>5</v>
      </c>
      <c r="E1555">
        <v>7</v>
      </c>
      <c r="F1555" t="s">
        <v>1019</v>
      </c>
      <c r="G1555" s="50">
        <v>10.5</v>
      </c>
      <c r="H1555" s="47">
        <v>1</v>
      </c>
      <c r="I1555">
        <v>5.34</v>
      </c>
      <c r="J1555" t="str">
        <f t="shared" si="25"/>
        <v>No</v>
      </c>
    </row>
    <row r="1556" spans="1:10" ht="16" hidden="1" customHeight="1" x14ac:dyDescent="0.2">
      <c r="A1556" s="48">
        <v>46228</v>
      </c>
      <c r="B1556" s="95"/>
      <c r="C1556" s="95"/>
      <c r="D1556">
        <v>5</v>
      </c>
      <c r="E1556">
        <v>9</v>
      </c>
      <c r="F1556" t="s">
        <v>642</v>
      </c>
      <c r="G1556" s="50">
        <v>3</v>
      </c>
      <c r="H1556" s="47">
        <v>0.5</v>
      </c>
      <c r="I1556">
        <v>2.34</v>
      </c>
      <c r="J1556" t="str">
        <f t="shared" si="25"/>
        <v>No</v>
      </c>
    </row>
    <row r="1557" spans="1:10" ht="16" hidden="1" customHeight="1" x14ac:dyDescent="0.2">
      <c r="A1557" s="48">
        <v>46228</v>
      </c>
      <c r="B1557" s="95"/>
      <c r="C1557" s="95"/>
      <c r="D1557">
        <v>6</v>
      </c>
      <c r="E1557">
        <v>2</v>
      </c>
      <c r="F1557" t="s">
        <v>873</v>
      </c>
      <c r="G1557" s="50">
        <v>13</v>
      </c>
      <c r="H1557" s="47">
        <v>1</v>
      </c>
      <c r="I1557">
        <v>12</v>
      </c>
      <c r="J1557" t="str">
        <f t="shared" si="25"/>
        <v>No</v>
      </c>
    </row>
    <row r="1558" spans="1:10" ht="16" hidden="1" customHeight="1" x14ac:dyDescent="0.2">
      <c r="A1558" s="48">
        <v>46228</v>
      </c>
      <c r="B1558" s="95"/>
      <c r="C1558" s="95"/>
      <c r="D1558">
        <v>6</v>
      </c>
      <c r="E1558">
        <v>3</v>
      </c>
      <c r="F1558" t="s">
        <v>1069</v>
      </c>
      <c r="G1558" s="50">
        <v>7</v>
      </c>
      <c r="H1558" s="47">
        <v>0.5</v>
      </c>
      <c r="I1558">
        <v>5.91</v>
      </c>
      <c r="J1558" t="str">
        <f t="shared" si="25"/>
        <v>No</v>
      </c>
    </row>
    <row r="1559" spans="1:10" ht="16" hidden="1" customHeight="1" x14ac:dyDescent="0.2">
      <c r="A1559" s="48">
        <v>46228</v>
      </c>
      <c r="B1559" s="95"/>
      <c r="C1559" s="95"/>
      <c r="D1559">
        <v>6</v>
      </c>
      <c r="E1559">
        <v>4</v>
      </c>
      <c r="F1559" t="s">
        <v>581</v>
      </c>
      <c r="G1559" s="50">
        <v>13.5</v>
      </c>
      <c r="H1559" s="47">
        <v>1</v>
      </c>
      <c r="I1559">
        <v>25</v>
      </c>
      <c r="J1559" t="str">
        <f t="shared" ref="J1559:J1622" si="26">IF(I1559&gt;=G1559,"Yes","No")</f>
        <v>Yes</v>
      </c>
    </row>
    <row r="1560" spans="1:10" ht="16" hidden="1" customHeight="1" x14ac:dyDescent="0.2">
      <c r="A1560" s="48">
        <v>46228</v>
      </c>
      <c r="B1560" s="95"/>
      <c r="C1560" s="95"/>
      <c r="D1560">
        <v>6</v>
      </c>
      <c r="E1560">
        <v>5</v>
      </c>
      <c r="F1560" t="s">
        <v>388</v>
      </c>
      <c r="G1560" s="50">
        <v>8.4</v>
      </c>
      <c r="H1560" s="47">
        <v>0.5</v>
      </c>
      <c r="I1560">
        <v>11</v>
      </c>
      <c r="J1560" t="str">
        <f t="shared" si="26"/>
        <v>Yes</v>
      </c>
    </row>
    <row r="1561" spans="1:10" ht="16" hidden="1" customHeight="1" x14ac:dyDescent="0.2">
      <c r="A1561" s="48">
        <v>46228</v>
      </c>
      <c r="B1561" s="95"/>
      <c r="C1561" s="95"/>
      <c r="D1561">
        <v>6</v>
      </c>
      <c r="E1561">
        <v>6</v>
      </c>
      <c r="F1561" t="s">
        <v>975</v>
      </c>
      <c r="G1561" s="50">
        <v>12.5</v>
      </c>
      <c r="H1561" s="47">
        <v>1</v>
      </c>
      <c r="I1561">
        <v>15</v>
      </c>
      <c r="J1561" t="str">
        <f t="shared" si="26"/>
        <v>Yes</v>
      </c>
    </row>
    <row r="1562" spans="1:10" ht="16" hidden="1" customHeight="1" x14ac:dyDescent="0.2">
      <c r="A1562" s="48">
        <v>46228</v>
      </c>
      <c r="B1562" s="95"/>
      <c r="C1562" s="95"/>
      <c r="D1562">
        <v>6</v>
      </c>
      <c r="E1562">
        <v>10</v>
      </c>
      <c r="F1562" t="s">
        <v>1070</v>
      </c>
      <c r="G1562" s="50">
        <v>29</v>
      </c>
      <c r="H1562" s="47">
        <v>1</v>
      </c>
      <c r="I1562">
        <v>23.31</v>
      </c>
      <c r="J1562" t="str">
        <f t="shared" si="26"/>
        <v>No</v>
      </c>
    </row>
    <row r="1563" spans="1:10" ht="16" hidden="1" customHeight="1" x14ac:dyDescent="0.2">
      <c r="A1563" s="48">
        <v>46228</v>
      </c>
      <c r="B1563" s="95"/>
      <c r="C1563" s="95"/>
      <c r="D1563">
        <v>7</v>
      </c>
      <c r="E1563">
        <v>2</v>
      </c>
      <c r="F1563" t="s">
        <v>848</v>
      </c>
      <c r="G1563" s="50">
        <v>10</v>
      </c>
      <c r="H1563" s="47">
        <v>1</v>
      </c>
      <c r="I1563">
        <v>7.84</v>
      </c>
      <c r="J1563" t="str">
        <f t="shared" si="26"/>
        <v>No</v>
      </c>
    </row>
    <row r="1564" spans="1:10" ht="16" hidden="1" customHeight="1" x14ac:dyDescent="0.2">
      <c r="A1564" s="48">
        <v>46228</v>
      </c>
      <c r="B1564" s="95"/>
      <c r="C1564" s="95"/>
      <c r="D1564">
        <v>7</v>
      </c>
      <c r="E1564">
        <v>3</v>
      </c>
      <c r="F1564" t="s">
        <v>444</v>
      </c>
      <c r="G1564" s="50">
        <v>10.5</v>
      </c>
      <c r="H1564" s="47">
        <v>1</v>
      </c>
      <c r="I1564">
        <v>7.2</v>
      </c>
      <c r="J1564" t="str">
        <f t="shared" si="26"/>
        <v>No</v>
      </c>
    </row>
    <row r="1565" spans="1:10" ht="16" hidden="1" customHeight="1" x14ac:dyDescent="0.2">
      <c r="A1565" s="48">
        <v>46228</v>
      </c>
      <c r="B1565" s="95"/>
      <c r="C1565" s="95"/>
      <c r="D1565">
        <v>7</v>
      </c>
      <c r="E1565">
        <v>6</v>
      </c>
      <c r="F1565" t="s">
        <v>1071</v>
      </c>
      <c r="G1565" s="50">
        <v>7.2</v>
      </c>
      <c r="H1565" s="47">
        <v>0.5</v>
      </c>
      <c r="I1565">
        <v>9.6</v>
      </c>
      <c r="J1565" t="str">
        <f t="shared" si="26"/>
        <v>Yes</v>
      </c>
    </row>
    <row r="1566" spans="1:10" ht="16" hidden="1" customHeight="1" x14ac:dyDescent="0.2">
      <c r="A1566" s="48">
        <v>46228</v>
      </c>
      <c r="B1566" s="95"/>
      <c r="C1566" s="95"/>
      <c r="D1566">
        <v>7</v>
      </c>
      <c r="E1566">
        <v>7</v>
      </c>
      <c r="F1566" t="s">
        <v>793</v>
      </c>
      <c r="G1566" s="50">
        <v>4.9000000000000004</v>
      </c>
      <c r="H1566" s="47">
        <v>0.5</v>
      </c>
      <c r="I1566">
        <v>4.42</v>
      </c>
      <c r="J1566" t="str">
        <f t="shared" si="26"/>
        <v>No</v>
      </c>
    </row>
    <row r="1567" spans="1:10" ht="16" hidden="1" customHeight="1" x14ac:dyDescent="0.2">
      <c r="A1567" s="48">
        <v>46228</v>
      </c>
      <c r="B1567" s="95"/>
      <c r="C1567" s="95"/>
      <c r="D1567">
        <v>7</v>
      </c>
      <c r="E1567">
        <v>8</v>
      </c>
      <c r="F1567" t="s">
        <v>1072</v>
      </c>
      <c r="G1567" s="50">
        <v>5.9</v>
      </c>
      <c r="H1567" s="47">
        <v>0.5</v>
      </c>
      <c r="I1567">
        <v>7.49</v>
      </c>
      <c r="J1567" t="str">
        <f t="shared" si="26"/>
        <v>Yes</v>
      </c>
    </row>
    <row r="1568" spans="1:10" ht="16" hidden="1" customHeight="1" x14ac:dyDescent="0.2">
      <c r="A1568" s="48">
        <v>46228</v>
      </c>
      <c r="B1568" s="95"/>
      <c r="C1568" s="95"/>
      <c r="D1568">
        <v>7</v>
      </c>
      <c r="E1568">
        <v>9</v>
      </c>
      <c r="F1568" t="s">
        <v>90</v>
      </c>
      <c r="G1568" s="50">
        <v>42</v>
      </c>
      <c r="H1568" s="47">
        <v>1</v>
      </c>
      <c r="I1568">
        <v>42</v>
      </c>
      <c r="J1568" t="str">
        <f t="shared" si="26"/>
        <v>Yes</v>
      </c>
    </row>
    <row r="1569" spans="1:10" ht="16" hidden="1" customHeight="1" x14ac:dyDescent="0.2">
      <c r="A1569" s="48">
        <v>46228</v>
      </c>
      <c r="B1569" s="95"/>
      <c r="C1569" s="95"/>
      <c r="D1569">
        <v>8</v>
      </c>
      <c r="E1569">
        <v>2</v>
      </c>
      <c r="F1569" t="s">
        <v>839</v>
      </c>
      <c r="G1569" s="50">
        <v>5.8</v>
      </c>
      <c r="H1569" s="47">
        <v>0.5</v>
      </c>
      <c r="I1569">
        <v>4.5</v>
      </c>
      <c r="J1569" t="str">
        <f t="shared" si="26"/>
        <v>No</v>
      </c>
    </row>
    <row r="1570" spans="1:10" ht="16" hidden="1" customHeight="1" x14ac:dyDescent="0.2">
      <c r="A1570" s="48">
        <v>46228</v>
      </c>
      <c r="B1570" s="95"/>
      <c r="C1570" s="95"/>
      <c r="D1570">
        <v>8</v>
      </c>
      <c r="E1570">
        <v>3</v>
      </c>
      <c r="F1570" t="s">
        <v>62</v>
      </c>
      <c r="G1570" s="50">
        <v>10</v>
      </c>
      <c r="H1570" s="47">
        <v>1</v>
      </c>
      <c r="I1570">
        <v>10.83</v>
      </c>
      <c r="J1570" t="str">
        <f t="shared" si="26"/>
        <v>Yes</v>
      </c>
    </row>
    <row r="1571" spans="1:10" ht="16" hidden="1" customHeight="1" x14ac:dyDescent="0.2">
      <c r="A1571" s="48">
        <v>46228</v>
      </c>
      <c r="B1571" s="95"/>
      <c r="C1571" s="95"/>
      <c r="D1571">
        <v>8</v>
      </c>
      <c r="E1571">
        <v>6</v>
      </c>
      <c r="F1571" t="s">
        <v>1030</v>
      </c>
      <c r="G1571" s="50">
        <v>6.4</v>
      </c>
      <c r="H1571" s="47">
        <v>0.5</v>
      </c>
      <c r="I1571">
        <v>6.04</v>
      </c>
      <c r="J1571" t="str">
        <f t="shared" si="26"/>
        <v>No</v>
      </c>
    </row>
    <row r="1572" spans="1:10" ht="16" hidden="1" customHeight="1" x14ac:dyDescent="0.2">
      <c r="A1572" s="48">
        <v>46228</v>
      </c>
      <c r="B1572" s="95"/>
      <c r="C1572" s="95"/>
      <c r="D1572">
        <v>8</v>
      </c>
      <c r="E1572">
        <v>7</v>
      </c>
      <c r="F1572" t="s">
        <v>1011</v>
      </c>
      <c r="G1572" s="50">
        <v>18.5</v>
      </c>
      <c r="H1572" s="47">
        <v>1</v>
      </c>
      <c r="I1572">
        <v>21.75</v>
      </c>
      <c r="J1572" t="str">
        <f t="shared" si="26"/>
        <v>Yes</v>
      </c>
    </row>
    <row r="1573" spans="1:10" ht="16" hidden="1" customHeight="1" x14ac:dyDescent="0.2">
      <c r="A1573" s="48">
        <v>46228</v>
      </c>
      <c r="B1573" s="95"/>
      <c r="C1573" s="95"/>
      <c r="D1573">
        <v>8</v>
      </c>
      <c r="E1573">
        <v>10</v>
      </c>
      <c r="F1573" t="s">
        <v>1003</v>
      </c>
      <c r="G1573" s="50">
        <v>16.5</v>
      </c>
      <c r="H1573" s="47">
        <v>1</v>
      </c>
      <c r="I1573">
        <v>15</v>
      </c>
      <c r="J1573" t="str">
        <f t="shared" si="26"/>
        <v>No</v>
      </c>
    </row>
    <row r="1574" spans="1:10" ht="16" hidden="1" customHeight="1" x14ac:dyDescent="0.2">
      <c r="A1574" s="48">
        <v>46228</v>
      </c>
      <c r="B1574" s="95"/>
      <c r="C1574" s="95"/>
      <c r="D1574">
        <v>8</v>
      </c>
      <c r="E1574">
        <v>11</v>
      </c>
      <c r="F1574" t="s">
        <v>1012</v>
      </c>
      <c r="G1574" s="50">
        <v>5.5</v>
      </c>
      <c r="H1574" s="47">
        <v>0.5</v>
      </c>
      <c r="I1574">
        <v>5.17</v>
      </c>
      <c r="J1574" t="str">
        <f t="shared" si="26"/>
        <v>No</v>
      </c>
    </row>
    <row r="1575" spans="1:10" ht="16" hidden="1" customHeight="1" x14ac:dyDescent="0.2">
      <c r="A1575" s="48">
        <v>46228</v>
      </c>
      <c r="B1575" s="95"/>
      <c r="C1575" s="95"/>
      <c r="D1575">
        <v>8</v>
      </c>
      <c r="E1575">
        <v>12</v>
      </c>
      <c r="F1575" t="s">
        <v>665</v>
      </c>
      <c r="G1575" s="50">
        <v>13</v>
      </c>
      <c r="H1575" s="47">
        <v>1</v>
      </c>
      <c r="I1575">
        <v>18.37</v>
      </c>
      <c r="J1575" t="str">
        <f t="shared" si="26"/>
        <v>Yes</v>
      </c>
    </row>
    <row r="1576" spans="1:10" ht="16" hidden="1" customHeight="1" x14ac:dyDescent="0.2">
      <c r="A1576" s="48">
        <v>46228</v>
      </c>
      <c r="B1576" s="95"/>
      <c r="C1576" s="95"/>
      <c r="D1576">
        <v>8</v>
      </c>
      <c r="E1576">
        <v>15</v>
      </c>
      <c r="F1576" t="s">
        <v>1073</v>
      </c>
      <c r="G1576" s="50">
        <v>7</v>
      </c>
      <c r="H1576" s="47">
        <v>0.5</v>
      </c>
      <c r="I1576">
        <v>4.87</v>
      </c>
      <c r="J1576" t="str">
        <f t="shared" si="26"/>
        <v>No</v>
      </c>
    </row>
    <row r="1577" spans="1:10" ht="16" hidden="1" customHeight="1" x14ac:dyDescent="0.2">
      <c r="A1577" s="48">
        <v>46228</v>
      </c>
      <c r="B1577" s="95"/>
      <c r="C1577" s="95"/>
      <c r="D1577">
        <v>9</v>
      </c>
      <c r="E1577">
        <v>2</v>
      </c>
      <c r="F1577" t="s">
        <v>1074</v>
      </c>
      <c r="G1577" s="50">
        <v>2.4</v>
      </c>
      <c r="H1577" s="47">
        <v>0.5</v>
      </c>
      <c r="I1577">
        <v>1.83</v>
      </c>
      <c r="J1577" t="str">
        <f t="shared" si="26"/>
        <v>No</v>
      </c>
    </row>
    <row r="1578" spans="1:10" ht="16" hidden="1" customHeight="1" x14ac:dyDescent="0.2">
      <c r="A1578" s="48">
        <v>46228</v>
      </c>
      <c r="B1578" s="95"/>
      <c r="C1578" s="95"/>
      <c r="D1578">
        <v>9</v>
      </c>
      <c r="E1578">
        <v>4</v>
      </c>
      <c r="F1578" t="s">
        <v>57</v>
      </c>
      <c r="G1578" s="50">
        <v>15</v>
      </c>
      <c r="H1578" s="47">
        <v>1</v>
      </c>
      <c r="I1578">
        <v>16.350000000000001</v>
      </c>
      <c r="J1578" t="str">
        <f t="shared" si="26"/>
        <v>Yes</v>
      </c>
    </row>
    <row r="1579" spans="1:10" ht="16" hidden="1" customHeight="1" x14ac:dyDescent="0.2">
      <c r="A1579" s="48">
        <v>46228</v>
      </c>
      <c r="B1579" s="95"/>
      <c r="C1579" s="95"/>
      <c r="D1579">
        <v>9</v>
      </c>
      <c r="E1579">
        <v>5</v>
      </c>
      <c r="F1579" t="s">
        <v>754</v>
      </c>
      <c r="G1579" s="50">
        <v>7.8</v>
      </c>
      <c r="H1579" s="47">
        <v>0.5</v>
      </c>
      <c r="I1579">
        <v>11.4</v>
      </c>
      <c r="J1579" t="str">
        <f t="shared" si="26"/>
        <v>Yes</v>
      </c>
    </row>
    <row r="1580" spans="1:10" ht="16" hidden="1" customHeight="1" x14ac:dyDescent="0.2">
      <c r="A1580" s="48">
        <v>46228</v>
      </c>
      <c r="B1580" s="95"/>
      <c r="C1580" s="95"/>
      <c r="D1580">
        <v>9</v>
      </c>
      <c r="E1580">
        <v>6</v>
      </c>
      <c r="F1580" t="s">
        <v>1075</v>
      </c>
      <c r="G1580" s="50">
        <v>5.9</v>
      </c>
      <c r="H1580" s="47">
        <v>0.5</v>
      </c>
      <c r="I1580">
        <v>5.9</v>
      </c>
      <c r="J1580" t="str">
        <f t="shared" si="26"/>
        <v>Yes</v>
      </c>
    </row>
    <row r="1581" spans="1:10" ht="16" hidden="1" customHeight="1" x14ac:dyDescent="0.2">
      <c r="A1581" s="48">
        <v>46228</v>
      </c>
      <c r="B1581" s="95"/>
      <c r="C1581" s="95"/>
      <c r="D1581">
        <v>9</v>
      </c>
      <c r="E1581">
        <v>8</v>
      </c>
      <c r="F1581" t="s">
        <v>1076</v>
      </c>
      <c r="G1581" s="50">
        <v>44</v>
      </c>
      <c r="H1581" s="47">
        <v>1</v>
      </c>
      <c r="I1581">
        <v>58.46</v>
      </c>
      <c r="J1581" t="str">
        <f t="shared" si="26"/>
        <v>Yes</v>
      </c>
    </row>
    <row r="1582" spans="1:10" ht="16" hidden="1" customHeight="1" x14ac:dyDescent="0.2">
      <c r="A1582" s="48">
        <v>46228</v>
      </c>
      <c r="B1582" s="95"/>
      <c r="C1582" s="95"/>
      <c r="D1582">
        <v>9</v>
      </c>
      <c r="E1582">
        <v>9</v>
      </c>
      <c r="F1582" t="s">
        <v>1077</v>
      </c>
      <c r="G1582" s="50">
        <v>17.5</v>
      </c>
      <c r="H1582" s="47">
        <v>1</v>
      </c>
      <c r="I1582">
        <v>28.15</v>
      </c>
      <c r="J1582" t="str">
        <f t="shared" si="26"/>
        <v>Yes</v>
      </c>
    </row>
    <row r="1583" spans="1:10" ht="16" hidden="1" customHeight="1" x14ac:dyDescent="0.2">
      <c r="A1583" s="48">
        <v>46228</v>
      </c>
      <c r="B1583" s="95"/>
      <c r="C1583" s="95"/>
      <c r="D1583">
        <v>9</v>
      </c>
      <c r="E1583">
        <v>11</v>
      </c>
      <c r="F1583" t="s">
        <v>1078</v>
      </c>
      <c r="G1583" s="50">
        <v>28</v>
      </c>
      <c r="H1583" s="47">
        <v>1</v>
      </c>
      <c r="I1583">
        <v>28</v>
      </c>
      <c r="J1583" t="str">
        <f t="shared" si="26"/>
        <v>Yes</v>
      </c>
    </row>
    <row r="1584" spans="1:10" ht="16" hidden="1" customHeight="1" x14ac:dyDescent="0.2">
      <c r="A1584" s="48">
        <v>46228</v>
      </c>
      <c r="B1584" s="95"/>
      <c r="C1584" s="95"/>
      <c r="D1584">
        <v>9</v>
      </c>
      <c r="E1584">
        <v>14</v>
      </c>
      <c r="F1584" t="s">
        <v>1079</v>
      </c>
      <c r="G1584" s="50">
        <v>18.5</v>
      </c>
      <c r="H1584" s="47">
        <v>1</v>
      </c>
      <c r="I1584">
        <v>20.329999999999998</v>
      </c>
      <c r="J1584" t="str">
        <f t="shared" si="26"/>
        <v>Yes</v>
      </c>
    </row>
    <row r="1585" spans="1:10" ht="16" hidden="1" customHeight="1" x14ac:dyDescent="0.2">
      <c r="A1585" s="48">
        <v>46235</v>
      </c>
      <c r="B1585" s="95"/>
      <c r="C1585" s="95"/>
      <c r="D1585">
        <v>1</v>
      </c>
      <c r="E1585">
        <v>1</v>
      </c>
      <c r="F1585" t="s">
        <v>980</v>
      </c>
      <c r="G1585" s="50">
        <v>17</v>
      </c>
      <c r="H1585" s="47">
        <v>1</v>
      </c>
      <c r="I1585">
        <v>17.899999999999999</v>
      </c>
      <c r="J1585" t="str">
        <f t="shared" si="26"/>
        <v>Yes</v>
      </c>
    </row>
    <row r="1586" spans="1:10" ht="16" hidden="1" customHeight="1" x14ac:dyDescent="0.2">
      <c r="A1586" s="48">
        <v>46235</v>
      </c>
      <c r="B1586" s="95"/>
      <c r="C1586" s="95"/>
      <c r="D1586">
        <v>1</v>
      </c>
      <c r="E1586">
        <v>2</v>
      </c>
      <c r="F1586" t="s">
        <v>1050</v>
      </c>
      <c r="G1586" s="50">
        <v>13</v>
      </c>
      <c r="H1586" s="47">
        <v>1</v>
      </c>
      <c r="I1586">
        <v>10.72</v>
      </c>
      <c r="J1586" t="str">
        <f t="shared" si="26"/>
        <v>No</v>
      </c>
    </row>
    <row r="1587" spans="1:10" ht="16" hidden="1" customHeight="1" x14ac:dyDescent="0.2">
      <c r="A1587" s="48">
        <v>46235</v>
      </c>
      <c r="B1587" s="95"/>
      <c r="C1587" s="95"/>
      <c r="D1587">
        <v>1</v>
      </c>
      <c r="E1587">
        <v>5</v>
      </c>
      <c r="F1587" t="s">
        <v>1087</v>
      </c>
      <c r="G1587" s="50">
        <v>3.15</v>
      </c>
      <c r="H1587" s="47">
        <v>0.5</v>
      </c>
      <c r="I1587">
        <v>2.72</v>
      </c>
      <c r="J1587" t="str">
        <f t="shared" si="26"/>
        <v>No</v>
      </c>
    </row>
    <row r="1588" spans="1:10" ht="16" hidden="1" customHeight="1" x14ac:dyDescent="0.2">
      <c r="A1588" s="48">
        <v>46235</v>
      </c>
      <c r="B1588" s="95"/>
      <c r="C1588" s="95"/>
      <c r="D1588">
        <v>1</v>
      </c>
      <c r="E1588">
        <v>6</v>
      </c>
      <c r="F1588" t="s">
        <v>388</v>
      </c>
      <c r="G1588" s="50">
        <v>2.9</v>
      </c>
      <c r="H1588" s="47">
        <v>0.5</v>
      </c>
      <c r="I1588">
        <v>2.98</v>
      </c>
      <c r="J1588" t="str">
        <f t="shared" si="26"/>
        <v>Yes</v>
      </c>
    </row>
    <row r="1589" spans="1:10" ht="16" hidden="1" customHeight="1" x14ac:dyDescent="0.2">
      <c r="A1589" s="48">
        <v>46235</v>
      </c>
      <c r="B1589" s="95"/>
      <c r="C1589" s="95"/>
      <c r="D1589">
        <v>1</v>
      </c>
      <c r="E1589">
        <v>9</v>
      </c>
      <c r="F1589" t="s">
        <v>524</v>
      </c>
      <c r="G1589" s="50">
        <v>7.4</v>
      </c>
      <c r="H1589" s="47">
        <v>0.5</v>
      </c>
      <c r="I1589">
        <v>9.8000000000000007</v>
      </c>
      <c r="J1589" t="str">
        <f t="shared" si="26"/>
        <v>Yes</v>
      </c>
    </row>
    <row r="1590" spans="1:10" ht="16" hidden="1" customHeight="1" x14ac:dyDescent="0.2">
      <c r="A1590" s="48">
        <v>46235</v>
      </c>
      <c r="B1590" s="95"/>
      <c r="C1590" s="95"/>
      <c r="D1590">
        <v>1</v>
      </c>
      <c r="E1590">
        <v>10</v>
      </c>
      <c r="F1590" t="s">
        <v>1088</v>
      </c>
      <c r="G1590" s="50">
        <v>36</v>
      </c>
      <c r="H1590" s="47">
        <v>1</v>
      </c>
      <c r="I1590">
        <v>35.46</v>
      </c>
      <c r="J1590" t="str">
        <f t="shared" si="26"/>
        <v>No</v>
      </c>
    </row>
    <row r="1591" spans="1:10" ht="16" hidden="1" customHeight="1" x14ac:dyDescent="0.2">
      <c r="A1591" s="48">
        <v>46235</v>
      </c>
      <c r="B1591" s="95"/>
      <c r="C1591" s="95"/>
      <c r="D1591">
        <v>2</v>
      </c>
      <c r="E1591">
        <v>4</v>
      </c>
      <c r="F1591" t="s">
        <v>1089</v>
      </c>
      <c r="G1591" s="50">
        <v>6.8</v>
      </c>
      <c r="H1591" s="47">
        <v>0.5</v>
      </c>
      <c r="I1591">
        <v>7.43</v>
      </c>
      <c r="J1591" t="str">
        <f t="shared" si="26"/>
        <v>Yes</v>
      </c>
    </row>
    <row r="1592" spans="1:10" ht="16" hidden="1" customHeight="1" x14ac:dyDescent="0.2">
      <c r="A1592" s="48">
        <v>46235</v>
      </c>
      <c r="B1592" s="95"/>
      <c r="C1592" s="95"/>
      <c r="D1592">
        <v>2</v>
      </c>
      <c r="E1592">
        <v>8</v>
      </c>
      <c r="F1592" t="s">
        <v>1090</v>
      </c>
      <c r="G1592" s="50">
        <v>12.5</v>
      </c>
      <c r="H1592" s="47">
        <v>1</v>
      </c>
      <c r="I1592">
        <v>10.59</v>
      </c>
      <c r="J1592" t="str">
        <f t="shared" si="26"/>
        <v>No</v>
      </c>
    </row>
    <row r="1593" spans="1:10" ht="16" hidden="1" customHeight="1" x14ac:dyDescent="0.2">
      <c r="A1593" s="48">
        <v>46235</v>
      </c>
      <c r="B1593" s="95"/>
      <c r="C1593" s="95"/>
      <c r="D1593">
        <v>2</v>
      </c>
      <c r="E1593">
        <v>9</v>
      </c>
      <c r="F1593" t="s">
        <v>1091</v>
      </c>
      <c r="G1593" s="50">
        <v>19</v>
      </c>
      <c r="H1593" s="47">
        <v>1</v>
      </c>
      <c r="I1593">
        <v>18.43</v>
      </c>
      <c r="J1593" t="str">
        <f t="shared" si="26"/>
        <v>No</v>
      </c>
    </row>
    <row r="1594" spans="1:10" ht="16" hidden="1" customHeight="1" x14ac:dyDescent="0.2">
      <c r="A1594" s="48">
        <v>46235</v>
      </c>
      <c r="B1594" s="95"/>
      <c r="C1594" s="95"/>
      <c r="D1594">
        <v>3</v>
      </c>
      <c r="E1594">
        <v>4</v>
      </c>
      <c r="F1594" t="s">
        <v>889</v>
      </c>
      <c r="G1594" s="50">
        <v>5.0999999999999996</v>
      </c>
      <c r="H1594" s="47">
        <v>0.5</v>
      </c>
      <c r="I1594">
        <v>4.7</v>
      </c>
      <c r="J1594" t="str">
        <f t="shared" si="26"/>
        <v>No</v>
      </c>
    </row>
    <row r="1595" spans="1:10" ht="16" hidden="1" customHeight="1" x14ac:dyDescent="0.2">
      <c r="A1595" s="48">
        <v>46235</v>
      </c>
      <c r="B1595" s="95"/>
      <c r="C1595" s="95"/>
      <c r="D1595">
        <v>3</v>
      </c>
      <c r="E1595">
        <v>6</v>
      </c>
      <c r="F1595" t="s">
        <v>892</v>
      </c>
      <c r="G1595" s="50">
        <v>7.4</v>
      </c>
      <c r="H1595" s="47">
        <v>0.5</v>
      </c>
      <c r="I1595">
        <v>12.5</v>
      </c>
      <c r="J1595" t="str">
        <f t="shared" si="26"/>
        <v>Yes</v>
      </c>
    </row>
    <row r="1596" spans="1:10" ht="16" hidden="1" customHeight="1" x14ac:dyDescent="0.2">
      <c r="A1596" s="48">
        <v>46235</v>
      </c>
      <c r="B1596" s="95"/>
      <c r="C1596" s="95"/>
      <c r="D1596">
        <v>3</v>
      </c>
      <c r="E1596">
        <v>8</v>
      </c>
      <c r="F1596" t="s">
        <v>1092</v>
      </c>
      <c r="G1596" s="50">
        <v>30</v>
      </c>
      <c r="H1596" s="47">
        <v>1</v>
      </c>
      <c r="I1596">
        <v>24.54</v>
      </c>
      <c r="J1596" t="str">
        <f t="shared" si="26"/>
        <v>No</v>
      </c>
    </row>
    <row r="1597" spans="1:10" ht="16" hidden="1" customHeight="1" x14ac:dyDescent="0.2">
      <c r="A1597" s="48">
        <v>46235</v>
      </c>
      <c r="B1597" s="95"/>
      <c r="C1597" s="95"/>
      <c r="D1597">
        <v>4</v>
      </c>
      <c r="E1597">
        <v>1</v>
      </c>
      <c r="F1597" t="s">
        <v>886</v>
      </c>
      <c r="G1597" s="50">
        <v>4.7</v>
      </c>
      <c r="H1597" s="47">
        <v>0.5</v>
      </c>
      <c r="I1597">
        <v>5.0999999999999996</v>
      </c>
      <c r="J1597" t="str">
        <f t="shared" si="26"/>
        <v>Yes</v>
      </c>
    </row>
    <row r="1598" spans="1:10" ht="16" hidden="1" customHeight="1" x14ac:dyDescent="0.2">
      <c r="A1598" s="48">
        <v>46235</v>
      </c>
      <c r="B1598" s="95"/>
      <c r="C1598" s="95"/>
      <c r="D1598">
        <v>4</v>
      </c>
      <c r="E1598">
        <v>2</v>
      </c>
      <c r="F1598" t="s">
        <v>118</v>
      </c>
      <c r="G1598" s="50">
        <v>38</v>
      </c>
      <c r="H1598" s="47">
        <v>1</v>
      </c>
      <c r="I1598">
        <v>37.15</v>
      </c>
      <c r="J1598" t="str">
        <f t="shared" si="26"/>
        <v>No</v>
      </c>
    </row>
    <row r="1599" spans="1:10" ht="16" hidden="1" customHeight="1" x14ac:dyDescent="0.2">
      <c r="A1599" s="48">
        <v>46235</v>
      </c>
      <c r="B1599" s="95"/>
      <c r="C1599" s="95"/>
      <c r="D1599">
        <v>4</v>
      </c>
      <c r="E1599">
        <v>4</v>
      </c>
      <c r="F1599" t="s">
        <v>400</v>
      </c>
      <c r="G1599" s="50">
        <v>5.2</v>
      </c>
      <c r="H1599" s="47">
        <v>0.5</v>
      </c>
      <c r="I1599">
        <v>6.03</v>
      </c>
      <c r="J1599" t="str">
        <f t="shared" si="26"/>
        <v>Yes</v>
      </c>
    </row>
    <row r="1600" spans="1:10" ht="16" hidden="1" customHeight="1" x14ac:dyDescent="0.2">
      <c r="A1600" s="48">
        <v>46235</v>
      </c>
      <c r="B1600" s="95"/>
      <c r="C1600" s="95"/>
      <c r="D1600">
        <v>4</v>
      </c>
      <c r="E1600">
        <v>8</v>
      </c>
      <c r="F1600" t="s">
        <v>1093</v>
      </c>
      <c r="G1600" s="50">
        <v>38</v>
      </c>
      <c r="H1600" s="47">
        <v>1</v>
      </c>
      <c r="I1600">
        <v>37.700000000000003</v>
      </c>
      <c r="J1600" t="str">
        <f t="shared" si="26"/>
        <v>No</v>
      </c>
    </row>
    <row r="1601" spans="1:10" ht="16" hidden="1" customHeight="1" x14ac:dyDescent="0.2">
      <c r="A1601" s="48">
        <v>46235</v>
      </c>
      <c r="B1601" s="95"/>
      <c r="C1601" s="95"/>
      <c r="D1601">
        <v>4</v>
      </c>
      <c r="E1601">
        <v>9</v>
      </c>
      <c r="F1601" t="s">
        <v>1094</v>
      </c>
      <c r="G1601" s="50">
        <v>29</v>
      </c>
      <c r="H1601" s="47">
        <v>1</v>
      </c>
      <c r="I1601">
        <v>29.29</v>
      </c>
      <c r="J1601" t="str">
        <f t="shared" si="26"/>
        <v>Yes</v>
      </c>
    </row>
    <row r="1602" spans="1:10" ht="16" hidden="1" customHeight="1" x14ac:dyDescent="0.2">
      <c r="A1602" s="48">
        <v>46235</v>
      </c>
      <c r="B1602" s="95"/>
      <c r="C1602" s="95"/>
      <c r="D1602">
        <v>4</v>
      </c>
      <c r="E1602">
        <v>11</v>
      </c>
      <c r="F1602" t="s">
        <v>187</v>
      </c>
      <c r="G1602" s="50">
        <v>9.6</v>
      </c>
      <c r="H1602" s="47">
        <v>0.5</v>
      </c>
      <c r="I1602">
        <v>5.43</v>
      </c>
      <c r="J1602" t="str">
        <f t="shared" si="26"/>
        <v>No</v>
      </c>
    </row>
    <row r="1603" spans="1:10" ht="16" hidden="1" customHeight="1" x14ac:dyDescent="0.2">
      <c r="A1603" s="48">
        <v>46235</v>
      </c>
      <c r="B1603" s="95"/>
      <c r="C1603" s="95"/>
      <c r="D1603">
        <v>4</v>
      </c>
      <c r="E1603">
        <v>15</v>
      </c>
      <c r="F1603" t="s">
        <v>1095</v>
      </c>
      <c r="G1603" s="50">
        <v>38</v>
      </c>
      <c r="H1603" s="47">
        <v>1</v>
      </c>
      <c r="I1603">
        <v>51.12</v>
      </c>
      <c r="J1603" t="str">
        <f t="shared" si="26"/>
        <v>Yes</v>
      </c>
    </row>
    <row r="1604" spans="1:10" ht="16" hidden="1" customHeight="1" x14ac:dyDescent="0.2">
      <c r="A1604" s="48">
        <v>46235</v>
      </c>
      <c r="B1604" s="95"/>
      <c r="C1604" s="95"/>
      <c r="D1604">
        <v>4</v>
      </c>
      <c r="E1604">
        <v>16</v>
      </c>
      <c r="F1604" t="s">
        <v>94</v>
      </c>
      <c r="G1604" s="50">
        <v>12.5</v>
      </c>
      <c r="H1604" s="47">
        <v>1</v>
      </c>
      <c r="I1604">
        <v>13.63</v>
      </c>
      <c r="J1604" t="str">
        <f t="shared" si="26"/>
        <v>Yes</v>
      </c>
    </row>
    <row r="1605" spans="1:10" ht="16" hidden="1" customHeight="1" x14ac:dyDescent="0.2">
      <c r="A1605" s="48">
        <v>46235</v>
      </c>
      <c r="B1605" s="95"/>
      <c r="C1605" s="95"/>
      <c r="D1605">
        <v>4</v>
      </c>
      <c r="E1605">
        <v>17</v>
      </c>
      <c r="F1605" t="s">
        <v>63</v>
      </c>
      <c r="G1605" s="50">
        <v>48</v>
      </c>
      <c r="H1605" s="47">
        <v>1</v>
      </c>
      <c r="I1605">
        <v>53.74</v>
      </c>
      <c r="J1605" t="str">
        <f t="shared" si="26"/>
        <v>Yes</v>
      </c>
    </row>
    <row r="1606" spans="1:10" ht="16" hidden="1" customHeight="1" x14ac:dyDescent="0.2">
      <c r="A1606" s="48">
        <v>46235</v>
      </c>
      <c r="B1606" s="95"/>
      <c r="C1606" s="95"/>
      <c r="D1606">
        <v>4</v>
      </c>
      <c r="E1606">
        <v>18</v>
      </c>
      <c r="F1606" t="s">
        <v>1096</v>
      </c>
      <c r="G1606" s="50">
        <v>6.8</v>
      </c>
      <c r="H1606" s="47">
        <v>0.5</v>
      </c>
      <c r="I1606">
        <v>7</v>
      </c>
      <c r="J1606" t="str">
        <f t="shared" si="26"/>
        <v>Yes</v>
      </c>
    </row>
    <row r="1607" spans="1:10" ht="16" hidden="1" customHeight="1" x14ac:dyDescent="0.2">
      <c r="A1607" s="48">
        <v>46235</v>
      </c>
      <c r="B1607" s="95"/>
      <c r="C1607" s="95"/>
      <c r="D1607">
        <v>5</v>
      </c>
      <c r="E1607">
        <v>1</v>
      </c>
      <c r="F1607" t="s">
        <v>995</v>
      </c>
      <c r="G1607" s="50">
        <v>8</v>
      </c>
      <c r="H1607" s="47">
        <v>0.5</v>
      </c>
      <c r="I1607">
        <v>9.91</v>
      </c>
      <c r="J1607" t="str">
        <f t="shared" si="26"/>
        <v>Yes</v>
      </c>
    </row>
    <row r="1608" spans="1:10" ht="16" hidden="1" customHeight="1" x14ac:dyDescent="0.2">
      <c r="A1608" s="48">
        <v>46235</v>
      </c>
      <c r="B1608" s="95"/>
      <c r="C1608" s="95"/>
      <c r="D1608">
        <v>5</v>
      </c>
      <c r="E1608">
        <v>6</v>
      </c>
      <c r="F1608" t="s">
        <v>1061</v>
      </c>
      <c r="G1608" s="50">
        <v>9.4</v>
      </c>
      <c r="H1608" s="47">
        <v>0.5</v>
      </c>
      <c r="I1608">
        <v>11</v>
      </c>
      <c r="J1608" t="str">
        <f t="shared" si="26"/>
        <v>Yes</v>
      </c>
    </row>
    <row r="1609" spans="1:10" ht="16" hidden="1" customHeight="1" x14ac:dyDescent="0.2">
      <c r="A1609" s="48">
        <v>46235</v>
      </c>
      <c r="B1609" s="95"/>
      <c r="C1609" s="95"/>
      <c r="D1609">
        <v>5</v>
      </c>
      <c r="E1609">
        <v>7</v>
      </c>
      <c r="F1609" t="s">
        <v>1038</v>
      </c>
      <c r="G1609" s="50">
        <v>5.3</v>
      </c>
      <c r="H1609" s="47">
        <v>0.5</v>
      </c>
      <c r="I1609">
        <v>6.2</v>
      </c>
      <c r="J1609" t="str">
        <f t="shared" si="26"/>
        <v>Yes</v>
      </c>
    </row>
    <row r="1610" spans="1:10" ht="16" hidden="1" customHeight="1" x14ac:dyDescent="0.2">
      <c r="A1610" s="48">
        <v>46235</v>
      </c>
      <c r="B1610" s="95"/>
      <c r="C1610" s="95"/>
      <c r="D1610">
        <v>5</v>
      </c>
      <c r="E1610">
        <v>10</v>
      </c>
      <c r="F1610" t="s">
        <v>1044</v>
      </c>
      <c r="G1610" s="50">
        <v>6.5</v>
      </c>
      <c r="H1610" s="47">
        <v>0.5</v>
      </c>
      <c r="I1610">
        <v>4.6100000000000003</v>
      </c>
      <c r="J1610" t="str">
        <f t="shared" si="26"/>
        <v>No</v>
      </c>
    </row>
    <row r="1611" spans="1:10" ht="16" hidden="1" customHeight="1" x14ac:dyDescent="0.2">
      <c r="A1611" s="48">
        <v>46235</v>
      </c>
      <c r="B1611" s="95"/>
      <c r="C1611" s="95"/>
      <c r="D1611">
        <v>5</v>
      </c>
      <c r="E1611">
        <v>11</v>
      </c>
      <c r="F1611" t="s">
        <v>425</v>
      </c>
      <c r="G1611" s="50">
        <v>36</v>
      </c>
      <c r="H1611" s="47">
        <v>1</v>
      </c>
      <c r="I1611">
        <v>34</v>
      </c>
      <c r="J1611" t="str">
        <f t="shared" si="26"/>
        <v>No</v>
      </c>
    </row>
    <row r="1612" spans="1:10" ht="16" hidden="1" customHeight="1" x14ac:dyDescent="0.2">
      <c r="A1612" s="48">
        <v>46235</v>
      </c>
      <c r="B1612" s="95"/>
      <c r="C1612" s="95"/>
      <c r="D1612">
        <v>5</v>
      </c>
      <c r="E1612">
        <v>12</v>
      </c>
      <c r="F1612" t="s">
        <v>1097</v>
      </c>
      <c r="G1612" s="50">
        <v>19.5</v>
      </c>
      <c r="H1612" s="47">
        <v>1</v>
      </c>
      <c r="I1612">
        <v>21.88</v>
      </c>
      <c r="J1612" t="str">
        <f t="shared" si="26"/>
        <v>Yes</v>
      </c>
    </row>
    <row r="1613" spans="1:10" ht="16" hidden="1" customHeight="1" x14ac:dyDescent="0.2">
      <c r="A1613" s="48">
        <v>46235</v>
      </c>
      <c r="B1613" s="95"/>
      <c r="C1613" s="95"/>
      <c r="D1613">
        <v>6</v>
      </c>
      <c r="E1613">
        <v>1</v>
      </c>
      <c r="F1613" t="s">
        <v>893</v>
      </c>
      <c r="G1613" s="50">
        <v>10.5</v>
      </c>
      <c r="H1613" s="47">
        <v>1</v>
      </c>
      <c r="I1613">
        <v>11.5</v>
      </c>
      <c r="J1613" t="str">
        <f t="shared" si="26"/>
        <v>Yes</v>
      </c>
    </row>
    <row r="1614" spans="1:10" ht="16" hidden="1" customHeight="1" x14ac:dyDescent="0.2">
      <c r="A1614" s="48">
        <v>46235</v>
      </c>
      <c r="B1614" s="95"/>
      <c r="C1614" s="95"/>
      <c r="D1614">
        <v>6</v>
      </c>
      <c r="E1614">
        <v>5</v>
      </c>
      <c r="F1614" t="s">
        <v>802</v>
      </c>
      <c r="G1614" s="50">
        <v>27</v>
      </c>
      <c r="H1614" s="47">
        <v>1</v>
      </c>
      <c r="I1614">
        <v>12.14</v>
      </c>
      <c r="J1614" t="str">
        <f t="shared" si="26"/>
        <v>No</v>
      </c>
    </row>
    <row r="1615" spans="1:10" ht="16" hidden="1" customHeight="1" x14ac:dyDescent="0.2">
      <c r="A1615" s="48">
        <v>46235</v>
      </c>
      <c r="B1615" s="95"/>
      <c r="C1615" s="95"/>
      <c r="D1615">
        <v>6</v>
      </c>
      <c r="E1615">
        <v>7</v>
      </c>
      <c r="F1615" t="s">
        <v>804</v>
      </c>
      <c r="G1615" s="50">
        <v>38</v>
      </c>
      <c r="H1615" s="47">
        <v>1</v>
      </c>
      <c r="I1615">
        <v>34</v>
      </c>
      <c r="J1615" t="str">
        <f t="shared" si="26"/>
        <v>No</v>
      </c>
    </row>
    <row r="1616" spans="1:10" ht="16" hidden="1" customHeight="1" x14ac:dyDescent="0.2">
      <c r="A1616" s="48">
        <v>46235</v>
      </c>
      <c r="B1616" s="95"/>
      <c r="C1616" s="95"/>
      <c r="D1616">
        <v>6</v>
      </c>
      <c r="E1616">
        <v>9</v>
      </c>
      <c r="F1616" t="s">
        <v>872</v>
      </c>
      <c r="G1616" s="50">
        <v>8.4</v>
      </c>
      <c r="H1616" s="47">
        <v>0.5</v>
      </c>
      <c r="I1616">
        <v>6.66</v>
      </c>
      <c r="J1616" t="str">
        <f t="shared" si="26"/>
        <v>No</v>
      </c>
    </row>
    <row r="1617" spans="1:12" ht="16" hidden="1" customHeight="1" x14ac:dyDescent="0.2">
      <c r="A1617" s="48">
        <v>46235</v>
      </c>
      <c r="B1617" s="95"/>
      <c r="C1617" s="95"/>
      <c r="D1617">
        <v>6</v>
      </c>
      <c r="E1617">
        <v>10</v>
      </c>
      <c r="F1617" t="s">
        <v>418</v>
      </c>
      <c r="G1617" s="50">
        <v>2.06</v>
      </c>
      <c r="H1617" s="47">
        <v>0.5</v>
      </c>
      <c r="I1617">
        <v>2.21</v>
      </c>
      <c r="J1617" t="str">
        <f t="shared" si="26"/>
        <v>Yes</v>
      </c>
    </row>
    <row r="1618" spans="1:12" ht="16" hidden="1" customHeight="1" x14ac:dyDescent="0.2">
      <c r="A1618" s="48">
        <v>46235</v>
      </c>
      <c r="B1618" s="95"/>
      <c r="C1618" s="95"/>
      <c r="D1618">
        <v>6</v>
      </c>
      <c r="E1618">
        <v>11</v>
      </c>
      <c r="F1618" t="s">
        <v>86</v>
      </c>
      <c r="G1618" s="50">
        <v>29</v>
      </c>
      <c r="H1618" s="47">
        <v>1</v>
      </c>
      <c r="I1618">
        <v>28</v>
      </c>
      <c r="J1618" t="str">
        <f t="shared" si="26"/>
        <v>No</v>
      </c>
    </row>
    <row r="1619" spans="1:12" ht="16" hidden="1" customHeight="1" x14ac:dyDescent="0.2">
      <c r="A1619" s="48">
        <v>46235</v>
      </c>
      <c r="B1619" s="95"/>
      <c r="C1619" s="95"/>
      <c r="D1619">
        <v>6</v>
      </c>
      <c r="E1619">
        <v>17</v>
      </c>
      <c r="F1619" t="s">
        <v>1098</v>
      </c>
      <c r="G1619" s="50">
        <v>22</v>
      </c>
      <c r="H1619" s="47">
        <v>1</v>
      </c>
      <c r="I1619">
        <v>14.99</v>
      </c>
      <c r="J1619" t="str">
        <f t="shared" si="26"/>
        <v>No</v>
      </c>
    </row>
    <row r="1620" spans="1:12" ht="16" hidden="1" customHeight="1" x14ac:dyDescent="0.2">
      <c r="A1620" s="48">
        <v>46235</v>
      </c>
      <c r="B1620" s="95"/>
      <c r="C1620" s="95"/>
      <c r="D1620">
        <v>7</v>
      </c>
      <c r="E1620">
        <v>2</v>
      </c>
      <c r="F1620" t="s">
        <v>1099</v>
      </c>
      <c r="G1620" s="50">
        <v>5.7619999999999996</v>
      </c>
      <c r="H1620" s="47">
        <v>0.5</v>
      </c>
      <c r="I1620">
        <v>5.0999999999999996</v>
      </c>
      <c r="J1620" t="str">
        <f t="shared" si="26"/>
        <v>No</v>
      </c>
      <c r="K1620" s="50"/>
      <c r="L1620" s="50"/>
    </row>
    <row r="1621" spans="1:12" ht="16" hidden="1" customHeight="1" x14ac:dyDescent="0.2">
      <c r="A1621" s="48">
        <v>46235</v>
      </c>
      <c r="B1621" s="95"/>
      <c r="C1621" s="95"/>
      <c r="D1621">
        <v>7</v>
      </c>
      <c r="E1621">
        <v>5</v>
      </c>
      <c r="F1621" t="s">
        <v>131</v>
      </c>
      <c r="G1621" s="50">
        <v>3.7519999999999993</v>
      </c>
      <c r="H1621" s="47">
        <v>0.5</v>
      </c>
      <c r="I1621">
        <v>2.95</v>
      </c>
      <c r="J1621" t="str">
        <f t="shared" si="26"/>
        <v>No</v>
      </c>
      <c r="K1621" s="50"/>
      <c r="L1621" s="50"/>
    </row>
    <row r="1622" spans="1:12" ht="16" hidden="1" customHeight="1" x14ac:dyDescent="0.2">
      <c r="A1622" s="48">
        <v>46235</v>
      </c>
      <c r="B1622" s="95"/>
      <c r="C1622" s="95"/>
      <c r="D1622">
        <v>7</v>
      </c>
      <c r="E1622">
        <v>8</v>
      </c>
      <c r="F1622" t="s">
        <v>999</v>
      </c>
      <c r="G1622" s="50">
        <v>10.049999999999999</v>
      </c>
      <c r="H1622" s="47">
        <v>1</v>
      </c>
      <c r="I1622">
        <v>10.87</v>
      </c>
      <c r="J1622" t="str">
        <f t="shared" si="26"/>
        <v>Yes</v>
      </c>
      <c r="K1622" s="50"/>
      <c r="L1622" s="50"/>
    </row>
    <row r="1623" spans="1:12" ht="16" hidden="1" customHeight="1" x14ac:dyDescent="0.2">
      <c r="A1623" s="48">
        <v>46235</v>
      </c>
      <c r="B1623" s="95"/>
      <c r="C1623" s="95"/>
      <c r="D1623">
        <v>8</v>
      </c>
      <c r="E1623">
        <v>1</v>
      </c>
      <c r="F1623" t="s">
        <v>934</v>
      </c>
      <c r="G1623" s="50">
        <v>10.530000000000001</v>
      </c>
      <c r="H1623" s="47">
        <v>1</v>
      </c>
      <c r="I1623">
        <v>13.5</v>
      </c>
      <c r="J1623" t="str">
        <f t="shared" ref="J1623:J1654" si="27">IF(I1623&gt;=G1623,"Yes","No")</f>
        <v>Yes</v>
      </c>
      <c r="K1623" s="50"/>
    </row>
    <row r="1624" spans="1:12" ht="16" hidden="1" customHeight="1" x14ac:dyDescent="0.2">
      <c r="A1624" s="48">
        <v>46235</v>
      </c>
      <c r="B1624" s="95"/>
      <c r="C1624" s="95"/>
      <c r="D1624">
        <v>8</v>
      </c>
      <c r="E1624">
        <v>2</v>
      </c>
      <c r="F1624" t="s">
        <v>447</v>
      </c>
      <c r="G1624" s="50">
        <v>7.1759999999999993</v>
      </c>
      <c r="H1624" s="47">
        <v>0.5</v>
      </c>
      <c r="I1624">
        <v>6.05</v>
      </c>
      <c r="J1624" t="str">
        <f t="shared" si="27"/>
        <v>No</v>
      </c>
      <c r="K1624" s="50"/>
    </row>
    <row r="1625" spans="1:12" ht="16" hidden="1" customHeight="1" x14ac:dyDescent="0.2">
      <c r="A1625" s="48">
        <v>46235</v>
      </c>
      <c r="B1625" s="95"/>
      <c r="C1625" s="95"/>
      <c r="D1625">
        <v>9</v>
      </c>
      <c r="E1625">
        <v>1</v>
      </c>
      <c r="F1625" t="s">
        <v>143</v>
      </c>
      <c r="G1625" s="50">
        <v>21</v>
      </c>
      <c r="H1625" s="47">
        <v>1</v>
      </c>
      <c r="I1625">
        <v>16.850000000000001</v>
      </c>
      <c r="J1625" t="str">
        <f t="shared" si="27"/>
        <v>No</v>
      </c>
    </row>
    <row r="1626" spans="1:12" ht="16" hidden="1" customHeight="1" x14ac:dyDescent="0.2">
      <c r="A1626" s="48">
        <v>46235</v>
      </c>
      <c r="B1626" s="95"/>
      <c r="C1626" s="95"/>
      <c r="D1626">
        <v>9</v>
      </c>
      <c r="E1626">
        <v>3</v>
      </c>
      <c r="F1626" t="s">
        <v>855</v>
      </c>
      <c r="G1626" s="50">
        <v>6.8</v>
      </c>
      <c r="H1626" s="47">
        <v>0.5</v>
      </c>
      <c r="I1626">
        <v>6.43</v>
      </c>
      <c r="J1626" t="str">
        <f t="shared" si="27"/>
        <v>No</v>
      </c>
    </row>
    <row r="1627" spans="1:12" ht="16" hidden="1" customHeight="1" x14ac:dyDescent="0.2">
      <c r="A1627" s="48">
        <v>46235</v>
      </c>
      <c r="B1627" s="95"/>
      <c r="C1627" s="95"/>
      <c r="D1627">
        <v>9</v>
      </c>
      <c r="E1627">
        <v>7</v>
      </c>
      <c r="F1627" t="s">
        <v>1026</v>
      </c>
      <c r="G1627" s="50">
        <v>27</v>
      </c>
      <c r="H1627" s="47">
        <v>1</v>
      </c>
      <c r="I1627">
        <v>38.49</v>
      </c>
      <c r="J1627" t="str">
        <f t="shared" si="27"/>
        <v>Yes</v>
      </c>
    </row>
    <row r="1628" spans="1:12" ht="16" hidden="1" customHeight="1" x14ac:dyDescent="0.2">
      <c r="A1628" s="48">
        <v>46235</v>
      </c>
      <c r="B1628" s="95"/>
      <c r="C1628" s="95"/>
      <c r="D1628">
        <v>9</v>
      </c>
      <c r="E1628">
        <v>9</v>
      </c>
      <c r="F1628" t="s">
        <v>1007</v>
      </c>
      <c r="G1628" s="50">
        <v>16</v>
      </c>
      <c r="H1628" s="47">
        <v>1</v>
      </c>
      <c r="I1628">
        <v>18</v>
      </c>
      <c r="J1628" t="str">
        <f t="shared" si="27"/>
        <v>Yes</v>
      </c>
    </row>
    <row r="1629" spans="1:12" ht="16" hidden="1" customHeight="1" x14ac:dyDescent="0.2">
      <c r="A1629" s="48">
        <v>46235</v>
      </c>
      <c r="B1629" s="95"/>
      <c r="C1629" s="95"/>
      <c r="D1629">
        <v>9</v>
      </c>
      <c r="E1629">
        <v>10</v>
      </c>
      <c r="F1629" t="s">
        <v>1100</v>
      </c>
      <c r="G1629" s="50">
        <v>11.5</v>
      </c>
      <c r="H1629" s="47">
        <v>1</v>
      </c>
      <c r="I1629">
        <v>6.55</v>
      </c>
      <c r="J1629" t="str">
        <f t="shared" si="27"/>
        <v>No</v>
      </c>
    </row>
    <row r="1630" spans="1:12" ht="16" hidden="1" customHeight="1" x14ac:dyDescent="0.2">
      <c r="A1630" s="48">
        <v>46235</v>
      </c>
      <c r="B1630" s="95"/>
      <c r="C1630" s="95"/>
      <c r="D1630">
        <v>9</v>
      </c>
      <c r="E1630">
        <v>12</v>
      </c>
      <c r="F1630" t="s">
        <v>1029</v>
      </c>
      <c r="G1630" s="50">
        <v>18.5</v>
      </c>
      <c r="H1630" s="47">
        <v>1</v>
      </c>
      <c r="I1630">
        <v>31.44</v>
      </c>
      <c r="J1630" t="str">
        <f t="shared" si="27"/>
        <v>Yes</v>
      </c>
    </row>
    <row r="1631" spans="1:12" ht="16" hidden="1" customHeight="1" x14ac:dyDescent="0.2">
      <c r="A1631" s="48">
        <v>46242</v>
      </c>
      <c r="B1631" s="95"/>
      <c r="C1631" s="95"/>
      <c r="D1631">
        <v>1</v>
      </c>
      <c r="E1631">
        <v>9</v>
      </c>
      <c r="F1631" t="s">
        <v>1102</v>
      </c>
      <c r="G1631" s="50">
        <v>18.34</v>
      </c>
      <c r="H1631" s="47">
        <v>0.5</v>
      </c>
      <c r="I1631">
        <v>11.5</v>
      </c>
      <c r="J1631" t="str">
        <f t="shared" si="27"/>
        <v>No</v>
      </c>
      <c r="K1631" t="s">
        <v>4</v>
      </c>
    </row>
    <row r="1632" spans="1:12" ht="16" hidden="1" customHeight="1" x14ac:dyDescent="0.2">
      <c r="A1632" s="48">
        <v>46242</v>
      </c>
      <c r="B1632" s="95"/>
      <c r="C1632" s="95"/>
      <c r="D1632">
        <v>1</v>
      </c>
      <c r="E1632">
        <v>9</v>
      </c>
      <c r="F1632" t="s">
        <v>1102</v>
      </c>
      <c r="G1632" s="50">
        <v>5.46</v>
      </c>
      <c r="H1632" s="47">
        <v>0.5</v>
      </c>
      <c r="I1632">
        <v>3.48</v>
      </c>
      <c r="J1632" t="str">
        <f t="shared" si="27"/>
        <v>No</v>
      </c>
      <c r="K1632" t="s">
        <v>1101</v>
      </c>
    </row>
    <row r="1633" spans="1:11" ht="16" hidden="1" customHeight="1" x14ac:dyDescent="0.2">
      <c r="A1633" s="48">
        <v>46242</v>
      </c>
      <c r="B1633" s="95"/>
      <c r="C1633" s="95"/>
      <c r="D1633">
        <v>2</v>
      </c>
      <c r="E1633">
        <v>2</v>
      </c>
      <c r="F1633" t="s">
        <v>1103</v>
      </c>
      <c r="G1633" s="50">
        <v>27</v>
      </c>
      <c r="H1633" s="47">
        <v>0.5</v>
      </c>
      <c r="I1633">
        <v>33.909999999999997</v>
      </c>
      <c r="J1633" t="str">
        <f t="shared" si="27"/>
        <v>Yes</v>
      </c>
      <c r="K1633" t="s">
        <v>4</v>
      </c>
    </row>
    <row r="1634" spans="1:11" ht="16" hidden="1" customHeight="1" x14ac:dyDescent="0.2">
      <c r="A1634" s="48">
        <v>46242</v>
      </c>
      <c r="B1634" s="95"/>
      <c r="C1634" s="95"/>
      <c r="D1634">
        <v>2</v>
      </c>
      <c r="E1634">
        <v>2</v>
      </c>
      <c r="F1634" t="s">
        <v>1103</v>
      </c>
      <c r="G1634" s="50">
        <v>7.2</v>
      </c>
      <c r="H1634" s="47">
        <v>0.5</v>
      </c>
      <c r="I1634">
        <v>7.2</v>
      </c>
      <c r="J1634" t="str">
        <f t="shared" si="27"/>
        <v>Yes</v>
      </c>
      <c r="K1634" t="s">
        <v>1101</v>
      </c>
    </row>
    <row r="1635" spans="1:11" ht="16" hidden="1" customHeight="1" x14ac:dyDescent="0.2">
      <c r="A1635" s="48">
        <v>46242</v>
      </c>
      <c r="B1635" s="95"/>
      <c r="C1635" s="95"/>
      <c r="D1635">
        <v>2</v>
      </c>
      <c r="E1635">
        <v>7</v>
      </c>
      <c r="F1635" t="s">
        <v>825</v>
      </c>
      <c r="G1635" s="50">
        <v>36</v>
      </c>
      <c r="H1635" s="47">
        <v>0.5</v>
      </c>
      <c r="I1635">
        <v>70</v>
      </c>
      <c r="J1635" t="str">
        <f t="shared" si="27"/>
        <v>Yes</v>
      </c>
      <c r="K1635" t="s">
        <v>4</v>
      </c>
    </row>
    <row r="1636" spans="1:11" ht="16" hidden="1" customHeight="1" x14ac:dyDescent="0.2">
      <c r="A1636" s="48">
        <v>46242</v>
      </c>
      <c r="B1636" s="95"/>
      <c r="C1636" s="95"/>
      <c r="D1636">
        <v>2</v>
      </c>
      <c r="E1636">
        <v>7</v>
      </c>
      <c r="F1636" t="s">
        <v>825</v>
      </c>
      <c r="G1636" s="50">
        <v>9.4</v>
      </c>
      <c r="H1636" s="47">
        <v>0.5</v>
      </c>
      <c r="I1636">
        <v>9.4</v>
      </c>
      <c r="J1636" t="str">
        <f t="shared" si="27"/>
        <v>Yes</v>
      </c>
      <c r="K1636" t="s">
        <v>1101</v>
      </c>
    </row>
    <row r="1637" spans="1:11" ht="16" hidden="1" customHeight="1" x14ac:dyDescent="0.2">
      <c r="A1637" s="48">
        <v>46242</v>
      </c>
      <c r="B1637" s="95"/>
      <c r="C1637" s="95"/>
      <c r="D1637">
        <v>2</v>
      </c>
      <c r="E1637">
        <v>9</v>
      </c>
      <c r="F1637" t="s">
        <v>1095</v>
      </c>
      <c r="G1637" s="50">
        <v>34</v>
      </c>
      <c r="H1637" s="47">
        <v>0.5</v>
      </c>
      <c r="I1637">
        <v>27.6</v>
      </c>
      <c r="J1637" t="str">
        <f t="shared" si="27"/>
        <v>No</v>
      </c>
      <c r="K1637" t="s">
        <v>4</v>
      </c>
    </row>
    <row r="1638" spans="1:11" ht="16" hidden="1" customHeight="1" x14ac:dyDescent="0.2">
      <c r="A1638" s="48">
        <v>46242</v>
      </c>
      <c r="B1638" s="95"/>
      <c r="C1638" s="95"/>
      <c r="D1638">
        <v>2</v>
      </c>
      <c r="E1638">
        <v>9</v>
      </c>
      <c r="F1638" t="s">
        <v>1095</v>
      </c>
      <c r="G1638" s="50">
        <v>8.8000000000000007</v>
      </c>
      <c r="H1638" s="47">
        <v>0.5</v>
      </c>
      <c r="I1638">
        <v>4.4000000000000004</v>
      </c>
      <c r="J1638" t="str">
        <f t="shared" si="27"/>
        <v>No</v>
      </c>
      <c r="K1638" t="s">
        <v>1101</v>
      </c>
    </row>
    <row r="1639" spans="1:11" ht="16" hidden="1" customHeight="1" x14ac:dyDescent="0.2">
      <c r="A1639" s="48">
        <v>46242</v>
      </c>
      <c r="B1639" s="95"/>
      <c r="C1639" s="95"/>
      <c r="D1639">
        <v>2</v>
      </c>
      <c r="E1639">
        <v>12</v>
      </c>
      <c r="F1639" t="s">
        <v>1104</v>
      </c>
      <c r="G1639" s="50">
        <v>27</v>
      </c>
      <c r="H1639" s="47">
        <v>0.5</v>
      </c>
      <c r="I1639">
        <v>27</v>
      </c>
      <c r="J1639" t="str">
        <f t="shared" si="27"/>
        <v>Yes</v>
      </c>
      <c r="K1639" t="s">
        <v>4</v>
      </c>
    </row>
    <row r="1640" spans="1:11" ht="16" hidden="1" customHeight="1" x14ac:dyDescent="0.2">
      <c r="A1640" s="48">
        <v>46242</v>
      </c>
      <c r="B1640" s="95"/>
      <c r="C1640" s="95"/>
      <c r="D1640">
        <v>2</v>
      </c>
      <c r="E1640">
        <v>12</v>
      </c>
      <c r="F1640" t="s">
        <v>1104</v>
      </c>
      <c r="G1640" s="50">
        <v>7.2</v>
      </c>
      <c r="H1640" s="47">
        <v>0.5</v>
      </c>
      <c r="I1640">
        <v>5.57</v>
      </c>
      <c r="J1640" t="str">
        <f t="shared" si="27"/>
        <v>No</v>
      </c>
      <c r="K1640" t="s">
        <v>1101</v>
      </c>
    </row>
    <row r="1641" spans="1:11" ht="16" hidden="1" customHeight="1" x14ac:dyDescent="0.2">
      <c r="A1641" s="48">
        <v>46242</v>
      </c>
      <c r="B1641" s="95"/>
      <c r="C1641" s="95"/>
      <c r="D1641">
        <v>2</v>
      </c>
      <c r="E1641">
        <v>14</v>
      </c>
      <c r="F1641" t="s">
        <v>1105</v>
      </c>
      <c r="G1641" s="50">
        <v>38</v>
      </c>
      <c r="H1641" s="47">
        <v>0.5</v>
      </c>
      <c r="I1641">
        <v>38</v>
      </c>
      <c r="J1641" t="str">
        <f t="shared" si="27"/>
        <v>Yes</v>
      </c>
      <c r="K1641" t="s">
        <v>4</v>
      </c>
    </row>
    <row r="1642" spans="1:11" ht="16" hidden="1" customHeight="1" x14ac:dyDescent="0.2">
      <c r="A1642" s="48">
        <v>46242</v>
      </c>
      <c r="B1642" s="95"/>
      <c r="C1642" s="95"/>
      <c r="D1642">
        <v>2</v>
      </c>
      <c r="E1642">
        <v>14</v>
      </c>
      <c r="F1642" t="s">
        <v>1105</v>
      </c>
      <c r="G1642" s="50">
        <v>9.8000000000000007</v>
      </c>
      <c r="H1642" s="47">
        <v>0.5</v>
      </c>
      <c r="I1642">
        <v>6.9</v>
      </c>
      <c r="J1642" t="str">
        <f t="shared" si="27"/>
        <v>No</v>
      </c>
      <c r="K1642" t="s">
        <v>1101</v>
      </c>
    </row>
    <row r="1643" spans="1:11" ht="16" hidden="1" customHeight="1" x14ac:dyDescent="0.2">
      <c r="A1643" s="48">
        <v>46242</v>
      </c>
      <c r="B1643" s="95"/>
      <c r="C1643" s="95"/>
      <c r="D1643">
        <v>3</v>
      </c>
      <c r="E1643">
        <v>1</v>
      </c>
      <c r="F1643" t="s">
        <v>1106</v>
      </c>
      <c r="G1643" s="50">
        <v>13</v>
      </c>
      <c r="H1643" s="47">
        <v>0.5</v>
      </c>
      <c r="I1643">
        <v>18</v>
      </c>
      <c r="J1643" t="str">
        <f t="shared" si="27"/>
        <v>Yes</v>
      </c>
      <c r="K1643" t="s">
        <v>4</v>
      </c>
    </row>
    <row r="1644" spans="1:11" ht="16" hidden="1" customHeight="1" x14ac:dyDescent="0.2">
      <c r="A1644" s="48">
        <v>46242</v>
      </c>
      <c r="B1644" s="95"/>
      <c r="C1644" s="95"/>
      <c r="D1644">
        <v>3</v>
      </c>
      <c r="E1644">
        <v>1</v>
      </c>
      <c r="F1644" t="s">
        <v>1106</v>
      </c>
      <c r="G1644" s="50">
        <v>6</v>
      </c>
      <c r="H1644" s="47">
        <v>0.5</v>
      </c>
      <c r="I1644">
        <v>3.62</v>
      </c>
      <c r="J1644" t="str">
        <f t="shared" si="27"/>
        <v>No</v>
      </c>
      <c r="K1644" t="s">
        <v>1101</v>
      </c>
    </row>
    <row r="1645" spans="1:11" ht="16" hidden="1" customHeight="1" x14ac:dyDescent="0.2">
      <c r="A1645" s="48">
        <v>46242</v>
      </c>
      <c r="B1645" s="95"/>
      <c r="C1645" s="95"/>
      <c r="D1645">
        <v>4</v>
      </c>
      <c r="E1645">
        <v>4</v>
      </c>
      <c r="F1645" t="s">
        <v>1107</v>
      </c>
      <c r="G1645" s="50">
        <v>16</v>
      </c>
      <c r="H1645" s="47">
        <v>0.5</v>
      </c>
      <c r="I1645">
        <v>17.5</v>
      </c>
      <c r="J1645" t="str">
        <f t="shared" si="27"/>
        <v>Yes</v>
      </c>
      <c r="K1645" t="s">
        <v>4</v>
      </c>
    </row>
    <row r="1646" spans="1:11" ht="16" hidden="1" customHeight="1" x14ac:dyDescent="0.2">
      <c r="A1646" s="48">
        <v>46242</v>
      </c>
      <c r="B1646" s="95"/>
      <c r="C1646" s="95"/>
      <c r="D1646">
        <v>4</v>
      </c>
      <c r="E1646">
        <v>4</v>
      </c>
      <c r="F1646" t="s">
        <v>1107</v>
      </c>
      <c r="G1646" s="50">
        <v>4.8</v>
      </c>
      <c r="H1646" s="47">
        <v>0.5</v>
      </c>
      <c r="I1646">
        <v>4.16</v>
      </c>
      <c r="J1646" t="str">
        <f t="shared" si="27"/>
        <v>No</v>
      </c>
      <c r="K1646" t="s">
        <v>1101</v>
      </c>
    </row>
    <row r="1647" spans="1:11" ht="16" hidden="1" customHeight="1" x14ac:dyDescent="0.2">
      <c r="A1647" s="48">
        <v>46242</v>
      </c>
      <c r="B1647" s="95"/>
      <c r="C1647" s="95"/>
      <c r="D1647">
        <v>4</v>
      </c>
      <c r="E1647">
        <v>7</v>
      </c>
      <c r="F1647" t="s">
        <v>1108</v>
      </c>
      <c r="G1647" s="50">
        <v>30</v>
      </c>
      <c r="H1647" s="47">
        <v>0.5</v>
      </c>
      <c r="I1647">
        <v>27</v>
      </c>
      <c r="J1647" t="str">
        <f t="shared" si="27"/>
        <v>No</v>
      </c>
      <c r="K1647" t="s">
        <v>4</v>
      </c>
    </row>
    <row r="1648" spans="1:11" ht="16" hidden="1" customHeight="1" x14ac:dyDescent="0.2">
      <c r="A1648" s="48">
        <v>46242</v>
      </c>
      <c r="B1648" s="95"/>
      <c r="C1648" s="95"/>
      <c r="D1648">
        <v>4</v>
      </c>
      <c r="E1648">
        <v>7</v>
      </c>
      <c r="F1648" t="s">
        <v>1108</v>
      </c>
      <c r="G1648" s="50">
        <v>9</v>
      </c>
      <c r="H1648" s="47">
        <v>0.5</v>
      </c>
      <c r="I1648">
        <v>5.79</v>
      </c>
      <c r="J1648" t="str">
        <f t="shared" si="27"/>
        <v>No</v>
      </c>
      <c r="K1648" t="s">
        <v>1101</v>
      </c>
    </row>
    <row r="1649" spans="1:22" ht="16" hidden="1" customHeight="1" x14ac:dyDescent="0.2">
      <c r="A1649" s="48">
        <v>46242</v>
      </c>
      <c r="B1649" s="95"/>
      <c r="C1649" s="95"/>
      <c r="D1649">
        <v>4</v>
      </c>
      <c r="E1649">
        <v>9</v>
      </c>
      <c r="F1649" t="s">
        <v>513</v>
      </c>
      <c r="G1649" s="50">
        <v>18.5</v>
      </c>
      <c r="H1649" s="47">
        <v>0.5</v>
      </c>
      <c r="I1649">
        <v>14.32</v>
      </c>
      <c r="J1649" t="str">
        <f t="shared" si="27"/>
        <v>No</v>
      </c>
      <c r="K1649" t="s">
        <v>4</v>
      </c>
    </row>
    <row r="1650" spans="1:22" ht="16" hidden="1" customHeight="1" x14ac:dyDescent="0.2">
      <c r="A1650" s="48">
        <v>46242</v>
      </c>
      <c r="B1650" s="95"/>
      <c r="C1650" s="95"/>
      <c r="D1650">
        <v>4</v>
      </c>
      <c r="E1650">
        <v>9</v>
      </c>
      <c r="F1650" t="s">
        <v>513</v>
      </c>
      <c r="G1650" s="50">
        <v>5.6</v>
      </c>
      <c r="H1650" s="47">
        <v>0.5</v>
      </c>
      <c r="I1650">
        <v>3.68</v>
      </c>
      <c r="J1650" t="str">
        <f t="shared" si="27"/>
        <v>No</v>
      </c>
      <c r="K1650" t="s">
        <v>1101</v>
      </c>
    </row>
    <row r="1651" spans="1:22" ht="16" hidden="1" customHeight="1" x14ac:dyDescent="0.2">
      <c r="A1651" s="48">
        <v>46242</v>
      </c>
      <c r="B1651" s="95"/>
      <c r="C1651" s="95"/>
      <c r="D1651">
        <v>5</v>
      </c>
      <c r="E1651">
        <v>11</v>
      </c>
      <c r="F1651" t="s">
        <v>1109</v>
      </c>
      <c r="G1651" s="50">
        <v>19</v>
      </c>
      <c r="H1651" s="47">
        <v>0.5</v>
      </c>
      <c r="I1651">
        <v>17.149999999999999</v>
      </c>
      <c r="J1651" t="str">
        <f t="shared" si="27"/>
        <v>No</v>
      </c>
      <c r="K1651" t="s">
        <v>4</v>
      </c>
      <c r="Q1651" s="49"/>
      <c r="S1651" s="50"/>
    </row>
    <row r="1652" spans="1:22" ht="16" hidden="1" customHeight="1" x14ac:dyDescent="0.2">
      <c r="A1652" s="48">
        <v>46242</v>
      </c>
      <c r="B1652" s="95"/>
      <c r="C1652" s="95"/>
      <c r="D1652">
        <v>5</v>
      </c>
      <c r="E1652">
        <v>11</v>
      </c>
      <c r="F1652" t="s">
        <v>1109</v>
      </c>
      <c r="G1652" s="50">
        <v>5.6</v>
      </c>
      <c r="H1652" s="47">
        <v>0.5</v>
      </c>
      <c r="I1652">
        <v>4.0199999999999996</v>
      </c>
      <c r="J1652" t="str">
        <f t="shared" si="27"/>
        <v>No</v>
      </c>
      <c r="K1652" t="s">
        <v>1101</v>
      </c>
      <c r="Q1652" s="49"/>
      <c r="S1652" s="50"/>
    </row>
    <row r="1653" spans="1:22" ht="16" hidden="1" customHeight="1" x14ac:dyDescent="0.2">
      <c r="A1653" s="48">
        <v>46242</v>
      </c>
      <c r="B1653" s="95"/>
      <c r="C1653" s="95"/>
      <c r="D1653">
        <v>6</v>
      </c>
      <c r="E1653">
        <v>10</v>
      </c>
      <c r="F1653" t="s">
        <v>1110</v>
      </c>
      <c r="G1653" s="50">
        <v>22</v>
      </c>
      <c r="H1653" s="47">
        <v>0.5</v>
      </c>
      <c r="I1653">
        <v>27.84</v>
      </c>
      <c r="J1653" t="str">
        <f t="shared" si="27"/>
        <v>Yes</v>
      </c>
      <c r="K1653" t="s">
        <v>4</v>
      </c>
      <c r="Q1653" s="49"/>
      <c r="S1653" s="50"/>
    </row>
    <row r="1654" spans="1:22" ht="16" hidden="1" customHeight="1" x14ac:dyDescent="0.2">
      <c r="A1654" s="48">
        <v>46242</v>
      </c>
      <c r="B1654" s="95"/>
      <c r="C1654" s="95"/>
      <c r="D1654">
        <v>6</v>
      </c>
      <c r="E1654">
        <v>10</v>
      </c>
      <c r="F1654" t="s">
        <v>1110</v>
      </c>
      <c r="G1654" s="50">
        <v>4.5999999999999996</v>
      </c>
      <c r="H1654" s="47">
        <v>0.5</v>
      </c>
      <c r="I1654">
        <v>4.21</v>
      </c>
      <c r="J1654" t="str">
        <f t="shared" si="27"/>
        <v>No</v>
      </c>
      <c r="K1654" t="s">
        <v>1101</v>
      </c>
      <c r="Q1654" s="49"/>
      <c r="S1654" s="50"/>
    </row>
    <row r="1655" spans="1:22" ht="16" hidden="1" customHeight="1" x14ac:dyDescent="0.2">
      <c r="A1655" s="48">
        <v>46242</v>
      </c>
      <c r="B1655" s="95"/>
      <c r="C1655" s="95"/>
      <c r="D1655">
        <v>7</v>
      </c>
      <c r="E1655">
        <v>2</v>
      </c>
      <c r="F1655" t="s">
        <v>991</v>
      </c>
      <c r="G1655" s="50">
        <v>18.5</v>
      </c>
      <c r="H1655" s="47">
        <v>0.5</v>
      </c>
      <c r="I1655">
        <v>18</v>
      </c>
      <c r="J1655" t="str">
        <f t="shared" ref="J1655:J1686" si="28">IF(I1655&gt;=G1655,"Yes","No")</f>
        <v>No</v>
      </c>
      <c r="K1655" t="s">
        <v>4</v>
      </c>
      <c r="Q1655" s="49"/>
      <c r="S1655" s="50"/>
    </row>
    <row r="1656" spans="1:22" ht="16" hidden="1" customHeight="1" x14ac:dyDescent="0.2">
      <c r="A1656" s="48">
        <v>46242</v>
      </c>
      <c r="B1656" s="95"/>
      <c r="C1656" s="95"/>
      <c r="D1656">
        <v>7</v>
      </c>
      <c r="E1656">
        <v>2</v>
      </c>
      <c r="F1656" t="s">
        <v>991</v>
      </c>
      <c r="G1656" s="50">
        <v>5.5</v>
      </c>
      <c r="H1656" s="47">
        <v>0.5</v>
      </c>
      <c r="I1656">
        <v>4.53</v>
      </c>
      <c r="J1656" t="str">
        <f t="shared" si="28"/>
        <v>No</v>
      </c>
      <c r="K1656" t="s">
        <v>1101</v>
      </c>
      <c r="Q1656" s="49"/>
      <c r="S1656" s="50"/>
    </row>
    <row r="1657" spans="1:22" ht="16" hidden="1" customHeight="1" x14ac:dyDescent="0.2">
      <c r="A1657" s="48">
        <v>46242</v>
      </c>
      <c r="B1657" s="95"/>
      <c r="C1657" s="95"/>
      <c r="D1657">
        <v>7</v>
      </c>
      <c r="E1657">
        <v>3</v>
      </c>
      <c r="F1657" t="s">
        <v>86</v>
      </c>
      <c r="G1657" s="50">
        <v>21</v>
      </c>
      <c r="H1657" s="47">
        <v>0.5</v>
      </c>
      <c r="I1657">
        <v>11.99</v>
      </c>
      <c r="J1657" t="str">
        <f t="shared" si="28"/>
        <v>No</v>
      </c>
      <c r="K1657" t="s">
        <v>4</v>
      </c>
      <c r="Q1657" s="49"/>
      <c r="S1657" s="50"/>
    </row>
    <row r="1658" spans="1:22" ht="16" hidden="1" customHeight="1" x14ac:dyDescent="0.2">
      <c r="A1658" s="48">
        <v>46242</v>
      </c>
      <c r="B1658" s="95"/>
      <c r="C1658" s="95"/>
      <c r="D1658">
        <v>7</v>
      </c>
      <c r="E1658">
        <v>3</v>
      </c>
      <c r="F1658" t="s">
        <v>86</v>
      </c>
      <c r="G1658" s="50">
        <v>6.2</v>
      </c>
      <c r="H1658" s="47">
        <v>0.5</v>
      </c>
      <c r="I1658">
        <v>3.66</v>
      </c>
      <c r="J1658" t="str">
        <f t="shared" si="28"/>
        <v>No</v>
      </c>
      <c r="K1658" t="s">
        <v>1101</v>
      </c>
      <c r="Q1658" s="49"/>
      <c r="S1658" s="50"/>
    </row>
    <row r="1659" spans="1:22" ht="16" hidden="1" customHeight="1" x14ac:dyDescent="0.2">
      <c r="A1659" s="48">
        <v>46242</v>
      </c>
      <c r="B1659" s="95"/>
      <c r="C1659" s="95"/>
      <c r="D1659">
        <v>7</v>
      </c>
      <c r="E1659">
        <v>6</v>
      </c>
      <c r="F1659" t="s">
        <v>1111</v>
      </c>
      <c r="G1659" s="50">
        <v>19</v>
      </c>
      <c r="H1659" s="47">
        <v>0.5</v>
      </c>
      <c r="I1659">
        <v>22</v>
      </c>
      <c r="J1659" t="str">
        <f t="shared" si="28"/>
        <v>Yes</v>
      </c>
      <c r="K1659" t="s">
        <v>4</v>
      </c>
      <c r="Q1659" s="49"/>
      <c r="U1659" s="50"/>
    </row>
    <row r="1660" spans="1:22" ht="16" hidden="1" customHeight="1" x14ac:dyDescent="0.2">
      <c r="A1660" s="48">
        <v>46242</v>
      </c>
      <c r="B1660" s="95"/>
      <c r="C1660" s="95"/>
      <c r="D1660">
        <v>7</v>
      </c>
      <c r="E1660">
        <v>6</v>
      </c>
      <c r="F1660" t="s">
        <v>1111</v>
      </c>
      <c r="G1660" s="50">
        <v>5.6</v>
      </c>
      <c r="H1660" s="47">
        <v>0.5</v>
      </c>
      <c r="I1660">
        <v>4.88</v>
      </c>
      <c r="J1660" t="str">
        <f t="shared" si="28"/>
        <v>No</v>
      </c>
      <c r="K1660" t="s">
        <v>1101</v>
      </c>
      <c r="Q1660" s="49"/>
      <c r="U1660" s="50"/>
    </row>
    <row r="1661" spans="1:22" ht="16" hidden="1" customHeight="1" x14ac:dyDescent="0.2">
      <c r="A1661" s="48">
        <v>46242</v>
      </c>
      <c r="B1661" s="95"/>
      <c r="C1661" s="95"/>
      <c r="D1661">
        <v>7</v>
      </c>
      <c r="E1661">
        <v>9</v>
      </c>
      <c r="F1661" t="s">
        <v>1112</v>
      </c>
      <c r="G1661" s="50">
        <v>32</v>
      </c>
      <c r="H1661" s="47">
        <v>0.5</v>
      </c>
      <c r="I1661">
        <v>49.31</v>
      </c>
      <c r="J1661" t="str">
        <f t="shared" si="28"/>
        <v>Yes</v>
      </c>
      <c r="K1661" t="s">
        <v>4</v>
      </c>
      <c r="Q1661" s="49"/>
      <c r="U1661" s="50"/>
    </row>
    <row r="1662" spans="1:22" ht="16" hidden="1" customHeight="1" x14ac:dyDescent="0.2">
      <c r="A1662" s="48">
        <v>46242</v>
      </c>
      <c r="B1662" s="95"/>
      <c r="C1662" s="95"/>
      <c r="D1662">
        <v>7</v>
      </c>
      <c r="E1662">
        <v>9</v>
      </c>
      <c r="F1662" t="s">
        <v>1112</v>
      </c>
      <c r="G1662" s="50">
        <v>9.1999999999999993</v>
      </c>
      <c r="H1662" s="47">
        <v>0.5</v>
      </c>
      <c r="I1662">
        <v>9.1999999999999993</v>
      </c>
      <c r="J1662" t="str">
        <f t="shared" si="28"/>
        <v>Yes</v>
      </c>
      <c r="K1662" t="s">
        <v>1101</v>
      </c>
      <c r="Q1662" s="49"/>
      <c r="U1662" s="50"/>
    </row>
    <row r="1663" spans="1:22" ht="16" hidden="1" customHeight="1" x14ac:dyDescent="0.2">
      <c r="A1663" s="48">
        <v>46242</v>
      </c>
      <c r="B1663" s="95"/>
      <c r="C1663" s="95"/>
      <c r="D1663">
        <v>7</v>
      </c>
      <c r="E1663">
        <v>11</v>
      </c>
      <c r="F1663" t="s">
        <v>1017</v>
      </c>
      <c r="G1663" s="50">
        <v>24</v>
      </c>
      <c r="H1663" s="47">
        <v>0.5</v>
      </c>
      <c r="I1663">
        <v>13.5</v>
      </c>
      <c r="J1663" t="str">
        <f t="shared" si="28"/>
        <v>No</v>
      </c>
      <c r="K1663" t="s">
        <v>4</v>
      </c>
      <c r="Q1663" s="49"/>
      <c r="R1663" s="51"/>
      <c r="V1663" s="51"/>
    </row>
    <row r="1664" spans="1:22" ht="16" hidden="1" customHeight="1" x14ac:dyDescent="0.2">
      <c r="A1664" s="48">
        <v>46242</v>
      </c>
      <c r="B1664" s="95"/>
      <c r="C1664" s="95"/>
      <c r="D1664">
        <v>7</v>
      </c>
      <c r="E1664">
        <v>11</v>
      </c>
      <c r="F1664" t="s">
        <v>1017</v>
      </c>
      <c r="G1664" s="50">
        <v>7</v>
      </c>
      <c r="H1664" s="47">
        <v>0.5</v>
      </c>
      <c r="I1664">
        <v>4</v>
      </c>
      <c r="J1664" t="str">
        <f t="shared" si="28"/>
        <v>No</v>
      </c>
      <c r="K1664" t="s">
        <v>1101</v>
      </c>
      <c r="Q1664" s="49"/>
      <c r="R1664" s="51"/>
      <c r="V1664" s="51"/>
    </row>
    <row r="1665" spans="1:20" ht="16" hidden="1" customHeight="1" x14ac:dyDescent="0.2">
      <c r="A1665" s="48">
        <v>46242</v>
      </c>
      <c r="B1665" s="95"/>
      <c r="C1665" s="95"/>
      <c r="D1665">
        <v>7</v>
      </c>
      <c r="E1665">
        <v>14</v>
      </c>
      <c r="F1665" t="s">
        <v>805</v>
      </c>
      <c r="G1665" s="50">
        <v>32</v>
      </c>
      <c r="H1665" s="47">
        <v>0.5</v>
      </c>
      <c r="I1665">
        <v>32</v>
      </c>
      <c r="J1665" t="str">
        <f t="shared" si="28"/>
        <v>Yes</v>
      </c>
      <c r="K1665" t="s">
        <v>4</v>
      </c>
      <c r="Q1665" s="49"/>
      <c r="S1665" s="51"/>
    </row>
    <row r="1666" spans="1:20" ht="16" hidden="1" customHeight="1" x14ac:dyDescent="0.2">
      <c r="A1666" s="48">
        <v>46242</v>
      </c>
      <c r="B1666" s="95"/>
      <c r="C1666" s="95"/>
      <c r="D1666">
        <v>7</v>
      </c>
      <c r="E1666">
        <v>14</v>
      </c>
      <c r="F1666" t="s">
        <v>805</v>
      </c>
      <c r="G1666" s="50">
        <v>9</v>
      </c>
      <c r="H1666" s="47">
        <v>0.5</v>
      </c>
      <c r="I1666">
        <v>7.25</v>
      </c>
      <c r="J1666" t="str">
        <f t="shared" si="28"/>
        <v>No</v>
      </c>
      <c r="K1666" t="s">
        <v>1101</v>
      </c>
      <c r="Q1666" s="49"/>
      <c r="S1666" s="51"/>
    </row>
    <row r="1667" spans="1:20" ht="16" hidden="1" customHeight="1" x14ac:dyDescent="0.2">
      <c r="A1667" s="48">
        <v>46242</v>
      </c>
      <c r="B1667" s="95"/>
      <c r="C1667" s="95"/>
      <c r="D1667">
        <v>8</v>
      </c>
      <c r="E1667">
        <v>1</v>
      </c>
      <c r="F1667" t="s">
        <v>602</v>
      </c>
      <c r="G1667" s="50">
        <v>14</v>
      </c>
      <c r="H1667" s="47">
        <v>0.5</v>
      </c>
      <c r="I1667" s="47">
        <v>19.5</v>
      </c>
      <c r="J1667" t="str">
        <f t="shared" si="28"/>
        <v>Yes</v>
      </c>
      <c r="K1667" t="s">
        <v>4</v>
      </c>
      <c r="Q1667" s="49"/>
      <c r="T1667" s="50"/>
    </row>
    <row r="1668" spans="1:20" ht="16" hidden="1" customHeight="1" x14ac:dyDescent="0.2">
      <c r="A1668" s="48">
        <v>46242</v>
      </c>
      <c r="B1668" s="95"/>
      <c r="C1668" s="95"/>
      <c r="D1668">
        <v>8</v>
      </c>
      <c r="E1668">
        <v>1</v>
      </c>
      <c r="F1668" t="s">
        <v>602</v>
      </c>
      <c r="G1668" s="50">
        <v>4.0999999999999996</v>
      </c>
      <c r="H1668" s="47">
        <v>0.5</v>
      </c>
      <c r="I1668" s="47">
        <v>3.9</v>
      </c>
      <c r="J1668" t="str">
        <f t="shared" si="28"/>
        <v>No</v>
      </c>
      <c r="K1668" t="s">
        <v>1101</v>
      </c>
      <c r="Q1668" s="49"/>
      <c r="T1668" s="50"/>
    </row>
    <row r="1669" spans="1:20" ht="16" hidden="1" customHeight="1" x14ac:dyDescent="0.2">
      <c r="A1669" s="48">
        <v>46242</v>
      </c>
      <c r="B1669" s="95"/>
      <c r="C1669" s="95"/>
      <c r="D1669">
        <v>8</v>
      </c>
      <c r="E1669">
        <v>2</v>
      </c>
      <c r="F1669" t="s">
        <v>1001</v>
      </c>
      <c r="G1669" s="50">
        <v>22</v>
      </c>
      <c r="H1669" s="47">
        <v>0.5</v>
      </c>
      <c r="I1669" s="47">
        <v>25.49</v>
      </c>
      <c r="J1669" t="str">
        <f t="shared" si="28"/>
        <v>Yes</v>
      </c>
      <c r="K1669" t="s">
        <v>4</v>
      </c>
      <c r="Q1669" s="49"/>
      <c r="T1669" s="50"/>
    </row>
    <row r="1670" spans="1:20" ht="16" hidden="1" customHeight="1" x14ac:dyDescent="0.2">
      <c r="A1670" s="48">
        <v>46242</v>
      </c>
      <c r="B1670" s="95"/>
      <c r="C1670" s="95"/>
      <c r="D1670">
        <v>8</v>
      </c>
      <c r="E1670">
        <v>2</v>
      </c>
      <c r="F1670" t="s">
        <v>1001</v>
      </c>
      <c r="G1670" s="50">
        <v>6.2</v>
      </c>
      <c r="H1670" s="47">
        <v>0.5</v>
      </c>
      <c r="I1670" s="47">
        <v>5.0999999999999996</v>
      </c>
      <c r="J1670" t="str">
        <f t="shared" si="28"/>
        <v>No</v>
      </c>
      <c r="K1670" t="s">
        <v>1101</v>
      </c>
      <c r="Q1670" s="49"/>
      <c r="T1670" s="50"/>
    </row>
    <row r="1671" spans="1:20" ht="16" hidden="1" customHeight="1" x14ac:dyDescent="0.2">
      <c r="A1671" s="48">
        <v>46242</v>
      </c>
      <c r="B1671" s="95"/>
      <c r="C1671" s="95"/>
      <c r="D1671">
        <v>8</v>
      </c>
      <c r="E1671">
        <v>6</v>
      </c>
      <c r="F1671" t="s">
        <v>1113</v>
      </c>
      <c r="G1671" s="50">
        <v>22</v>
      </c>
      <c r="H1671" s="47">
        <v>0.5</v>
      </c>
      <c r="I1671" s="47">
        <v>23.69</v>
      </c>
      <c r="J1671" t="str">
        <f t="shared" si="28"/>
        <v>Yes</v>
      </c>
      <c r="K1671" t="s">
        <v>4</v>
      </c>
      <c r="Q1671" s="49"/>
      <c r="S1671" s="50"/>
    </row>
    <row r="1672" spans="1:20" ht="16" hidden="1" customHeight="1" x14ac:dyDescent="0.2">
      <c r="A1672" s="48">
        <v>46242</v>
      </c>
      <c r="B1672" s="95"/>
      <c r="C1672" s="95"/>
      <c r="D1672">
        <v>8</v>
      </c>
      <c r="E1672">
        <v>6</v>
      </c>
      <c r="F1672" t="s">
        <v>1113</v>
      </c>
      <c r="G1672" s="50">
        <v>6.2</v>
      </c>
      <c r="H1672" s="47">
        <v>0.5</v>
      </c>
      <c r="I1672" s="47">
        <v>4.41</v>
      </c>
      <c r="J1672" t="str">
        <f t="shared" si="28"/>
        <v>No</v>
      </c>
      <c r="K1672" t="s">
        <v>1101</v>
      </c>
      <c r="Q1672" s="49"/>
      <c r="S1672" s="50"/>
    </row>
    <row r="1673" spans="1:20" ht="16" hidden="1" customHeight="1" x14ac:dyDescent="0.2">
      <c r="A1673" s="48">
        <v>46242</v>
      </c>
      <c r="B1673" s="95"/>
      <c r="C1673" s="95"/>
      <c r="D1673">
        <v>8</v>
      </c>
      <c r="E1673">
        <v>11</v>
      </c>
      <c r="F1673" t="s">
        <v>1114</v>
      </c>
      <c r="G1673" s="50">
        <v>27</v>
      </c>
      <c r="H1673" s="47">
        <v>0.5</v>
      </c>
      <c r="I1673" s="47">
        <v>22.58</v>
      </c>
      <c r="J1673" t="str">
        <f t="shared" si="28"/>
        <v>No</v>
      </c>
      <c r="K1673" t="s">
        <v>4</v>
      </c>
      <c r="Q1673" s="49"/>
      <c r="T1673" s="50"/>
    </row>
    <row r="1674" spans="1:20" ht="16" hidden="1" customHeight="1" x14ac:dyDescent="0.2">
      <c r="A1674" s="48">
        <v>46242</v>
      </c>
      <c r="B1674" s="95"/>
      <c r="C1674" s="95"/>
      <c r="D1674">
        <v>8</v>
      </c>
      <c r="E1674">
        <v>11</v>
      </c>
      <c r="F1674" t="s">
        <v>1114</v>
      </c>
      <c r="G1674" s="50">
        <v>7.6</v>
      </c>
      <c r="H1674" s="47">
        <v>0.5</v>
      </c>
      <c r="I1674" s="47">
        <v>4.3</v>
      </c>
      <c r="J1674" t="str">
        <f t="shared" si="28"/>
        <v>No</v>
      </c>
      <c r="K1674" t="s">
        <v>1101</v>
      </c>
      <c r="Q1674" s="49"/>
      <c r="T1674" s="50"/>
    </row>
    <row r="1675" spans="1:20" ht="16" hidden="1" customHeight="1" x14ac:dyDescent="0.2">
      <c r="A1675" s="48">
        <v>46242</v>
      </c>
      <c r="B1675" s="95"/>
      <c r="C1675" s="95"/>
      <c r="D1675">
        <v>9</v>
      </c>
      <c r="E1675">
        <v>3</v>
      </c>
      <c r="F1675" t="s">
        <v>156</v>
      </c>
      <c r="G1675" s="50">
        <v>19.5</v>
      </c>
      <c r="H1675" s="47">
        <v>0.5</v>
      </c>
      <c r="I1675">
        <v>27.99</v>
      </c>
      <c r="J1675" t="str">
        <f t="shared" si="28"/>
        <v>Yes</v>
      </c>
      <c r="K1675" t="s">
        <v>4</v>
      </c>
      <c r="Q1675" s="49"/>
      <c r="T1675" s="50"/>
    </row>
    <row r="1676" spans="1:20" ht="16" hidden="1" customHeight="1" x14ac:dyDescent="0.2">
      <c r="A1676" s="48">
        <v>46242</v>
      </c>
      <c r="B1676" s="95"/>
      <c r="C1676" s="95"/>
      <c r="D1676">
        <v>9</v>
      </c>
      <c r="E1676">
        <v>3</v>
      </c>
      <c r="F1676" t="s">
        <v>156</v>
      </c>
      <c r="G1676" s="50">
        <v>4.4000000000000004</v>
      </c>
      <c r="H1676" s="47">
        <v>0.5</v>
      </c>
      <c r="I1676">
        <v>4.4000000000000004</v>
      </c>
      <c r="J1676" t="str">
        <f t="shared" si="28"/>
        <v>Yes</v>
      </c>
      <c r="K1676" t="s">
        <v>1101</v>
      </c>
      <c r="Q1676" s="49"/>
      <c r="T1676" s="50"/>
    </row>
    <row r="1677" spans="1:20" ht="16" hidden="1" customHeight="1" x14ac:dyDescent="0.2">
      <c r="A1677" s="48">
        <v>46242</v>
      </c>
      <c r="B1677" s="95"/>
      <c r="C1677" s="95"/>
      <c r="D1677">
        <v>9</v>
      </c>
      <c r="E1677">
        <v>6</v>
      </c>
      <c r="F1677" t="s">
        <v>1115</v>
      </c>
      <c r="G1677" s="50">
        <v>24</v>
      </c>
      <c r="H1677" s="47">
        <v>0.5</v>
      </c>
      <c r="I1677">
        <v>25.83</v>
      </c>
      <c r="J1677" t="str">
        <f t="shared" si="28"/>
        <v>Yes</v>
      </c>
      <c r="K1677" t="s">
        <v>4</v>
      </c>
      <c r="Q1677" s="49"/>
      <c r="T1677" s="50"/>
    </row>
    <row r="1678" spans="1:20" ht="16" hidden="1" customHeight="1" x14ac:dyDescent="0.2">
      <c r="A1678" s="48">
        <v>46242</v>
      </c>
      <c r="B1678" s="95"/>
      <c r="C1678" s="95"/>
      <c r="D1678">
        <v>9</v>
      </c>
      <c r="E1678">
        <v>6</v>
      </c>
      <c r="F1678" t="s">
        <v>1115</v>
      </c>
      <c r="G1678" s="50">
        <v>5.4</v>
      </c>
      <c r="H1678" s="47">
        <v>0.5</v>
      </c>
      <c r="I1678">
        <v>3.99</v>
      </c>
      <c r="J1678" t="str">
        <f t="shared" si="28"/>
        <v>No</v>
      </c>
      <c r="K1678" t="s">
        <v>1101</v>
      </c>
      <c r="Q1678" s="49"/>
      <c r="T1678" s="50"/>
    </row>
    <row r="1679" spans="1:20" ht="16" hidden="1" customHeight="1" x14ac:dyDescent="0.2">
      <c r="A1679" s="48">
        <v>46242</v>
      </c>
      <c r="B1679" s="95"/>
      <c r="C1679" s="95"/>
      <c r="D1679">
        <v>9</v>
      </c>
      <c r="E1679">
        <v>7</v>
      </c>
      <c r="F1679" t="s">
        <v>1046</v>
      </c>
      <c r="G1679" s="50">
        <v>25</v>
      </c>
      <c r="H1679" s="47">
        <v>0.5</v>
      </c>
      <c r="I1679">
        <v>25</v>
      </c>
      <c r="J1679" t="str">
        <f t="shared" si="28"/>
        <v>Yes</v>
      </c>
      <c r="K1679" t="s">
        <v>4</v>
      </c>
      <c r="Q1679" s="49"/>
      <c r="T1679" s="50"/>
    </row>
    <row r="1680" spans="1:20" ht="16" hidden="1" customHeight="1" x14ac:dyDescent="0.2">
      <c r="A1680" s="48">
        <v>46242</v>
      </c>
      <c r="B1680" s="95"/>
      <c r="C1680" s="95"/>
      <c r="D1680">
        <v>9</v>
      </c>
      <c r="E1680">
        <v>7</v>
      </c>
      <c r="F1680" t="s">
        <v>1046</v>
      </c>
      <c r="G1680" s="50">
        <v>5.6</v>
      </c>
      <c r="H1680" s="47">
        <v>0.5</v>
      </c>
      <c r="I1680">
        <v>4.4800000000000004</v>
      </c>
      <c r="J1680" t="str">
        <f t="shared" si="28"/>
        <v>No</v>
      </c>
      <c r="K1680" t="s">
        <v>1101</v>
      </c>
      <c r="Q1680" s="49"/>
      <c r="T1680" s="50"/>
    </row>
    <row r="1681" spans="1:26" ht="16" hidden="1" customHeight="1" x14ac:dyDescent="0.2">
      <c r="A1681" s="48">
        <v>46242</v>
      </c>
      <c r="B1681" s="95"/>
      <c r="C1681" s="95"/>
      <c r="D1681">
        <v>9</v>
      </c>
      <c r="E1681">
        <v>12</v>
      </c>
      <c r="F1681" t="s">
        <v>1094</v>
      </c>
      <c r="G1681" s="50">
        <v>24</v>
      </c>
      <c r="H1681" s="47">
        <v>0.5</v>
      </c>
      <c r="I1681">
        <v>23.37</v>
      </c>
      <c r="J1681" t="str">
        <f t="shared" si="28"/>
        <v>No</v>
      </c>
      <c r="K1681" t="s">
        <v>4</v>
      </c>
      <c r="Q1681" s="49"/>
      <c r="T1681" s="50"/>
    </row>
    <row r="1682" spans="1:26" ht="16" hidden="1" customHeight="1" x14ac:dyDescent="0.2">
      <c r="A1682" s="48">
        <v>46242</v>
      </c>
      <c r="B1682" s="95"/>
      <c r="C1682" s="95"/>
      <c r="D1682">
        <v>9</v>
      </c>
      <c r="E1682">
        <v>12</v>
      </c>
      <c r="F1682" t="s">
        <v>1094</v>
      </c>
      <c r="G1682" s="50">
        <v>5.2</v>
      </c>
      <c r="H1682" s="47">
        <v>0.5</v>
      </c>
      <c r="I1682">
        <v>4.0999999999999996</v>
      </c>
      <c r="J1682" t="str">
        <f t="shared" si="28"/>
        <v>No</v>
      </c>
      <c r="K1682" t="s">
        <v>1101</v>
      </c>
      <c r="Q1682" s="49"/>
      <c r="T1682" s="50"/>
    </row>
    <row r="1683" spans="1:26" ht="16" hidden="1" customHeight="1" x14ac:dyDescent="0.2">
      <c r="A1683" s="48">
        <v>46249</v>
      </c>
      <c r="B1683" s="95"/>
      <c r="C1683" s="95"/>
      <c r="D1683">
        <v>1</v>
      </c>
      <c r="E1683">
        <v>1</v>
      </c>
      <c r="F1683" t="s">
        <v>795</v>
      </c>
      <c r="G1683" s="50">
        <v>10</v>
      </c>
      <c r="H1683" s="47">
        <v>0.5</v>
      </c>
      <c r="I1683">
        <v>12</v>
      </c>
      <c r="J1683" t="str">
        <f t="shared" si="28"/>
        <v>Yes</v>
      </c>
      <c r="K1683" t="s">
        <v>4</v>
      </c>
    </row>
    <row r="1684" spans="1:26" ht="16" hidden="1" customHeight="1" x14ac:dyDescent="0.2">
      <c r="A1684" s="48">
        <v>46249</v>
      </c>
      <c r="B1684" s="95"/>
      <c r="C1684" s="95"/>
      <c r="D1684">
        <v>1</v>
      </c>
      <c r="E1684">
        <v>1</v>
      </c>
      <c r="F1684" t="s">
        <v>795</v>
      </c>
      <c r="G1684" s="50">
        <v>3.15</v>
      </c>
      <c r="H1684" s="47">
        <v>0.5</v>
      </c>
      <c r="I1684">
        <v>3.5</v>
      </c>
      <c r="J1684" t="str">
        <f t="shared" si="28"/>
        <v>Yes</v>
      </c>
      <c r="K1684" t="s">
        <v>1101</v>
      </c>
    </row>
    <row r="1685" spans="1:26" ht="16" hidden="1" customHeight="1" x14ac:dyDescent="0.2">
      <c r="A1685" s="48">
        <v>46249</v>
      </c>
      <c r="B1685" s="95"/>
      <c r="C1685" s="95"/>
      <c r="D1685">
        <v>1</v>
      </c>
      <c r="E1685">
        <v>3</v>
      </c>
      <c r="F1685" t="s">
        <v>855</v>
      </c>
      <c r="G1685" s="50">
        <v>12.5</v>
      </c>
      <c r="H1685" s="47">
        <v>0.5</v>
      </c>
      <c r="I1685">
        <v>10.66</v>
      </c>
      <c r="J1685" t="str">
        <f t="shared" si="28"/>
        <v>No</v>
      </c>
      <c r="K1685" t="s">
        <v>4</v>
      </c>
      <c r="M1685" s="49"/>
      <c r="O1685" s="51"/>
      <c r="R1685" s="51"/>
      <c r="X1685" s="50"/>
    </row>
    <row r="1686" spans="1:26" ht="16" hidden="1" customHeight="1" x14ac:dyDescent="0.2">
      <c r="A1686" s="48">
        <v>46249</v>
      </c>
      <c r="B1686" s="95"/>
      <c r="C1686" s="95"/>
      <c r="D1686">
        <v>1</v>
      </c>
      <c r="E1686">
        <v>3</v>
      </c>
      <c r="F1686" t="s">
        <v>855</v>
      </c>
      <c r="G1686" s="50">
        <v>3.7</v>
      </c>
      <c r="H1686" s="47">
        <v>0.5</v>
      </c>
      <c r="I1686">
        <v>3.3</v>
      </c>
      <c r="J1686" t="str">
        <f t="shared" si="28"/>
        <v>No</v>
      </c>
      <c r="K1686" t="s">
        <v>1101</v>
      </c>
      <c r="M1686" s="49"/>
      <c r="O1686" s="50"/>
    </row>
    <row r="1687" spans="1:26" ht="16" hidden="1" customHeight="1" x14ac:dyDescent="0.2">
      <c r="A1687" s="48">
        <v>46249</v>
      </c>
      <c r="B1687" s="95"/>
      <c r="C1687" s="95"/>
      <c r="D1687">
        <v>1</v>
      </c>
      <c r="E1687">
        <v>4</v>
      </c>
      <c r="F1687" t="s">
        <v>210</v>
      </c>
      <c r="G1687" s="50">
        <v>10</v>
      </c>
      <c r="H1687" s="47">
        <v>0.5</v>
      </c>
      <c r="I1687">
        <v>8.01</v>
      </c>
      <c r="J1687" t="str">
        <f t="shared" ref="J1687:J1750" si="29">IF(I1687&gt;=G1687,"Yes","No")</f>
        <v>No</v>
      </c>
      <c r="K1687" t="s">
        <v>4</v>
      </c>
      <c r="M1687" s="49"/>
      <c r="O1687" s="50"/>
      <c r="S1687" s="50"/>
      <c r="Y1687" s="50"/>
    </row>
    <row r="1688" spans="1:26" ht="16" hidden="1" customHeight="1" x14ac:dyDescent="0.2">
      <c r="A1688" s="48">
        <v>46249</v>
      </c>
      <c r="B1688" s="95"/>
      <c r="C1688" s="95"/>
      <c r="D1688">
        <v>1</v>
      </c>
      <c r="E1688">
        <v>4</v>
      </c>
      <c r="F1688" t="s">
        <v>210</v>
      </c>
      <c r="G1688" s="50">
        <v>3.15</v>
      </c>
      <c r="H1688" s="47">
        <v>0.5</v>
      </c>
      <c r="I1688">
        <v>2.2999999999999998</v>
      </c>
      <c r="J1688" t="str">
        <f t="shared" si="29"/>
        <v>No</v>
      </c>
      <c r="K1688" t="s">
        <v>1101</v>
      </c>
      <c r="M1688" s="49"/>
      <c r="O1688" s="50"/>
    </row>
    <row r="1689" spans="1:26" ht="16" hidden="1" customHeight="1" x14ac:dyDescent="0.2">
      <c r="A1689" s="48">
        <v>46249</v>
      </c>
      <c r="B1689" s="95"/>
      <c r="C1689" s="95"/>
      <c r="D1689">
        <v>1</v>
      </c>
      <c r="E1689">
        <v>7</v>
      </c>
      <c r="F1689" t="s">
        <v>1008</v>
      </c>
      <c r="G1689" s="50">
        <v>27</v>
      </c>
      <c r="H1689" s="47">
        <v>0.5</v>
      </c>
      <c r="I1689">
        <v>25</v>
      </c>
      <c r="J1689" t="str">
        <f t="shared" si="29"/>
        <v>No</v>
      </c>
      <c r="K1689" t="s">
        <v>4</v>
      </c>
      <c r="M1689" s="49"/>
      <c r="O1689" s="51"/>
      <c r="R1689" s="51"/>
      <c r="X1689" s="50"/>
    </row>
    <row r="1690" spans="1:26" ht="16" hidden="1" customHeight="1" x14ac:dyDescent="0.2">
      <c r="A1690" s="48">
        <v>46249</v>
      </c>
      <c r="B1690" s="95"/>
      <c r="C1690" s="95"/>
      <c r="D1690">
        <v>1</v>
      </c>
      <c r="E1690">
        <v>7</v>
      </c>
      <c r="F1690" t="s">
        <v>1008</v>
      </c>
      <c r="G1690" s="50">
        <v>7.4</v>
      </c>
      <c r="H1690" s="47">
        <v>0.5</v>
      </c>
      <c r="I1690">
        <v>6.05</v>
      </c>
      <c r="J1690" t="str">
        <f t="shared" si="29"/>
        <v>No</v>
      </c>
      <c r="K1690" t="s">
        <v>1101</v>
      </c>
      <c r="M1690" s="49"/>
      <c r="O1690" s="50"/>
    </row>
    <row r="1691" spans="1:26" ht="16" hidden="1" customHeight="1" x14ac:dyDescent="0.2">
      <c r="A1691" s="48">
        <v>46249</v>
      </c>
      <c r="B1691" s="95"/>
      <c r="C1691" s="95"/>
      <c r="D1691">
        <v>1</v>
      </c>
      <c r="E1691">
        <v>13</v>
      </c>
      <c r="F1691" t="s">
        <v>827</v>
      </c>
      <c r="G1691" s="50">
        <v>13.5</v>
      </c>
      <c r="H1691" s="47">
        <v>0.5</v>
      </c>
      <c r="I1691">
        <v>13.25</v>
      </c>
      <c r="J1691" t="str">
        <f t="shared" si="29"/>
        <v>No</v>
      </c>
      <c r="K1691" t="s">
        <v>4</v>
      </c>
      <c r="M1691" s="49"/>
      <c r="O1691" s="51"/>
      <c r="S1691" s="51"/>
      <c r="Y1691" s="50"/>
    </row>
    <row r="1692" spans="1:26" ht="16" hidden="1" customHeight="1" x14ac:dyDescent="0.2">
      <c r="A1692" s="48">
        <v>46249</v>
      </c>
      <c r="B1692" s="95"/>
      <c r="C1692" s="95"/>
      <c r="D1692">
        <v>1</v>
      </c>
      <c r="E1692">
        <v>13</v>
      </c>
      <c r="F1692" t="s">
        <v>827</v>
      </c>
      <c r="G1692" s="50">
        <v>4</v>
      </c>
      <c r="H1692" s="47">
        <v>0.5</v>
      </c>
      <c r="I1692">
        <v>3.5</v>
      </c>
      <c r="J1692" t="str">
        <f t="shared" si="29"/>
        <v>No</v>
      </c>
      <c r="K1692" t="s">
        <v>1101</v>
      </c>
      <c r="M1692" s="49"/>
      <c r="O1692" s="50"/>
    </row>
    <row r="1693" spans="1:26" ht="16" hidden="1" customHeight="1" x14ac:dyDescent="0.2">
      <c r="A1693" s="48">
        <v>46249</v>
      </c>
      <c r="B1693" s="95"/>
      <c r="C1693" s="95"/>
      <c r="D1693">
        <v>2</v>
      </c>
      <c r="E1693">
        <v>5</v>
      </c>
      <c r="F1693" t="s">
        <v>1030</v>
      </c>
      <c r="G1693" s="50">
        <v>25</v>
      </c>
      <c r="H1693" s="47">
        <v>0.5</v>
      </c>
      <c r="I1693">
        <v>21</v>
      </c>
      <c r="J1693" t="str">
        <f t="shared" si="29"/>
        <v>No</v>
      </c>
      <c r="K1693" t="s">
        <v>4</v>
      </c>
      <c r="M1693" s="49"/>
      <c r="O1693" s="50"/>
      <c r="S1693" s="50"/>
      <c r="Y1693" s="50"/>
    </row>
    <row r="1694" spans="1:26" ht="16" hidden="1" customHeight="1" x14ac:dyDescent="0.2">
      <c r="A1694" s="48">
        <v>46249</v>
      </c>
      <c r="B1694" s="95"/>
      <c r="C1694" s="95"/>
      <c r="D1694">
        <v>2</v>
      </c>
      <c r="E1694">
        <v>5</v>
      </c>
      <c r="F1694" t="s">
        <v>1030</v>
      </c>
      <c r="G1694" s="50">
        <v>6.6</v>
      </c>
      <c r="H1694" s="47">
        <v>0.5</v>
      </c>
      <c r="I1694">
        <v>4.92</v>
      </c>
      <c r="J1694" t="str">
        <f t="shared" si="29"/>
        <v>No</v>
      </c>
      <c r="K1694" t="s">
        <v>1101</v>
      </c>
      <c r="M1694" s="49"/>
      <c r="O1694" s="51"/>
    </row>
    <row r="1695" spans="1:26" ht="16" hidden="1" customHeight="1" x14ac:dyDescent="0.2">
      <c r="A1695" s="48">
        <v>46249</v>
      </c>
      <c r="B1695" s="95"/>
      <c r="C1695" s="95"/>
      <c r="D1695">
        <v>2</v>
      </c>
      <c r="E1695">
        <v>10</v>
      </c>
      <c r="F1695" t="s">
        <v>1119</v>
      </c>
      <c r="G1695" s="50">
        <v>19.5</v>
      </c>
      <c r="H1695" s="47">
        <v>0.5</v>
      </c>
      <c r="I1695">
        <v>17.98</v>
      </c>
      <c r="J1695" t="str">
        <f t="shared" si="29"/>
        <v>No</v>
      </c>
      <c r="K1695" t="s">
        <v>4</v>
      </c>
      <c r="M1695" s="49"/>
      <c r="O1695" s="51"/>
      <c r="T1695" s="51"/>
      <c r="Z1695" s="50"/>
    </row>
    <row r="1696" spans="1:26" ht="16" hidden="1" customHeight="1" x14ac:dyDescent="0.2">
      <c r="A1696" s="48">
        <v>46249</v>
      </c>
      <c r="B1696" s="95"/>
      <c r="C1696" s="95"/>
      <c r="D1696">
        <v>2</v>
      </c>
      <c r="E1696">
        <v>10</v>
      </c>
      <c r="F1696" t="s">
        <v>1119</v>
      </c>
      <c r="G1696" s="50">
        <v>5.3</v>
      </c>
      <c r="H1696" s="47">
        <v>0.5</v>
      </c>
      <c r="I1696">
        <v>4.4000000000000004</v>
      </c>
      <c r="J1696" t="str">
        <f t="shared" si="29"/>
        <v>No</v>
      </c>
      <c r="K1696" t="s">
        <v>1101</v>
      </c>
      <c r="M1696" s="49"/>
      <c r="O1696" s="50"/>
    </row>
    <row r="1697" spans="1:26" ht="16" hidden="1" customHeight="1" x14ac:dyDescent="0.2">
      <c r="A1697" s="48">
        <v>46249</v>
      </c>
      <c r="B1697" s="95"/>
      <c r="C1697" s="95"/>
      <c r="D1697">
        <v>2</v>
      </c>
      <c r="E1697">
        <v>11</v>
      </c>
      <c r="F1697" t="s">
        <v>665</v>
      </c>
      <c r="G1697" s="50">
        <v>30</v>
      </c>
      <c r="H1697" s="47">
        <v>0.5</v>
      </c>
      <c r="I1697">
        <v>30</v>
      </c>
      <c r="J1697" t="str">
        <f t="shared" si="29"/>
        <v>Yes</v>
      </c>
      <c r="K1697" t="s">
        <v>4</v>
      </c>
      <c r="M1697" s="49"/>
      <c r="O1697" s="50"/>
      <c r="S1697" s="50"/>
      <c r="Y1697" s="50"/>
    </row>
    <row r="1698" spans="1:26" ht="16" hidden="1" customHeight="1" x14ac:dyDescent="0.2">
      <c r="A1698" s="48">
        <v>46249</v>
      </c>
      <c r="B1698" s="95"/>
      <c r="C1698" s="95"/>
      <c r="D1698">
        <v>2</v>
      </c>
      <c r="E1698">
        <v>11</v>
      </c>
      <c r="F1698" t="s">
        <v>665</v>
      </c>
      <c r="G1698" s="50">
        <v>8.1999999999999993</v>
      </c>
      <c r="H1698" s="47">
        <v>0.5</v>
      </c>
      <c r="I1698">
        <v>7.8</v>
      </c>
      <c r="J1698" t="str">
        <f t="shared" si="29"/>
        <v>No</v>
      </c>
      <c r="K1698" t="s">
        <v>1101</v>
      </c>
      <c r="M1698" s="49"/>
      <c r="O1698" s="50"/>
    </row>
    <row r="1699" spans="1:26" ht="16" hidden="1" customHeight="1" x14ac:dyDescent="0.2">
      <c r="A1699" s="48">
        <v>46249</v>
      </c>
      <c r="B1699" s="95"/>
      <c r="C1699" s="95"/>
      <c r="D1699">
        <v>3</v>
      </c>
      <c r="E1699">
        <v>3</v>
      </c>
      <c r="F1699" t="s">
        <v>233</v>
      </c>
      <c r="G1699" s="50">
        <v>11</v>
      </c>
      <c r="H1699" s="47">
        <v>0.5</v>
      </c>
      <c r="I1699">
        <v>10.8</v>
      </c>
      <c r="J1699" t="str">
        <f t="shared" si="29"/>
        <v>No</v>
      </c>
      <c r="K1699" t="s">
        <v>4</v>
      </c>
      <c r="M1699" s="49"/>
      <c r="O1699" s="51"/>
      <c r="S1699" s="51"/>
      <c r="Y1699" s="50"/>
    </row>
    <row r="1700" spans="1:26" ht="16" hidden="1" customHeight="1" x14ac:dyDescent="0.2">
      <c r="A1700" s="48">
        <v>46249</v>
      </c>
      <c r="B1700" s="95"/>
      <c r="C1700" s="95"/>
      <c r="D1700">
        <v>3</v>
      </c>
      <c r="E1700">
        <v>3</v>
      </c>
      <c r="F1700" t="s">
        <v>233</v>
      </c>
      <c r="G1700" s="50">
        <v>3.55</v>
      </c>
      <c r="H1700" s="47">
        <v>0.5</v>
      </c>
      <c r="I1700">
        <v>3.05</v>
      </c>
      <c r="J1700" t="str">
        <f t="shared" si="29"/>
        <v>No</v>
      </c>
      <c r="K1700" t="s">
        <v>1101</v>
      </c>
      <c r="M1700" s="49"/>
      <c r="O1700" s="50"/>
    </row>
    <row r="1701" spans="1:26" ht="16" hidden="1" customHeight="1" x14ac:dyDescent="0.2">
      <c r="A1701" s="48">
        <v>46249</v>
      </c>
      <c r="B1701" s="95"/>
      <c r="C1701" s="95"/>
      <c r="D1701">
        <v>3</v>
      </c>
      <c r="E1701">
        <v>5</v>
      </c>
      <c r="F1701" t="s">
        <v>1062</v>
      </c>
      <c r="G1701" s="50">
        <v>11.5</v>
      </c>
      <c r="H1701" s="47">
        <v>0.5</v>
      </c>
      <c r="I1701">
        <v>11</v>
      </c>
      <c r="J1701" t="str">
        <f t="shared" si="29"/>
        <v>No</v>
      </c>
      <c r="K1701" t="s">
        <v>4</v>
      </c>
      <c r="M1701" s="49"/>
      <c r="O1701" s="51"/>
      <c r="S1701" s="51"/>
      <c r="Y1701" s="50"/>
    </row>
    <row r="1702" spans="1:26" ht="16" hidden="1" customHeight="1" x14ac:dyDescent="0.2">
      <c r="A1702" s="48">
        <v>46249</v>
      </c>
      <c r="B1702" s="95"/>
      <c r="C1702" s="95"/>
      <c r="D1702">
        <v>3</v>
      </c>
      <c r="E1702">
        <v>5</v>
      </c>
      <c r="F1702" t="s">
        <v>1062</v>
      </c>
      <c r="G1702" s="50">
        <v>3.65</v>
      </c>
      <c r="H1702" s="47">
        <v>0.5</v>
      </c>
      <c r="I1702">
        <v>3.68</v>
      </c>
      <c r="J1702" t="str">
        <f t="shared" si="29"/>
        <v>Yes</v>
      </c>
      <c r="K1702" t="s">
        <v>1101</v>
      </c>
      <c r="M1702" s="49"/>
      <c r="O1702" s="50"/>
    </row>
    <row r="1703" spans="1:26" ht="16" hidden="1" customHeight="1" x14ac:dyDescent="0.2">
      <c r="A1703" s="48">
        <v>46249</v>
      </c>
      <c r="B1703" s="95"/>
      <c r="C1703" s="95"/>
      <c r="D1703">
        <v>3</v>
      </c>
      <c r="E1703">
        <v>6</v>
      </c>
      <c r="F1703" t="s">
        <v>57</v>
      </c>
      <c r="G1703" s="50">
        <v>11</v>
      </c>
      <c r="H1703" s="47">
        <v>0.5</v>
      </c>
      <c r="I1703">
        <v>8.6</v>
      </c>
      <c r="J1703" t="str">
        <f t="shared" si="29"/>
        <v>No</v>
      </c>
      <c r="K1703" t="s">
        <v>4</v>
      </c>
      <c r="M1703" s="49"/>
      <c r="O1703" s="50"/>
      <c r="S1703" s="50"/>
      <c r="Y1703" s="50"/>
    </row>
    <row r="1704" spans="1:26" ht="16" hidden="1" customHeight="1" x14ac:dyDescent="0.2">
      <c r="A1704" s="48">
        <v>46249</v>
      </c>
      <c r="B1704" s="95"/>
      <c r="C1704" s="95"/>
      <c r="D1704">
        <v>3</v>
      </c>
      <c r="E1704">
        <v>6</v>
      </c>
      <c r="F1704" t="s">
        <v>57</v>
      </c>
      <c r="G1704" s="50">
        <v>3.45</v>
      </c>
      <c r="H1704" s="47">
        <v>0.5</v>
      </c>
      <c r="I1704">
        <v>3.17</v>
      </c>
      <c r="J1704" t="str">
        <f t="shared" si="29"/>
        <v>No</v>
      </c>
      <c r="K1704" t="s">
        <v>1101</v>
      </c>
      <c r="M1704" s="49"/>
      <c r="O1704" s="50"/>
    </row>
    <row r="1705" spans="1:26" ht="16" hidden="1" customHeight="1" x14ac:dyDescent="0.2">
      <c r="A1705" s="48">
        <v>46249</v>
      </c>
      <c r="B1705" s="95"/>
      <c r="C1705" s="95"/>
      <c r="D1705">
        <v>3</v>
      </c>
      <c r="E1705">
        <v>8</v>
      </c>
      <c r="F1705" t="s">
        <v>1064</v>
      </c>
      <c r="G1705" s="50">
        <v>12</v>
      </c>
      <c r="H1705" s="47">
        <v>0.5</v>
      </c>
      <c r="I1705">
        <v>12.08</v>
      </c>
      <c r="J1705" t="str">
        <f t="shared" si="29"/>
        <v>Yes</v>
      </c>
      <c r="K1705" t="s">
        <v>4</v>
      </c>
      <c r="M1705" s="49"/>
      <c r="O1705" s="51"/>
      <c r="T1705" s="51"/>
      <c r="Z1705" s="50"/>
    </row>
    <row r="1706" spans="1:26" ht="16" hidden="1" customHeight="1" x14ac:dyDescent="0.2">
      <c r="A1706" s="48">
        <v>46249</v>
      </c>
      <c r="B1706" s="95"/>
      <c r="C1706" s="95"/>
      <c r="D1706">
        <v>3</v>
      </c>
      <c r="E1706">
        <v>8</v>
      </c>
      <c r="F1706" t="s">
        <v>1064</v>
      </c>
      <c r="G1706" s="50">
        <v>3.7</v>
      </c>
      <c r="H1706" s="47">
        <v>0.5</v>
      </c>
      <c r="I1706">
        <v>3.71</v>
      </c>
      <c r="J1706" t="str">
        <f t="shared" si="29"/>
        <v>Yes</v>
      </c>
      <c r="K1706" t="s">
        <v>1101</v>
      </c>
      <c r="M1706" s="49"/>
      <c r="O1706" s="50"/>
    </row>
    <row r="1707" spans="1:26" ht="16" hidden="1" customHeight="1" x14ac:dyDescent="0.2">
      <c r="A1707" s="48">
        <v>46249</v>
      </c>
      <c r="B1707" s="95"/>
      <c r="C1707" s="95"/>
      <c r="D1707">
        <v>3</v>
      </c>
      <c r="E1707">
        <v>10</v>
      </c>
      <c r="F1707" t="s">
        <v>1120</v>
      </c>
      <c r="G1707" s="50">
        <v>14.5</v>
      </c>
      <c r="H1707" s="47">
        <v>0.5</v>
      </c>
      <c r="I1707">
        <v>14.5</v>
      </c>
      <c r="J1707" t="str">
        <f t="shared" si="29"/>
        <v>Yes</v>
      </c>
      <c r="K1707" t="s">
        <v>4</v>
      </c>
      <c r="M1707" s="49"/>
      <c r="O1707" s="51"/>
      <c r="R1707" s="51"/>
      <c r="X1707" s="50"/>
    </row>
    <row r="1708" spans="1:26" ht="16" hidden="1" customHeight="1" x14ac:dyDescent="0.2">
      <c r="A1708" s="48">
        <v>46249</v>
      </c>
      <c r="B1708" s="95"/>
      <c r="C1708" s="95"/>
      <c r="D1708">
        <v>3</v>
      </c>
      <c r="E1708">
        <v>10</v>
      </c>
      <c r="F1708" t="s">
        <v>1120</v>
      </c>
      <c r="G1708" s="50">
        <v>4.4000000000000004</v>
      </c>
      <c r="H1708" s="47">
        <v>0.5</v>
      </c>
      <c r="I1708">
        <v>4.3099999999999996</v>
      </c>
      <c r="J1708" t="str">
        <f t="shared" si="29"/>
        <v>No</v>
      </c>
      <c r="K1708" t="s">
        <v>1101</v>
      </c>
      <c r="M1708" s="49"/>
      <c r="O1708" s="50"/>
    </row>
    <row r="1709" spans="1:26" ht="16" hidden="1" customHeight="1" x14ac:dyDescent="0.2">
      <c r="A1709" s="48">
        <v>46249</v>
      </c>
      <c r="B1709" s="95"/>
      <c r="C1709" s="95"/>
      <c r="D1709">
        <v>3</v>
      </c>
      <c r="E1709">
        <v>12</v>
      </c>
      <c r="F1709" t="s">
        <v>1121</v>
      </c>
      <c r="G1709" s="50">
        <v>46</v>
      </c>
      <c r="H1709" s="47">
        <v>0.5</v>
      </c>
      <c r="I1709">
        <v>46.9</v>
      </c>
      <c r="J1709" t="str">
        <f t="shared" si="29"/>
        <v>Yes</v>
      </c>
      <c r="K1709" t="s">
        <v>4</v>
      </c>
      <c r="M1709" s="49"/>
      <c r="O1709" s="50"/>
      <c r="R1709" s="50"/>
      <c r="X1709" s="50"/>
    </row>
    <row r="1710" spans="1:26" ht="16" hidden="1" customHeight="1" x14ac:dyDescent="0.2">
      <c r="A1710" s="48">
        <v>46249</v>
      </c>
      <c r="B1710" s="95"/>
      <c r="C1710" s="95"/>
      <c r="D1710">
        <v>3</v>
      </c>
      <c r="E1710">
        <v>12</v>
      </c>
      <c r="F1710" t="s">
        <v>1121</v>
      </c>
      <c r="G1710" s="50">
        <v>12.5</v>
      </c>
      <c r="H1710" s="47">
        <v>0.5</v>
      </c>
      <c r="I1710">
        <v>9.33</v>
      </c>
      <c r="J1710" t="str">
        <f t="shared" si="29"/>
        <v>No</v>
      </c>
      <c r="K1710" t="s">
        <v>1101</v>
      </c>
      <c r="M1710" s="49"/>
      <c r="O1710" s="50"/>
    </row>
    <row r="1711" spans="1:26" ht="16" hidden="1" customHeight="1" x14ac:dyDescent="0.2">
      <c r="A1711" s="48">
        <v>46249</v>
      </c>
      <c r="B1711" s="95"/>
      <c r="C1711" s="95"/>
      <c r="D1711">
        <v>4</v>
      </c>
      <c r="E1711">
        <v>5</v>
      </c>
      <c r="F1711" t="s">
        <v>1122</v>
      </c>
      <c r="G1711" s="50">
        <v>29</v>
      </c>
      <c r="H1711" s="47">
        <v>0.5</v>
      </c>
      <c r="I1711">
        <v>58.03</v>
      </c>
      <c r="J1711" t="str">
        <f t="shared" si="29"/>
        <v>Yes</v>
      </c>
      <c r="K1711" t="s">
        <v>4</v>
      </c>
      <c r="M1711" s="49"/>
      <c r="O1711" s="51"/>
      <c r="S1711" s="51"/>
      <c r="Y1711" s="50"/>
    </row>
    <row r="1712" spans="1:26" ht="16" hidden="1" customHeight="1" x14ac:dyDescent="0.2">
      <c r="A1712" s="48">
        <v>46249</v>
      </c>
      <c r="B1712" s="95"/>
      <c r="C1712" s="95"/>
      <c r="D1712">
        <v>4</v>
      </c>
      <c r="E1712">
        <v>5</v>
      </c>
      <c r="F1712" t="s">
        <v>1122</v>
      </c>
      <c r="G1712" s="50">
        <v>7.8</v>
      </c>
      <c r="H1712" s="47">
        <v>0.5</v>
      </c>
      <c r="I1712">
        <v>9.8699999999999992</v>
      </c>
      <c r="J1712" t="str">
        <f t="shared" si="29"/>
        <v>Yes</v>
      </c>
      <c r="K1712" t="s">
        <v>1101</v>
      </c>
      <c r="M1712" s="49"/>
      <c r="O1712" s="50"/>
    </row>
    <row r="1713" spans="1:26" ht="16" hidden="1" customHeight="1" x14ac:dyDescent="0.2">
      <c r="A1713" s="48">
        <v>46249</v>
      </c>
      <c r="B1713" s="95"/>
      <c r="C1713" s="95"/>
      <c r="D1713">
        <v>4</v>
      </c>
      <c r="E1713">
        <v>7</v>
      </c>
      <c r="F1713" t="s">
        <v>448</v>
      </c>
      <c r="G1713" s="50">
        <v>14.5</v>
      </c>
      <c r="H1713" s="47">
        <v>0.5</v>
      </c>
      <c r="I1713">
        <v>19.53</v>
      </c>
      <c r="J1713" t="str">
        <f t="shared" si="29"/>
        <v>Yes</v>
      </c>
      <c r="K1713" t="s">
        <v>4</v>
      </c>
      <c r="M1713" s="49"/>
      <c r="O1713" s="51"/>
      <c r="R1713" s="51"/>
      <c r="X1713" s="50"/>
    </row>
    <row r="1714" spans="1:26" ht="16" hidden="1" customHeight="1" x14ac:dyDescent="0.2">
      <c r="A1714" s="48">
        <v>46249</v>
      </c>
      <c r="B1714" s="95"/>
      <c r="C1714" s="95"/>
      <c r="D1714">
        <v>4</v>
      </c>
      <c r="E1714">
        <v>7</v>
      </c>
      <c r="F1714" t="s">
        <v>448</v>
      </c>
      <c r="G1714" s="50">
        <v>4.3</v>
      </c>
      <c r="H1714" s="47">
        <v>0.5</v>
      </c>
      <c r="I1714">
        <v>4.5999999999999996</v>
      </c>
      <c r="J1714" t="str">
        <f t="shared" si="29"/>
        <v>Yes</v>
      </c>
      <c r="K1714" t="s">
        <v>1101</v>
      </c>
      <c r="M1714" s="49"/>
      <c r="O1714" s="50"/>
    </row>
    <row r="1715" spans="1:26" ht="16" hidden="1" customHeight="1" x14ac:dyDescent="0.2">
      <c r="A1715" s="48">
        <v>46249</v>
      </c>
      <c r="B1715" s="95"/>
      <c r="C1715" s="95"/>
      <c r="D1715">
        <v>4</v>
      </c>
      <c r="E1715">
        <v>9</v>
      </c>
      <c r="F1715" t="s">
        <v>613</v>
      </c>
      <c r="G1715" s="50">
        <v>30</v>
      </c>
      <c r="H1715" s="47">
        <v>0.5</v>
      </c>
      <c r="I1715">
        <v>30</v>
      </c>
      <c r="J1715" t="str">
        <f t="shared" si="29"/>
        <v>Yes</v>
      </c>
      <c r="K1715" t="s">
        <v>4</v>
      </c>
      <c r="M1715" s="49"/>
      <c r="O1715" s="50"/>
      <c r="S1715" s="50"/>
      <c r="Y1715" s="50"/>
    </row>
    <row r="1716" spans="1:26" ht="16" hidden="1" customHeight="1" x14ac:dyDescent="0.2">
      <c r="A1716" s="48">
        <v>46249</v>
      </c>
      <c r="B1716" s="95"/>
      <c r="C1716" s="95"/>
      <c r="D1716">
        <v>4</v>
      </c>
      <c r="E1716">
        <v>9</v>
      </c>
      <c r="F1716" t="s">
        <v>613</v>
      </c>
      <c r="G1716" s="50">
        <v>8</v>
      </c>
      <c r="H1716" s="47">
        <v>0.5</v>
      </c>
      <c r="I1716">
        <v>6.73</v>
      </c>
      <c r="J1716" t="str">
        <f t="shared" si="29"/>
        <v>No</v>
      </c>
      <c r="K1716" t="s">
        <v>1101</v>
      </c>
      <c r="M1716" s="49"/>
      <c r="O1716" s="50"/>
    </row>
    <row r="1717" spans="1:26" ht="16" hidden="1" customHeight="1" x14ac:dyDescent="0.2">
      <c r="A1717" s="48">
        <v>46249</v>
      </c>
      <c r="B1717" s="95"/>
      <c r="C1717" s="95"/>
      <c r="D1717">
        <v>5</v>
      </c>
      <c r="E1717">
        <v>7</v>
      </c>
      <c r="F1717" t="s">
        <v>1123</v>
      </c>
      <c r="G1717" s="50">
        <v>16.5</v>
      </c>
      <c r="H1717" s="47">
        <v>0.5</v>
      </c>
      <c r="I1717">
        <v>28.8</v>
      </c>
      <c r="J1717" t="str">
        <f t="shared" si="29"/>
        <v>Yes</v>
      </c>
      <c r="K1717" t="s">
        <v>4</v>
      </c>
      <c r="M1717" s="49"/>
      <c r="O1717" s="51"/>
      <c r="T1717" s="51"/>
      <c r="Z1717" s="50"/>
    </row>
    <row r="1718" spans="1:26" ht="16" hidden="1" customHeight="1" x14ac:dyDescent="0.2">
      <c r="A1718" s="48">
        <v>46249</v>
      </c>
      <c r="B1718" s="95"/>
      <c r="C1718" s="95"/>
      <c r="D1718">
        <v>5</v>
      </c>
      <c r="E1718">
        <v>7</v>
      </c>
      <c r="F1718" t="s">
        <v>1123</v>
      </c>
      <c r="G1718" s="50">
        <v>4.5999999999999996</v>
      </c>
      <c r="H1718" s="47">
        <v>0.5</v>
      </c>
      <c r="I1718">
        <v>4.87</v>
      </c>
      <c r="J1718" t="str">
        <f t="shared" si="29"/>
        <v>Yes</v>
      </c>
      <c r="K1718" t="s">
        <v>1101</v>
      </c>
      <c r="M1718" s="49"/>
      <c r="O1718" s="51"/>
    </row>
    <row r="1719" spans="1:26" ht="16" hidden="1" customHeight="1" x14ac:dyDescent="0.2">
      <c r="A1719" s="48">
        <v>46249</v>
      </c>
      <c r="B1719" s="95"/>
      <c r="C1719" s="95"/>
      <c r="D1719">
        <v>5</v>
      </c>
      <c r="E1719">
        <v>8</v>
      </c>
      <c r="F1719" t="s">
        <v>1124</v>
      </c>
      <c r="G1719" s="50">
        <v>29</v>
      </c>
      <c r="H1719" s="47">
        <v>0.5</v>
      </c>
      <c r="I1719">
        <v>34</v>
      </c>
      <c r="J1719" t="str">
        <f t="shared" si="29"/>
        <v>Yes</v>
      </c>
      <c r="K1719" t="s">
        <v>4</v>
      </c>
      <c r="M1719" s="49"/>
      <c r="O1719" s="50"/>
      <c r="R1719" s="50"/>
      <c r="X1719" s="50"/>
    </row>
    <row r="1720" spans="1:26" ht="16" hidden="1" customHeight="1" x14ac:dyDescent="0.2">
      <c r="A1720" s="48">
        <v>46249</v>
      </c>
      <c r="B1720" s="95"/>
      <c r="C1720" s="95"/>
      <c r="D1720">
        <v>5</v>
      </c>
      <c r="E1720">
        <v>8</v>
      </c>
      <c r="F1720" t="s">
        <v>1124</v>
      </c>
      <c r="G1720" s="50">
        <v>7.4</v>
      </c>
      <c r="H1720" s="47">
        <v>0.5</v>
      </c>
      <c r="I1720">
        <v>6.89</v>
      </c>
      <c r="J1720" t="str">
        <f t="shared" si="29"/>
        <v>No</v>
      </c>
      <c r="K1720" t="s">
        <v>1101</v>
      </c>
      <c r="M1720" s="49"/>
      <c r="O1720" s="50"/>
    </row>
    <row r="1721" spans="1:26" ht="16" hidden="1" customHeight="1" x14ac:dyDescent="0.2">
      <c r="A1721" s="48">
        <v>46249</v>
      </c>
      <c r="B1721" s="95"/>
      <c r="C1721" s="95"/>
      <c r="D1721">
        <v>6</v>
      </c>
      <c r="E1721">
        <v>2</v>
      </c>
      <c r="F1721" t="s">
        <v>1125</v>
      </c>
      <c r="G1721" s="50">
        <v>28</v>
      </c>
      <c r="H1721" s="47">
        <v>0.5</v>
      </c>
      <c r="I1721">
        <v>46</v>
      </c>
      <c r="J1721" t="str">
        <f t="shared" si="29"/>
        <v>Yes</v>
      </c>
      <c r="K1721" t="s">
        <v>4</v>
      </c>
      <c r="M1721" s="49"/>
      <c r="O1721" s="51"/>
      <c r="S1721" s="51"/>
      <c r="Y1721" s="50"/>
    </row>
    <row r="1722" spans="1:26" ht="16" hidden="1" customHeight="1" x14ac:dyDescent="0.2">
      <c r="A1722" s="48">
        <v>46249</v>
      </c>
      <c r="B1722" s="95"/>
      <c r="C1722" s="95"/>
      <c r="D1722">
        <v>6</v>
      </c>
      <c r="E1722">
        <v>2</v>
      </c>
      <c r="F1722" t="s">
        <v>1125</v>
      </c>
      <c r="G1722" s="50">
        <v>7.4</v>
      </c>
      <c r="H1722" s="47">
        <v>0.5</v>
      </c>
      <c r="I1722">
        <v>8.8000000000000007</v>
      </c>
      <c r="J1722" t="str">
        <f t="shared" si="29"/>
        <v>Yes</v>
      </c>
      <c r="K1722" t="s">
        <v>1101</v>
      </c>
      <c r="M1722" s="49"/>
      <c r="O1722" s="50"/>
    </row>
    <row r="1723" spans="1:26" ht="16" hidden="1" customHeight="1" x14ac:dyDescent="0.2">
      <c r="A1723" s="48">
        <v>46249</v>
      </c>
      <c r="B1723" s="95"/>
      <c r="C1723" s="95"/>
      <c r="D1723">
        <v>6</v>
      </c>
      <c r="E1723">
        <v>7</v>
      </c>
      <c r="F1723" t="s">
        <v>912</v>
      </c>
      <c r="G1723" s="50">
        <v>19.5</v>
      </c>
      <c r="H1723" s="47">
        <v>0.5</v>
      </c>
      <c r="I1723">
        <v>17</v>
      </c>
      <c r="J1723" t="str">
        <f t="shared" si="29"/>
        <v>No</v>
      </c>
      <c r="K1723" t="s">
        <v>4</v>
      </c>
      <c r="M1723" s="49"/>
      <c r="O1723" s="51"/>
      <c r="R1723" s="51"/>
      <c r="X1723" s="50"/>
    </row>
    <row r="1724" spans="1:26" ht="16" hidden="1" customHeight="1" x14ac:dyDescent="0.2">
      <c r="A1724" s="48">
        <v>46249</v>
      </c>
      <c r="B1724" s="95"/>
      <c r="C1724" s="95"/>
      <c r="D1724">
        <v>6</v>
      </c>
      <c r="E1724">
        <v>7</v>
      </c>
      <c r="F1724" t="s">
        <v>912</v>
      </c>
      <c r="G1724" s="50">
        <v>5.3</v>
      </c>
      <c r="H1724" s="47">
        <v>0.5</v>
      </c>
      <c r="I1724">
        <v>4</v>
      </c>
      <c r="J1724" t="str">
        <f t="shared" si="29"/>
        <v>No</v>
      </c>
      <c r="K1724" t="s">
        <v>1101</v>
      </c>
      <c r="M1724" s="49"/>
      <c r="O1724" s="50"/>
    </row>
    <row r="1725" spans="1:26" ht="16" hidden="1" customHeight="1" x14ac:dyDescent="0.2">
      <c r="A1725" s="48">
        <v>46249</v>
      </c>
      <c r="B1725" s="95"/>
      <c r="C1725" s="95"/>
      <c r="D1725">
        <v>6</v>
      </c>
      <c r="E1725">
        <v>8</v>
      </c>
      <c r="F1725" t="s">
        <v>1126</v>
      </c>
      <c r="G1725" s="50">
        <v>11.5</v>
      </c>
      <c r="H1725" s="47">
        <v>0.5</v>
      </c>
      <c r="I1725">
        <v>19.5</v>
      </c>
      <c r="J1725" t="str">
        <f t="shared" si="29"/>
        <v>Yes</v>
      </c>
      <c r="K1725" t="s">
        <v>4</v>
      </c>
      <c r="M1725" s="49"/>
      <c r="O1725" s="50"/>
      <c r="T1725" s="50"/>
      <c r="Z1725" s="50"/>
    </row>
    <row r="1726" spans="1:26" ht="16" hidden="1" customHeight="1" x14ac:dyDescent="0.2">
      <c r="A1726" s="48">
        <v>46249</v>
      </c>
      <c r="B1726" s="95"/>
      <c r="C1726" s="95"/>
      <c r="D1726">
        <v>6</v>
      </c>
      <c r="E1726">
        <v>8</v>
      </c>
      <c r="F1726" t="s">
        <v>1126</v>
      </c>
      <c r="G1726" s="50">
        <v>3.45</v>
      </c>
      <c r="H1726" s="47">
        <v>0.5</v>
      </c>
      <c r="I1726">
        <v>4.4400000000000004</v>
      </c>
      <c r="J1726" t="str">
        <f t="shared" si="29"/>
        <v>Yes</v>
      </c>
      <c r="K1726" t="s">
        <v>1101</v>
      </c>
      <c r="M1726" s="49"/>
      <c r="O1726" s="50"/>
    </row>
    <row r="1727" spans="1:26" ht="16" hidden="1" customHeight="1" x14ac:dyDescent="0.2">
      <c r="A1727" s="48">
        <v>46249</v>
      </c>
      <c r="B1727" s="95"/>
      <c r="C1727" s="95"/>
      <c r="D1727">
        <v>6</v>
      </c>
      <c r="E1727">
        <v>10</v>
      </c>
      <c r="F1727" t="s">
        <v>1127</v>
      </c>
      <c r="G1727" s="50">
        <v>10</v>
      </c>
      <c r="H1727" s="47">
        <v>0.5</v>
      </c>
      <c r="I1727">
        <v>8</v>
      </c>
      <c r="J1727" t="str">
        <f t="shared" si="29"/>
        <v>No</v>
      </c>
      <c r="K1727" t="s">
        <v>4</v>
      </c>
      <c r="M1727" s="49"/>
      <c r="O1727" s="50"/>
      <c r="R1727" s="50"/>
      <c r="X1727" s="50"/>
    </row>
    <row r="1728" spans="1:26" ht="16" hidden="1" customHeight="1" x14ac:dyDescent="0.2">
      <c r="A1728" s="48">
        <v>46249</v>
      </c>
      <c r="B1728" s="95"/>
      <c r="C1728" s="95"/>
      <c r="D1728">
        <v>6</v>
      </c>
      <c r="E1728">
        <v>10</v>
      </c>
      <c r="F1728" t="s">
        <v>1127</v>
      </c>
      <c r="G1728" s="50">
        <v>3.1</v>
      </c>
      <c r="H1728" s="47">
        <v>0.5</v>
      </c>
      <c r="I1728">
        <v>2.8</v>
      </c>
      <c r="J1728" t="str">
        <f t="shared" si="29"/>
        <v>No</v>
      </c>
      <c r="K1728" t="s">
        <v>1101</v>
      </c>
      <c r="M1728" s="49"/>
      <c r="O1728" s="50"/>
    </row>
    <row r="1729" spans="1:27" ht="16" hidden="1" customHeight="1" x14ac:dyDescent="0.2">
      <c r="A1729" s="48">
        <v>46249</v>
      </c>
      <c r="B1729" s="95"/>
      <c r="C1729" s="95"/>
      <c r="D1729">
        <v>6</v>
      </c>
      <c r="E1729">
        <v>13</v>
      </c>
      <c r="F1729" t="s">
        <v>1128</v>
      </c>
      <c r="G1729" s="50">
        <v>25</v>
      </c>
      <c r="H1729" s="47">
        <v>0.5</v>
      </c>
      <c r="I1729">
        <v>14</v>
      </c>
      <c r="J1729" t="str">
        <f t="shared" si="29"/>
        <v>No</v>
      </c>
      <c r="K1729" t="s">
        <v>4</v>
      </c>
      <c r="M1729" s="49"/>
      <c r="O1729" s="51"/>
      <c r="S1729" s="51"/>
      <c r="Y1729" s="50"/>
    </row>
    <row r="1730" spans="1:27" ht="16" hidden="1" customHeight="1" x14ac:dyDescent="0.2">
      <c r="A1730" s="48">
        <v>46249</v>
      </c>
      <c r="B1730" s="95"/>
      <c r="C1730" s="95"/>
      <c r="D1730">
        <v>6</v>
      </c>
      <c r="E1730">
        <v>13</v>
      </c>
      <c r="F1730" t="s">
        <v>1128</v>
      </c>
      <c r="G1730" s="50">
        <v>6.8</v>
      </c>
      <c r="H1730" s="47">
        <v>0.5</v>
      </c>
      <c r="I1730">
        <v>3.85</v>
      </c>
      <c r="J1730" t="str">
        <f t="shared" si="29"/>
        <v>No</v>
      </c>
      <c r="K1730" t="s">
        <v>1101</v>
      </c>
      <c r="M1730" s="49"/>
      <c r="O1730" s="50"/>
    </row>
    <row r="1731" spans="1:27" ht="16" hidden="1" customHeight="1" x14ac:dyDescent="0.2">
      <c r="A1731" s="48">
        <v>46249</v>
      </c>
      <c r="B1731" s="95"/>
      <c r="C1731" s="95"/>
      <c r="D1731">
        <v>6</v>
      </c>
      <c r="E1731">
        <v>14</v>
      </c>
      <c r="F1731" t="s">
        <v>1129</v>
      </c>
      <c r="G1731" s="50">
        <v>18</v>
      </c>
      <c r="H1731" s="47">
        <v>0.5</v>
      </c>
      <c r="I1731">
        <v>10.62</v>
      </c>
      <c r="J1731" t="str">
        <f t="shared" si="29"/>
        <v>No</v>
      </c>
      <c r="K1731" t="s">
        <v>4</v>
      </c>
      <c r="M1731" s="49"/>
      <c r="O1731" s="51"/>
      <c r="U1731" s="51"/>
      <c r="AA1731" s="50"/>
    </row>
    <row r="1732" spans="1:27" ht="16" hidden="1" customHeight="1" x14ac:dyDescent="0.2">
      <c r="A1732" s="48">
        <v>46249</v>
      </c>
      <c r="B1732" s="95"/>
      <c r="C1732" s="95"/>
      <c r="D1732">
        <v>6</v>
      </c>
      <c r="E1732">
        <v>14</v>
      </c>
      <c r="F1732" t="s">
        <v>1129</v>
      </c>
      <c r="G1732" s="50">
        <v>5</v>
      </c>
      <c r="H1732" s="47">
        <v>0.5</v>
      </c>
      <c r="I1732">
        <v>2.84</v>
      </c>
      <c r="J1732" t="str">
        <f t="shared" si="29"/>
        <v>No</v>
      </c>
      <c r="K1732" t="s">
        <v>1101</v>
      </c>
      <c r="M1732" s="49"/>
      <c r="O1732" s="50"/>
    </row>
    <row r="1733" spans="1:27" ht="16" hidden="1" customHeight="1" x14ac:dyDescent="0.2">
      <c r="A1733" s="48">
        <v>46249</v>
      </c>
      <c r="B1733" s="95"/>
      <c r="C1733" s="95"/>
      <c r="D1733">
        <v>7</v>
      </c>
      <c r="E1733">
        <v>5</v>
      </c>
      <c r="F1733" t="s">
        <v>1130</v>
      </c>
      <c r="G1733" s="50">
        <v>25</v>
      </c>
      <c r="H1733" s="47">
        <v>0.5</v>
      </c>
      <c r="I1733">
        <v>36.020000000000003</v>
      </c>
      <c r="J1733" t="str">
        <f t="shared" si="29"/>
        <v>Yes</v>
      </c>
      <c r="K1733" t="s">
        <v>4</v>
      </c>
      <c r="M1733" s="49"/>
      <c r="O1733" s="51"/>
      <c r="R1733" s="51"/>
      <c r="X1733" s="50"/>
    </row>
    <row r="1734" spans="1:27" ht="16" hidden="1" customHeight="1" x14ac:dyDescent="0.2">
      <c r="A1734" s="48">
        <v>46249</v>
      </c>
      <c r="B1734" s="95"/>
      <c r="C1734" s="95"/>
      <c r="D1734">
        <v>7</v>
      </c>
      <c r="E1734">
        <v>5</v>
      </c>
      <c r="F1734" t="s">
        <v>1130</v>
      </c>
      <c r="G1734" s="50">
        <v>6.2</v>
      </c>
      <c r="H1734" s="47">
        <v>0.5</v>
      </c>
      <c r="I1734">
        <v>6.82</v>
      </c>
      <c r="J1734" t="str">
        <f t="shared" si="29"/>
        <v>Yes</v>
      </c>
      <c r="K1734" t="s">
        <v>1101</v>
      </c>
      <c r="M1734" s="49"/>
      <c r="O1734" s="51"/>
    </row>
    <row r="1735" spans="1:27" ht="16" hidden="1" customHeight="1" x14ac:dyDescent="0.2">
      <c r="A1735" s="48">
        <v>46249</v>
      </c>
      <c r="B1735" s="95"/>
      <c r="C1735" s="95"/>
      <c r="D1735">
        <v>7</v>
      </c>
      <c r="E1735">
        <v>6</v>
      </c>
      <c r="F1735" t="s">
        <v>234</v>
      </c>
      <c r="G1735" s="50">
        <v>14.5</v>
      </c>
      <c r="H1735" s="47">
        <v>0.5</v>
      </c>
      <c r="I1735">
        <v>15.22</v>
      </c>
      <c r="J1735" t="str">
        <f t="shared" si="29"/>
        <v>Yes</v>
      </c>
      <c r="K1735" t="s">
        <v>4</v>
      </c>
      <c r="M1735" s="49"/>
      <c r="O1735" s="51"/>
      <c r="R1735" s="51"/>
      <c r="X1735" s="50"/>
    </row>
    <row r="1736" spans="1:27" ht="16" hidden="1" customHeight="1" x14ac:dyDescent="0.2">
      <c r="A1736" s="48">
        <v>46249</v>
      </c>
      <c r="B1736" s="95"/>
      <c r="C1736" s="95"/>
      <c r="D1736">
        <v>7</v>
      </c>
      <c r="E1736">
        <v>6</v>
      </c>
      <c r="F1736" t="s">
        <v>234</v>
      </c>
      <c r="G1736" s="50">
        <v>4</v>
      </c>
      <c r="H1736" s="47">
        <v>0.5</v>
      </c>
      <c r="I1736">
        <v>3.51</v>
      </c>
      <c r="J1736" t="str">
        <f t="shared" si="29"/>
        <v>No</v>
      </c>
      <c r="K1736" t="s">
        <v>1101</v>
      </c>
      <c r="M1736" s="49"/>
      <c r="O1736" s="50"/>
    </row>
    <row r="1737" spans="1:27" ht="16" hidden="1" customHeight="1" x14ac:dyDescent="0.2">
      <c r="A1737" s="48">
        <v>46249</v>
      </c>
      <c r="B1737" s="95"/>
      <c r="C1737" s="95"/>
      <c r="D1737">
        <v>7</v>
      </c>
      <c r="E1737">
        <v>8</v>
      </c>
      <c r="F1737" t="s">
        <v>1131</v>
      </c>
      <c r="G1737" s="50">
        <v>34</v>
      </c>
      <c r="H1737" s="47">
        <v>0.5</v>
      </c>
      <c r="I1737">
        <v>83.29</v>
      </c>
      <c r="J1737" t="str">
        <f t="shared" si="29"/>
        <v>Yes</v>
      </c>
      <c r="K1737" t="s">
        <v>4</v>
      </c>
      <c r="M1737" s="49"/>
      <c r="O1737" s="50"/>
      <c r="R1737" s="50"/>
      <c r="X1737" s="50"/>
    </row>
    <row r="1738" spans="1:27" ht="16" hidden="1" customHeight="1" x14ac:dyDescent="0.2">
      <c r="A1738" s="48">
        <v>46249</v>
      </c>
      <c r="B1738" s="95"/>
      <c r="C1738" s="95"/>
      <c r="D1738">
        <v>7</v>
      </c>
      <c r="E1738">
        <v>8</v>
      </c>
      <c r="F1738" t="s">
        <v>1131</v>
      </c>
      <c r="G1738" s="50">
        <v>7.2</v>
      </c>
      <c r="H1738" s="47">
        <v>0.5</v>
      </c>
      <c r="I1738">
        <v>11.42</v>
      </c>
      <c r="J1738" t="str">
        <f t="shared" si="29"/>
        <v>Yes</v>
      </c>
      <c r="K1738" t="s">
        <v>1101</v>
      </c>
      <c r="M1738" s="49"/>
      <c r="O1738" s="51"/>
    </row>
    <row r="1739" spans="1:27" ht="16" hidden="1" customHeight="1" x14ac:dyDescent="0.2">
      <c r="A1739" s="48">
        <v>46249</v>
      </c>
      <c r="B1739" s="95"/>
      <c r="C1739" s="95"/>
      <c r="D1739">
        <v>7</v>
      </c>
      <c r="E1739">
        <v>12</v>
      </c>
      <c r="F1739" t="s">
        <v>934</v>
      </c>
      <c r="G1739" s="50">
        <v>14.5</v>
      </c>
      <c r="H1739" s="47">
        <v>0.5</v>
      </c>
      <c r="I1739">
        <v>14</v>
      </c>
      <c r="J1739" t="str">
        <f t="shared" si="29"/>
        <v>No</v>
      </c>
      <c r="K1739" t="s">
        <v>4</v>
      </c>
      <c r="M1739" s="49"/>
      <c r="O1739" s="51"/>
      <c r="S1739" s="51"/>
      <c r="Y1739" s="50"/>
    </row>
    <row r="1740" spans="1:27" ht="16" hidden="1" customHeight="1" x14ac:dyDescent="0.2">
      <c r="A1740" s="48">
        <v>46249</v>
      </c>
      <c r="B1740" s="95"/>
      <c r="C1740" s="95"/>
      <c r="D1740">
        <v>7</v>
      </c>
      <c r="E1740">
        <v>12</v>
      </c>
      <c r="F1740" t="s">
        <v>934</v>
      </c>
      <c r="G1740" s="50">
        <v>4</v>
      </c>
      <c r="H1740" s="47">
        <v>0.5</v>
      </c>
      <c r="I1740">
        <v>3.18</v>
      </c>
      <c r="J1740" t="str">
        <f t="shared" si="29"/>
        <v>No</v>
      </c>
      <c r="K1740" t="s">
        <v>1101</v>
      </c>
      <c r="M1740" s="49"/>
      <c r="O1740" s="50"/>
    </row>
    <row r="1741" spans="1:27" ht="16" hidden="1" customHeight="1" x14ac:dyDescent="0.2">
      <c r="A1741" s="48">
        <v>46249</v>
      </c>
      <c r="B1741" s="95"/>
      <c r="C1741" s="95"/>
      <c r="D1741">
        <v>7</v>
      </c>
      <c r="E1741">
        <v>13</v>
      </c>
      <c r="F1741" t="s">
        <v>1132</v>
      </c>
      <c r="G1741" s="50">
        <v>25</v>
      </c>
      <c r="H1741" s="47">
        <v>0.5</v>
      </c>
      <c r="I1741">
        <v>57.1</v>
      </c>
      <c r="J1741" t="str">
        <f t="shared" si="29"/>
        <v>Yes</v>
      </c>
      <c r="K1741" t="s">
        <v>4</v>
      </c>
      <c r="M1741" s="49"/>
      <c r="O1741" s="50"/>
      <c r="S1741" s="50"/>
      <c r="Y1741" s="50"/>
    </row>
    <row r="1742" spans="1:27" ht="16" hidden="1" customHeight="1" x14ac:dyDescent="0.2">
      <c r="A1742" s="48">
        <v>46249</v>
      </c>
      <c r="B1742" s="95"/>
      <c r="C1742" s="95"/>
      <c r="D1742">
        <v>7</v>
      </c>
      <c r="E1742">
        <v>13</v>
      </c>
      <c r="F1742" t="s">
        <v>1132</v>
      </c>
      <c r="G1742" s="50">
        <v>6.4</v>
      </c>
      <c r="H1742" s="47">
        <v>0.5</v>
      </c>
      <c r="I1742">
        <v>8.92</v>
      </c>
      <c r="J1742" t="str">
        <f t="shared" si="29"/>
        <v>Yes</v>
      </c>
      <c r="K1742" t="s">
        <v>1101</v>
      </c>
      <c r="M1742" s="49"/>
      <c r="O1742" s="51"/>
    </row>
    <row r="1743" spans="1:27" ht="16" hidden="1" customHeight="1" x14ac:dyDescent="0.2">
      <c r="A1743" s="48">
        <v>46249</v>
      </c>
      <c r="B1743" s="95"/>
      <c r="C1743" s="95"/>
      <c r="D1743">
        <v>8</v>
      </c>
      <c r="E1743">
        <v>4</v>
      </c>
      <c r="F1743" t="s">
        <v>131</v>
      </c>
      <c r="G1743" s="50">
        <v>15</v>
      </c>
      <c r="H1743" s="47">
        <v>0.5</v>
      </c>
      <c r="I1743">
        <v>13.82</v>
      </c>
      <c r="J1743" t="str">
        <f t="shared" si="29"/>
        <v>No</v>
      </c>
      <c r="K1743" t="s">
        <v>4</v>
      </c>
      <c r="M1743" s="49"/>
      <c r="O1743" s="51"/>
      <c r="S1743" s="51"/>
      <c r="Y1743" s="50"/>
    </row>
    <row r="1744" spans="1:27" ht="16" hidden="1" customHeight="1" x14ac:dyDescent="0.2">
      <c r="A1744" s="48">
        <v>46249</v>
      </c>
      <c r="B1744" s="95"/>
      <c r="C1744" s="95"/>
      <c r="D1744">
        <v>8</v>
      </c>
      <c r="E1744">
        <v>4</v>
      </c>
      <c r="F1744" t="s">
        <v>131</v>
      </c>
      <c r="G1744" s="50">
        <v>4.5999999999999996</v>
      </c>
      <c r="H1744" s="47">
        <v>0.5</v>
      </c>
      <c r="I1744">
        <v>3.9</v>
      </c>
      <c r="J1744" t="str">
        <f t="shared" si="29"/>
        <v>No</v>
      </c>
      <c r="K1744" t="s">
        <v>1101</v>
      </c>
      <c r="M1744" s="49"/>
      <c r="O1744" s="50"/>
    </row>
    <row r="1745" spans="1:25" ht="16" hidden="1" customHeight="1" x14ac:dyDescent="0.2">
      <c r="A1745" s="48">
        <v>46249</v>
      </c>
      <c r="B1745" s="95"/>
      <c r="C1745" s="95"/>
      <c r="D1745">
        <v>8</v>
      </c>
      <c r="E1745">
        <v>11</v>
      </c>
      <c r="F1745" t="s">
        <v>463</v>
      </c>
      <c r="G1745" s="50">
        <v>11.5</v>
      </c>
      <c r="H1745" s="47">
        <v>0.5</v>
      </c>
      <c r="I1745">
        <v>14.91</v>
      </c>
      <c r="J1745" t="str">
        <f t="shared" si="29"/>
        <v>Yes</v>
      </c>
      <c r="K1745" t="s">
        <v>4</v>
      </c>
      <c r="M1745" s="49"/>
      <c r="O1745" s="51"/>
      <c r="R1745" s="51"/>
      <c r="X1745" s="50"/>
    </row>
    <row r="1746" spans="1:25" ht="16" hidden="1" customHeight="1" x14ac:dyDescent="0.2">
      <c r="A1746" s="48">
        <v>46249</v>
      </c>
      <c r="B1746" s="95"/>
      <c r="C1746" s="95"/>
      <c r="D1746">
        <v>8</v>
      </c>
      <c r="E1746">
        <v>11</v>
      </c>
      <c r="F1746" t="s">
        <v>463</v>
      </c>
      <c r="G1746" s="50">
        <v>3.7</v>
      </c>
      <c r="H1746" s="47">
        <v>0.5</v>
      </c>
      <c r="I1746">
        <v>4.25</v>
      </c>
      <c r="J1746" t="str">
        <f t="shared" si="29"/>
        <v>Yes</v>
      </c>
      <c r="K1746" t="s">
        <v>1101</v>
      </c>
      <c r="M1746" s="49"/>
      <c r="O1746" s="50"/>
    </row>
    <row r="1747" spans="1:25" ht="16" hidden="1" customHeight="1" x14ac:dyDescent="0.2">
      <c r="A1747" s="48">
        <v>46249</v>
      </c>
      <c r="B1747" s="95"/>
      <c r="C1747" s="95"/>
      <c r="D1747">
        <v>9</v>
      </c>
      <c r="E1747">
        <v>9</v>
      </c>
      <c r="F1747" t="s">
        <v>772</v>
      </c>
      <c r="G1747" s="50">
        <v>34</v>
      </c>
      <c r="H1747" s="47">
        <v>0.5</v>
      </c>
      <c r="I1747">
        <v>48.47</v>
      </c>
      <c r="J1747" t="str">
        <f t="shared" si="29"/>
        <v>Yes</v>
      </c>
      <c r="K1747" t="s">
        <v>4</v>
      </c>
      <c r="M1747" s="49"/>
      <c r="O1747" s="50"/>
      <c r="R1747" s="50"/>
      <c r="X1747" s="50"/>
    </row>
    <row r="1748" spans="1:25" ht="16" hidden="1" customHeight="1" x14ac:dyDescent="0.2">
      <c r="A1748" s="48">
        <v>46249</v>
      </c>
      <c r="B1748" s="95"/>
      <c r="C1748" s="95"/>
      <c r="D1748">
        <v>9</v>
      </c>
      <c r="E1748">
        <v>9</v>
      </c>
      <c r="F1748" t="s">
        <v>772</v>
      </c>
      <c r="G1748" s="50">
        <v>8</v>
      </c>
      <c r="H1748" s="47">
        <v>0.5</v>
      </c>
      <c r="I1748">
        <v>7.4</v>
      </c>
      <c r="J1748" t="str">
        <f t="shared" si="29"/>
        <v>No</v>
      </c>
      <c r="K1748" t="s">
        <v>1101</v>
      </c>
      <c r="M1748" s="49"/>
      <c r="O1748" s="50"/>
    </row>
    <row r="1749" spans="1:25" ht="16" hidden="1" customHeight="1" x14ac:dyDescent="0.2">
      <c r="A1749" s="48">
        <v>46263</v>
      </c>
      <c r="B1749" s="95"/>
      <c r="C1749" s="95"/>
      <c r="D1749">
        <v>1</v>
      </c>
      <c r="E1749">
        <v>8</v>
      </c>
      <c r="F1749" t="s">
        <v>171</v>
      </c>
      <c r="G1749" s="50">
        <v>15</v>
      </c>
      <c r="H1749" s="47">
        <v>0.5</v>
      </c>
      <c r="I1749">
        <v>20.99</v>
      </c>
      <c r="J1749" t="str">
        <f t="shared" si="29"/>
        <v>Yes</v>
      </c>
      <c r="K1749" t="s">
        <v>4</v>
      </c>
      <c r="M1749" s="49"/>
      <c r="O1749" s="51"/>
      <c r="S1749" s="51"/>
      <c r="Y1749" s="50"/>
    </row>
    <row r="1750" spans="1:25" ht="16" hidden="1" customHeight="1" x14ac:dyDescent="0.2">
      <c r="A1750" s="48">
        <v>46263</v>
      </c>
      <c r="B1750" s="95"/>
      <c r="C1750" s="95"/>
      <c r="D1750">
        <v>1</v>
      </c>
      <c r="E1750">
        <v>8</v>
      </c>
      <c r="F1750" t="s">
        <v>171</v>
      </c>
      <c r="G1750" s="50">
        <v>4.7</v>
      </c>
      <c r="H1750" s="47">
        <v>0.5</v>
      </c>
      <c r="I1750">
        <v>4.7</v>
      </c>
      <c r="J1750" t="str">
        <f t="shared" si="29"/>
        <v>Yes</v>
      </c>
      <c r="K1750" t="s">
        <v>1101</v>
      </c>
      <c r="M1750" s="49"/>
      <c r="O1750" s="51"/>
    </row>
    <row r="1751" spans="1:25" ht="16" hidden="1" customHeight="1" x14ac:dyDescent="0.2">
      <c r="A1751" s="48">
        <v>46263</v>
      </c>
      <c r="B1751" s="95"/>
      <c r="C1751" s="95"/>
      <c r="D1751">
        <v>1</v>
      </c>
      <c r="E1751">
        <v>10</v>
      </c>
      <c r="F1751" t="s">
        <v>753</v>
      </c>
      <c r="G1751" s="50">
        <v>44</v>
      </c>
      <c r="H1751" s="47">
        <v>0.5</v>
      </c>
      <c r="I1751">
        <v>38.5</v>
      </c>
      <c r="J1751" t="str">
        <f t="shared" ref="J1751:J1814" si="30">IF(I1751&gt;=G1751,"Yes","No")</f>
        <v>No</v>
      </c>
      <c r="K1751" t="s">
        <v>4</v>
      </c>
    </row>
    <row r="1752" spans="1:25" ht="16" hidden="1" customHeight="1" x14ac:dyDescent="0.2">
      <c r="A1752" s="48">
        <v>46263</v>
      </c>
      <c r="B1752" s="95"/>
      <c r="C1752" s="95"/>
      <c r="D1752">
        <v>1</v>
      </c>
      <c r="E1752">
        <v>11</v>
      </c>
      <c r="F1752" t="s">
        <v>1044</v>
      </c>
      <c r="G1752" s="50">
        <v>11.5</v>
      </c>
      <c r="H1752" s="47">
        <v>0.5</v>
      </c>
      <c r="I1752">
        <v>16.829999999999998</v>
      </c>
      <c r="J1752" t="str">
        <f t="shared" si="30"/>
        <v>Yes</v>
      </c>
      <c r="K1752" t="s">
        <v>4</v>
      </c>
      <c r="M1752" s="91"/>
    </row>
    <row r="1753" spans="1:25" ht="16" hidden="1" customHeight="1" x14ac:dyDescent="0.2">
      <c r="A1753" s="48">
        <v>46263</v>
      </c>
      <c r="B1753" s="95"/>
      <c r="C1753" s="95"/>
      <c r="D1753">
        <v>1</v>
      </c>
      <c r="E1753">
        <v>12</v>
      </c>
      <c r="F1753" t="s">
        <v>1143</v>
      </c>
      <c r="G1753" s="50">
        <v>18</v>
      </c>
      <c r="H1753" s="47">
        <v>0.5</v>
      </c>
      <c r="I1753">
        <v>18</v>
      </c>
      <c r="J1753" t="str">
        <f t="shared" si="30"/>
        <v>Yes</v>
      </c>
      <c r="K1753" t="s">
        <v>4</v>
      </c>
      <c r="M1753" s="91"/>
    </row>
    <row r="1754" spans="1:25" ht="16" hidden="1" customHeight="1" x14ac:dyDescent="0.2">
      <c r="A1754" s="48">
        <v>46263</v>
      </c>
      <c r="B1754" s="95"/>
      <c r="C1754" s="95"/>
      <c r="D1754">
        <v>1</v>
      </c>
      <c r="E1754">
        <v>12</v>
      </c>
      <c r="F1754" t="s">
        <v>1143</v>
      </c>
      <c r="G1754" s="50">
        <v>5</v>
      </c>
      <c r="H1754" s="47">
        <v>0.5</v>
      </c>
      <c r="I1754">
        <v>3.62</v>
      </c>
      <c r="J1754" t="str">
        <f t="shared" si="30"/>
        <v>No</v>
      </c>
      <c r="K1754" t="s">
        <v>1101</v>
      </c>
    </row>
    <row r="1755" spans="1:25" ht="16" hidden="1" customHeight="1" x14ac:dyDescent="0.2">
      <c r="A1755" s="48">
        <v>46263</v>
      </c>
      <c r="B1755" s="95"/>
      <c r="C1755" s="95"/>
      <c r="D1755">
        <v>1</v>
      </c>
      <c r="E1755">
        <v>13</v>
      </c>
      <c r="F1755" t="s">
        <v>1121</v>
      </c>
      <c r="G1755" s="50">
        <v>32</v>
      </c>
      <c r="H1755" s="47">
        <v>0.5</v>
      </c>
      <c r="I1755">
        <v>32</v>
      </c>
      <c r="J1755" t="str">
        <f t="shared" si="30"/>
        <v>Yes</v>
      </c>
      <c r="K1755" t="s">
        <v>4</v>
      </c>
      <c r="M1755" s="91"/>
    </row>
    <row r="1756" spans="1:25" ht="16" hidden="1" customHeight="1" x14ac:dyDescent="0.2">
      <c r="A1756" s="48">
        <v>46263</v>
      </c>
      <c r="B1756" s="95"/>
      <c r="C1756" s="95"/>
      <c r="D1756">
        <v>1</v>
      </c>
      <c r="E1756">
        <v>13</v>
      </c>
      <c r="F1756" t="s">
        <v>1121</v>
      </c>
      <c r="G1756" s="50">
        <v>9.6</v>
      </c>
      <c r="H1756" s="47">
        <v>0.5</v>
      </c>
      <c r="I1756">
        <v>7.2</v>
      </c>
      <c r="J1756" t="str">
        <f t="shared" si="30"/>
        <v>No</v>
      </c>
      <c r="K1756" t="s">
        <v>1101</v>
      </c>
      <c r="M1756" s="91"/>
    </row>
    <row r="1757" spans="1:25" ht="16" hidden="1" customHeight="1" x14ac:dyDescent="0.2">
      <c r="A1757" s="48">
        <v>46263</v>
      </c>
      <c r="B1757" s="95"/>
      <c r="C1757" s="95"/>
      <c r="D1757">
        <v>2</v>
      </c>
      <c r="E1757">
        <v>3</v>
      </c>
      <c r="F1757" t="s">
        <v>1012</v>
      </c>
      <c r="G1757" s="50">
        <v>10</v>
      </c>
      <c r="H1757" s="47">
        <v>0.5</v>
      </c>
      <c r="I1757">
        <v>12.49</v>
      </c>
      <c r="J1757" t="str">
        <f t="shared" si="30"/>
        <v>Yes</v>
      </c>
      <c r="K1757" t="s">
        <v>4</v>
      </c>
      <c r="M1757" s="91"/>
    </row>
    <row r="1758" spans="1:25" ht="16" hidden="1" customHeight="1" x14ac:dyDescent="0.2">
      <c r="A1758" s="48">
        <v>46263</v>
      </c>
      <c r="B1758" s="95"/>
      <c r="C1758" s="95"/>
      <c r="D1758">
        <v>2</v>
      </c>
      <c r="E1758">
        <v>4</v>
      </c>
      <c r="F1758" t="s">
        <v>1144</v>
      </c>
      <c r="G1758" s="50">
        <v>17</v>
      </c>
      <c r="H1758" s="47">
        <v>0.5</v>
      </c>
      <c r="I1758">
        <v>15</v>
      </c>
      <c r="J1758" t="str">
        <f t="shared" si="30"/>
        <v>No</v>
      </c>
      <c r="K1758" t="s">
        <v>4</v>
      </c>
      <c r="M1758" s="91"/>
    </row>
    <row r="1759" spans="1:25" ht="16" hidden="1" customHeight="1" x14ac:dyDescent="0.2">
      <c r="A1759" s="48">
        <v>46263</v>
      </c>
      <c r="B1759" s="95"/>
      <c r="C1759" s="95"/>
      <c r="D1759">
        <v>2</v>
      </c>
      <c r="E1759">
        <v>4</v>
      </c>
      <c r="F1759" t="s">
        <v>1144</v>
      </c>
      <c r="G1759" s="50">
        <v>4.9000000000000004</v>
      </c>
      <c r="H1759" s="47">
        <v>0.5</v>
      </c>
      <c r="I1759">
        <v>3.25</v>
      </c>
      <c r="J1759" t="str">
        <f t="shared" si="30"/>
        <v>No</v>
      </c>
      <c r="K1759" t="s">
        <v>1101</v>
      </c>
    </row>
    <row r="1760" spans="1:25" ht="16" hidden="1" customHeight="1" x14ac:dyDescent="0.2">
      <c r="A1760" s="48">
        <v>46263</v>
      </c>
      <c r="B1760" s="95"/>
      <c r="C1760" s="95"/>
      <c r="D1760">
        <v>2</v>
      </c>
      <c r="E1760">
        <v>5</v>
      </c>
      <c r="F1760" t="s">
        <v>74</v>
      </c>
      <c r="G1760" s="50">
        <v>32</v>
      </c>
      <c r="H1760" s="47">
        <v>0.5</v>
      </c>
      <c r="I1760">
        <v>32.76</v>
      </c>
      <c r="J1760" t="str">
        <f t="shared" si="30"/>
        <v>Yes</v>
      </c>
      <c r="K1760" t="s">
        <v>4</v>
      </c>
      <c r="M1760" s="91"/>
    </row>
    <row r="1761" spans="1:13" ht="16" hidden="1" customHeight="1" x14ac:dyDescent="0.2">
      <c r="A1761" s="48">
        <v>46263</v>
      </c>
      <c r="B1761" s="95"/>
      <c r="C1761" s="95"/>
      <c r="D1761">
        <v>2</v>
      </c>
      <c r="E1761">
        <v>11</v>
      </c>
      <c r="F1761" t="s">
        <v>63</v>
      </c>
      <c r="G1761" s="50">
        <v>19.5</v>
      </c>
      <c r="H1761" s="47">
        <v>0.5</v>
      </c>
      <c r="I1761">
        <v>26</v>
      </c>
      <c r="J1761" t="str">
        <f t="shared" si="30"/>
        <v>Yes</v>
      </c>
      <c r="K1761" t="s">
        <v>4</v>
      </c>
      <c r="M1761" s="91"/>
    </row>
    <row r="1762" spans="1:13" ht="16" hidden="1" customHeight="1" x14ac:dyDescent="0.2">
      <c r="A1762" s="48">
        <v>46263</v>
      </c>
      <c r="B1762" s="95"/>
      <c r="C1762" s="95"/>
      <c r="D1762">
        <v>2</v>
      </c>
      <c r="E1762">
        <v>11</v>
      </c>
      <c r="F1762" t="s">
        <v>63</v>
      </c>
      <c r="G1762" s="50">
        <v>5.6</v>
      </c>
      <c r="H1762" s="47">
        <v>0.5</v>
      </c>
      <c r="I1762">
        <v>5.6</v>
      </c>
      <c r="J1762" t="str">
        <f t="shared" si="30"/>
        <v>Yes</v>
      </c>
      <c r="K1762" t="s">
        <v>1101</v>
      </c>
      <c r="M1762" s="91"/>
    </row>
    <row r="1763" spans="1:13" ht="16" hidden="1" customHeight="1" x14ac:dyDescent="0.2">
      <c r="A1763" s="48">
        <v>46263</v>
      </c>
      <c r="B1763" s="95"/>
      <c r="C1763" s="95"/>
      <c r="D1763">
        <v>2</v>
      </c>
      <c r="E1763">
        <v>13</v>
      </c>
      <c r="F1763" t="s">
        <v>835</v>
      </c>
      <c r="G1763" s="50">
        <v>32</v>
      </c>
      <c r="H1763" s="47">
        <v>0.5</v>
      </c>
      <c r="I1763">
        <v>32</v>
      </c>
      <c r="J1763" t="str">
        <f t="shared" si="30"/>
        <v>Yes</v>
      </c>
      <c r="K1763" t="s">
        <v>4</v>
      </c>
    </row>
    <row r="1764" spans="1:13" ht="16" hidden="1" customHeight="1" x14ac:dyDescent="0.2">
      <c r="A1764" s="48">
        <v>46263</v>
      </c>
      <c r="B1764" s="95"/>
      <c r="C1764" s="95"/>
      <c r="D1764">
        <v>2</v>
      </c>
      <c r="E1764">
        <v>13</v>
      </c>
      <c r="F1764" t="s">
        <v>835</v>
      </c>
      <c r="G1764" s="50">
        <v>9.8000000000000007</v>
      </c>
      <c r="H1764" s="47">
        <v>0.5</v>
      </c>
      <c r="I1764">
        <v>9.1999999999999993</v>
      </c>
      <c r="J1764" t="str">
        <f t="shared" si="30"/>
        <v>No</v>
      </c>
      <c r="K1764" t="s">
        <v>1101</v>
      </c>
      <c r="M1764" s="91"/>
    </row>
    <row r="1765" spans="1:13" ht="16" hidden="1" customHeight="1" x14ac:dyDescent="0.2">
      <c r="A1765" s="48">
        <v>46263</v>
      </c>
      <c r="B1765" s="95"/>
      <c r="C1765" s="95"/>
      <c r="D1765">
        <v>3</v>
      </c>
      <c r="E1765">
        <v>6</v>
      </c>
      <c r="F1765" t="s">
        <v>1145</v>
      </c>
      <c r="G1765" s="50">
        <v>22</v>
      </c>
      <c r="H1765" s="47">
        <v>0.5</v>
      </c>
      <c r="I1765">
        <v>20</v>
      </c>
      <c r="J1765" t="str">
        <f t="shared" si="30"/>
        <v>No</v>
      </c>
      <c r="K1765" t="s">
        <v>4</v>
      </c>
      <c r="M1765" s="91"/>
    </row>
    <row r="1766" spans="1:13" ht="16" hidden="1" customHeight="1" x14ac:dyDescent="0.2">
      <c r="A1766" s="48">
        <v>46263</v>
      </c>
      <c r="B1766" s="95"/>
      <c r="C1766" s="95"/>
      <c r="D1766">
        <v>3</v>
      </c>
      <c r="E1766">
        <v>6</v>
      </c>
      <c r="F1766" t="s">
        <v>1145</v>
      </c>
      <c r="G1766" s="50">
        <v>6.2</v>
      </c>
      <c r="H1766" s="47">
        <v>0.5</v>
      </c>
      <c r="I1766">
        <v>5.56</v>
      </c>
      <c r="J1766" t="str">
        <f t="shared" si="30"/>
        <v>No</v>
      </c>
      <c r="K1766" t="s">
        <v>1101</v>
      </c>
      <c r="M1766" s="91"/>
    </row>
    <row r="1767" spans="1:13" ht="16" hidden="1" customHeight="1" x14ac:dyDescent="0.2">
      <c r="A1767" s="48">
        <v>46263</v>
      </c>
      <c r="B1767" s="95"/>
      <c r="C1767" s="95"/>
      <c r="D1767">
        <v>3</v>
      </c>
      <c r="E1767">
        <v>12</v>
      </c>
      <c r="F1767" t="s">
        <v>1146</v>
      </c>
      <c r="G1767" s="50">
        <v>25</v>
      </c>
      <c r="H1767" s="47">
        <v>0.5</v>
      </c>
      <c r="I1767">
        <v>29</v>
      </c>
      <c r="J1767" t="str">
        <f t="shared" si="30"/>
        <v>Yes</v>
      </c>
      <c r="K1767" t="s">
        <v>4</v>
      </c>
    </row>
    <row r="1768" spans="1:13" ht="16" hidden="1" customHeight="1" x14ac:dyDescent="0.2">
      <c r="A1768" s="48">
        <v>46263</v>
      </c>
      <c r="B1768" s="95"/>
      <c r="C1768" s="95"/>
      <c r="D1768">
        <v>3</v>
      </c>
      <c r="E1768">
        <v>12</v>
      </c>
      <c r="F1768" t="s">
        <v>1146</v>
      </c>
      <c r="G1768" s="50">
        <v>7.6</v>
      </c>
      <c r="H1768" s="47">
        <v>0.5</v>
      </c>
      <c r="I1768">
        <v>7.4</v>
      </c>
      <c r="J1768" t="str">
        <f t="shared" si="30"/>
        <v>No</v>
      </c>
      <c r="K1768" t="s">
        <v>1101</v>
      </c>
      <c r="M1768" s="91"/>
    </row>
    <row r="1769" spans="1:13" ht="16" hidden="1" customHeight="1" x14ac:dyDescent="0.2">
      <c r="A1769" s="48">
        <v>46263</v>
      </c>
      <c r="B1769" s="95"/>
      <c r="C1769" s="95"/>
      <c r="D1769">
        <v>3</v>
      </c>
      <c r="E1769">
        <v>14</v>
      </c>
      <c r="F1769" t="s">
        <v>893</v>
      </c>
      <c r="G1769" s="50">
        <v>12.5</v>
      </c>
      <c r="H1769" s="47">
        <v>0.5</v>
      </c>
      <c r="I1769">
        <v>12.5</v>
      </c>
      <c r="J1769" t="str">
        <f t="shared" si="30"/>
        <v>Yes</v>
      </c>
      <c r="K1769" t="s">
        <v>4</v>
      </c>
      <c r="M1769" s="91"/>
    </row>
    <row r="1770" spans="1:13" ht="16" hidden="1" customHeight="1" x14ac:dyDescent="0.2">
      <c r="A1770" s="48">
        <v>46263</v>
      </c>
      <c r="B1770" s="95"/>
      <c r="C1770" s="95"/>
      <c r="D1770">
        <v>4</v>
      </c>
      <c r="E1770">
        <v>8</v>
      </c>
      <c r="F1770" t="s">
        <v>463</v>
      </c>
      <c r="G1770" s="50">
        <v>14</v>
      </c>
      <c r="H1770" s="47">
        <v>0.5</v>
      </c>
      <c r="I1770">
        <v>18</v>
      </c>
      <c r="J1770" t="str">
        <f t="shared" si="30"/>
        <v>Yes</v>
      </c>
      <c r="K1770" t="s">
        <v>4</v>
      </c>
    </row>
    <row r="1771" spans="1:13" ht="16" hidden="1" customHeight="1" x14ac:dyDescent="0.2">
      <c r="A1771" s="48">
        <v>46263</v>
      </c>
      <c r="B1771" s="95"/>
      <c r="C1771" s="95"/>
      <c r="D1771">
        <v>4</v>
      </c>
      <c r="E1771">
        <v>8</v>
      </c>
      <c r="F1771" t="s">
        <v>463</v>
      </c>
      <c r="G1771" s="50">
        <v>4.5</v>
      </c>
      <c r="H1771" s="47">
        <v>0.5</v>
      </c>
      <c r="I1771">
        <v>4.5</v>
      </c>
      <c r="J1771" t="str">
        <f t="shared" si="30"/>
        <v>Yes</v>
      </c>
      <c r="K1771" t="s">
        <v>1101</v>
      </c>
      <c r="M1771" s="91"/>
    </row>
    <row r="1772" spans="1:13" ht="16" hidden="1" customHeight="1" x14ac:dyDescent="0.2">
      <c r="A1772" s="48">
        <v>46263</v>
      </c>
      <c r="B1772" s="95"/>
      <c r="C1772" s="95"/>
      <c r="D1772">
        <v>4</v>
      </c>
      <c r="E1772">
        <v>16</v>
      </c>
      <c r="F1772" t="s">
        <v>1064</v>
      </c>
      <c r="G1772" s="50">
        <v>11.5</v>
      </c>
      <c r="H1772" s="47">
        <v>0.5</v>
      </c>
      <c r="I1772">
        <v>14.5</v>
      </c>
      <c r="J1772" t="str">
        <f t="shared" si="30"/>
        <v>Yes</v>
      </c>
      <c r="K1772" t="s">
        <v>4</v>
      </c>
      <c r="M1772" s="91"/>
    </row>
    <row r="1773" spans="1:13" ht="16" hidden="1" customHeight="1" x14ac:dyDescent="0.2">
      <c r="A1773" s="48">
        <v>46263</v>
      </c>
      <c r="B1773" s="95"/>
      <c r="C1773" s="95"/>
      <c r="D1773">
        <v>5</v>
      </c>
      <c r="E1773">
        <v>7</v>
      </c>
      <c r="F1773" t="s">
        <v>826</v>
      </c>
      <c r="G1773" s="50">
        <v>30</v>
      </c>
      <c r="H1773" s="47">
        <v>0.5</v>
      </c>
      <c r="I1773">
        <v>29.76</v>
      </c>
      <c r="J1773" t="str">
        <f t="shared" si="30"/>
        <v>No</v>
      </c>
      <c r="K1773" t="s">
        <v>4</v>
      </c>
      <c r="M1773" s="91"/>
    </row>
    <row r="1774" spans="1:13" ht="16" hidden="1" customHeight="1" x14ac:dyDescent="0.2">
      <c r="A1774" s="48">
        <v>46263</v>
      </c>
      <c r="B1774" s="95"/>
      <c r="C1774" s="95"/>
      <c r="D1774">
        <v>5</v>
      </c>
      <c r="E1774">
        <v>7</v>
      </c>
      <c r="F1774" t="s">
        <v>826</v>
      </c>
      <c r="G1774" s="50">
        <v>8.8000000000000007</v>
      </c>
      <c r="H1774" s="47">
        <v>0.5</v>
      </c>
      <c r="I1774">
        <v>5.3</v>
      </c>
      <c r="J1774" t="str">
        <f t="shared" si="30"/>
        <v>No</v>
      </c>
      <c r="K1774" t="s">
        <v>1101</v>
      </c>
    </row>
    <row r="1775" spans="1:13" ht="16" hidden="1" customHeight="1" x14ac:dyDescent="0.2">
      <c r="A1775" s="48">
        <v>46263</v>
      </c>
      <c r="B1775" s="95"/>
      <c r="C1775" s="95"/>
      <c r="D1775">
        <v>5</v>
      </c>
      <c r="E1775">
        <v>8</v>
      </c>
      <c r="F1775" t="s">
        <v>295</v>
      </c>
      <c r="G1775" s="50">
        <v>36</v>
      </c>
      <c r="H1775" s="47">
        <v>0.5</v>
      </c>
      <c r="I1775">
        <v>44.23</v>
      </c>
      <c r="J1775" t="str">
        <f t="shared" si="30"/>
        <v>Yes</v>
      </c>
      <c r="K1775" t="s">
        <v>4</v>
      </c>
      <c r="M1775" s="91"/>
    </row>
    <row r="1776" spans="1:13" ht="16" hidden="1" customHeight="1" x14ac:dyDescent="0.2">
      <c r="A1776" s="48">
        <v>46263</v>
      </c>
      <c r="B1776" s="95"/>
      <c r="C1776" s="95"/>
      <c r="D1776">
        <v>6</v>
      </c>
      <c r="E1776">
        <v>4</v>
      </c>
      <c r="F1776" t="s">
        <v>848</v>
      </c>
      <c r="G1776" s="50">
        <v>11</v>
      </c>
      <c r="H1776" s="47">
        <v>0.5</v>
      </c>
      <c r="I1776">
        <v>6.92</v>
      </c>
      <c r="J1776" t="str">
        <f t="shared" si="30"/>
        <v>No</v>
      </c>
      <c r="K1776" t="s">
        <v>4</v>
      </c>
      <c r="M1776" s="91"/>
    </row>
    <row r="1777" spans="1:13" ht="16" hidden="1" customHeight="1" x14ac:dyDescent="0.2">
      <c r="A1777" s="48">
        <v>46263</v>
      </c>
      <c r="B1777" s="95"/>
      <c r="C1777" s="95"/>
      <c r="D1777">
        <v>6</v>
      </c>
      <c r="E1777">
        <v>6</v>
      </c>
      <c r="F1777" t="s">
        <v>1147</v>
      </c>
      <c r="G1777" s="50">
        <v>16.5</v>
      </c>
      <c r="H1777" s="47">
        <v>0.5</v>
      </c>
      <c r="I1777">
        <v>31.27</v>
      </c>
      <c r="J1777" t="str">
        <f t="shared" si="30"/>
        <v>Yes</v>
      </c>
      <c r="K1777" t="s">
        <v>4</v>
      </c>
    </row>
    <row r="1778" spans="1:13" ht="16" hidden="1" customHeight="1" x14ac:dyDescent="0.2">
      <c r="A1778" s="48">
        <v>46263</v>
      </c>
      <c r="B1778" s="95"/>
      <c r="C1778" s="95"/>
      <c r="D1778">
        <v>6</v>
      </c>
      <c r="E1778">
        <v>6</v>
      </c>
      <c r="F1778" t="s">
        <v>1147</v>
      </c>
      <c r="G1778" s="50">
        <v>4.3</v>
      </c>
      <c r="H1778" s="47">
        <v>0.5</v>
      </c>
      <c r="I1778">
        <v>4.38</v>
      </c>
      <c r="J1778" t="str">
        <f t="shared" si="30"/>
        <v>Yes</v>
      </c>
      <c r="K1778" t="s">
        <v>1101</v>
      </c>
      <c r="M1778" s="91"/>
    </row>
    <row r="1779" spans="1:13" ht="16" hidden="1" customHeight="1" x14ac:dyDescent="0.2">
      <c r="A1779" s="48">
        <v>46263</v>
      </c>
      <c r="B1779" s="95"/>
      <c r="C1779" s="95"/>
      <c r="D1779">
        <v>7</v>
      </c>
      <c r="E1779">
        <v>3</v>
      </c>
      <c r="F1779" t="s">
        <v>1148</v>
      </c>
      <c r="G1779" s="50">
        <v>30</v>
      </c>
      <c r="H1779" s="47">
        <v>0.5</v>
      </c>
      <c r="I1779">
        <v>30</v>
      </c>
      <c r="J1779" t="str">
        <f t="shared" si="30"/>
        <v>Yes</v>
      </c>
      <c r="K1779" t="s">
        <v>4</v>
      </c>
      <c r="M1779" s="91"/>
    </row>
    <row r="1780" spans="1:13" ht="16" hidden="1" customHeight="1" x14ac:dyDescent="0.2">
      <c r="A1780" s="48">
        <v>46263</v>
      </c>
      <c r="B1780" s="95"/>
      <c r="C1780" s="95"/>
      <c r="D1780">
        <v>7</v>
      </c>
      <c r="E1780">
        <v>3</v>
      </c>
      <c r="F1780" t="s">
        <v>1148</v>
      </c>
      <c r="G1780" s="50">
        <v>9.4</v>
      </c>
      <c r="H1780" s="47">
        <v>0.5</v>
      </c>
      <c r="I1780">
        <v>6.35</v>
      </c>
      <c r="J1780" t="str">
        <f t="shared" si="30"/>
        <v>No</v>
      </c>
      <c r="K1780" t="s">
        <v>1101</v>
      </c>
      <c r="M1780" s="91"/>
    </row>
    <row r="1781" spans="1:13" ht="16" hidden="1" customHeight="1" x14ac:dyDescent="0.2">
      <c r="A1781" s="48">
        <v>46263</v>
      </c>
      <c r="B1781" s="95"/>
      <c r="C1781" s="95"/>
      <c r="D1781">
        <v>7</v>
      </c>
      <c r="E1781">
        <v>5</v>
      </c>
      <c r="F1781" t="s">
        <v>1123</v>
      </c>
      <c r="G1781" s="50">
        <v>12.5</v>
      </c>
      <c r="H1781" s="47">
        <v>0.5</v>
      </c>
      <c r="I1781">
        <v>14.57</v>
      </c>
      <c r="J1781" t="str">
        <f t="shared" si="30"/>
        <v>Yes</v>
      </c>
      <c r="K1781" t="s">
        <v>4</v>
      </c>
    </row>
    <row r="1782" spans="1:13" ht="16" hidden="1" customHeight="1" x14ac:dyDescent="0.2">
      <c r="A1782" s="48">
        <v>46263</v>
      </c>
      <c r="B1782" s="95"/>
      <c r="C1782" s="95"/>
      <c r="D1782">
        <v>8</v>
      </c>
      <c r="E1782">
        <v>1</v>
      </c>
      <c r="F1782" t="s">
        <v>1149</v>
      </c>
      <c r="G1782" s="50">
        <v>14.5</v>
      </c>
      <c r="H1782" s="47">
        <v>0.5</v>
      </c>
      <c r="I1782">
        <v>33.700000000000003</v>
      </c>
      <c r="J1782" t="str">
        <f t="shared" si="30"/>
        <v>Yes</v>
      </c>
      <c r="K1782" t="s">
        <v>4</v>
      </c>
      <c r="M1782" s="91"/>
    </row>
    <row r="1783" spans="1:13" ht="16" hidden="1" customHeight="1" x14ac:dyDescent="0.2">
      <c r="A1783" s="48">
        <v>46263</v>
      </c>
      <c r="B1783" s="95"/>
      <c r="C1783" s="95"/>
      <c r="D1783">
        <v>8</v>
      </c>
      <c r="E1783">
        <v>1</v>
      </c>
      <c r="F1783" t="s">
        <v>1149</v>
      </c>
      <c r="G1783" s="50">
        <v>4.5999999999999996</v>
      </c>
      <c r="H1783" s="47">
        <v>0.5</v>
      </c>
      <c r="I1783">
        <v>5.53</v>
      </c>
      <c r="J1783" t="str">
        <f t="shared" si="30"/>
        <v>Yes</v>
      </c>
      <c r="K1783" t="s">
        <v>1101</v>
      </c>
      <c r="M1783" s="91"/>
    </row>
    <row r="1784" spans="1:13" ht="16" hidden="1" customHeight="1" x14ac:dyDescent="0.2">
      <c r="A1784" s="48">
        <v>46263</v>
      </c>
      <c r="B1784" s="95"/>
      <c r="C1784" s="95"/>
      <c r="D1784">
        <v>8</v>
      </c>
      <c r="E1784">
        <v>5</v>
      </c>
      <c r="F1784" t="s">
        <v>536</v>
      </c>
      <c r="G1784" s="50">
        <v>11.5</v>
      </c>
      <c r="H1784" s="47">
        <v>0.5</v>
      </c>
      <c r="I1784">
        <v>12.5</v>
      </c>
      <c r="J1784" t="str">
        <f t="shared" si="30"/>
        <v>Yes</v>
      </c>
      <c r="K1784" t="s">
        <v>4</v>
      </c>
      <c r="M1784" s="91"/>
    </row>
    <row r="1785" spans="1:13" ht="16" hidden="1" customHeight="1" x14ac:dyDescent="0.2">
      <c r="A1785" s="48">
        <v>46263</v>
      </c>
      <c r="B1785" s="95"/>
      <c r="C1785" s="95"/>
      <c r="D1785">
        <v>8</v>
      </c>
      <c r="E1785">
        <v>6</v>
      </c>
      <c r="F1785" t="s">
        <v>302</v>
      </c>
      <c r="G1785" s="50">
        <v>30</v>
      </c>
      <c r="H1785" s="47">
        <v>0.5</v>
      </c>
      <c r="I1785">
        <v>77.930000000000007</v>
      </c>
      <c r="J1785" t="str">
        <f t="shared" si="30"/>
        <v>Yes</v>
      </c>
      <c r="K1785" t="s">
        <v>4</v>
      </c>
    </row>
    <row r="1786" spans="1:13" ht="16" hidden="1" customHeight="1" x14ac:dyDescent="0.2">
      <c r="A1786" s="48">
        <v>46263</v>
      </c>
      <c r="B1786" s="95"/>
      <c r="C1786" s="95"/>
      <c r="D1786">
        <v>8</v>
      </c>
      <c r="E1786">
        <v>6</v>
      </c>
      <c r="F1786" t="s">
        <v>302</v>
      </c>
      <c r="G1786" s="50">
        <v>8.1999999999999993</v>
      </c>
      <c r="H1786" s="47">
        <v>0.5</v>
      </c>
      <c r="I1786">
        <v>10.19</v>
      </c>
      <c r="J1786" t="str">
        <f t="shared" si="30"/>
        <v>Yes</v>
      </c>
      <c r="K1786" t="s">
        <v>1101</v>
      </c>
      <c r="M1786" s="91"/>
    </row>
    <row r="1787" spans="1:13" ht="16" hidden="1" customHeight="1" x14ac:dyDescent="0.2">
      <c r="A1787" s="48">
        <v>46263</v>
      </c>
      <c r="B1787" s="95"/>
      <c r="C1787" s="95"/>
      <c r="D1787">
        <v>9</v>
      </c>
      <c r="E1787">
        <v>3</v>
      </c>
      <c r="F1787" t="s">
        <v>1150</v>
      </c>
      <c r="G1787" s="50">
        <v>26</v>
      </c>
      <c r="H1787" s="47">
        <v>0.5</v>
      </c>
      <c r="I1787">
        <v>30.38</v>
      </c>
      <c r="J1787" t="str">
        <f t="shared" si="30"/>
        <v>Yes</v>
      </c>
      <c r="K1787" t="s">
        <v>4</v>
      </c>
      <c r="M1787" s="91"/>
    </row>
    <row r="1788" spans="1:13" ht="16" hidden="1" customHeight="1" x14ac:dyDescent="0.2">
      <c r="A1788" s="48">
        <v>46263</v>
      </c>
      <c r="B1788" s="95"/>
      <c r="C1788" s="95"/>
      <c r="D1788">
        <v>9</v>
      </c>
      <c r="E1788">
        <v>3</v>
      </c>
      <c r="F1788" t="s">
        <v>1150</v>
      </c>
      <c r="G1788" s="50">
        <v>6.6</v>
      </c>
      <c r="H1788" s="47">
        <v>0.5</v>
      </c>
      <c r="I1788">
        <v>6.6</v>
      </c>
      <c r="J1788" t="str">
        <f t="shared" si="30"/>
        <v>Yes</v>
      </c>
      <c r="K1788" t="s">
        <v>1101</v>
      </c>
      <c r="M1788" s="91"/>
    </row>
    <row r="1789" spans="1:13" ht="16" hidden="1" customHeight="1" x14ac:dyDescent="0.2">
      <c r="A1789" s="48">
        <v>46263</v>
      </c>
      <c r="B1789" s="95"/>
      <c r="C1789" s="95"/>
      <c r="D1789">
        <v>9</v>
      </c>
      <c r="E1789">
        <v>6</v>
      </c>
      <c r="F1789" t="s">
        <v>1131</v>
      </c>
      <c r="G1789" s="50">
        <v>23</v>
      </c>
      <c r="H1789" s="47">
        <v>0.5</v>
      </c>
      <c r="I1789">
        <v>52.57</v>
      </c>
      <c r="J1789" t="str">
        <f t="shared" si="30"/>
        <v>Yes</v>
      </c>
      <c r="K1789" t="s">
        <v>4</v>
      </c>
    </row>
    <row r="1790" spans="1:13" ht="16" hidden="1" customHeight="1" x14ac:dyDescent="0.2">
      <c r="A1790" s="48">
        <v>46263</v>
      </c>
      <c r="B1790" s="95"/>
      <c r="C1790" s="95"/>
      <c r="D1790">
        <v>9</v>
      </c>
      <c r="E1790">
        <v>6</v>
      </c>
      <c r="F1790" t="s">
        <v>1131</v>
      </c>
      <c r="G1790" s="50">
        <v>6</v>
      </c>
      <c r="H1790" s="47">
        <v>0.5</v>
      </c>
      <c r="I1790">
        <v>7.87</v>
      </c>
      <c r="J1790" t="str">
        <f t="shared" si="30"/>
        <v>Yes</v>
      </c>
      <c r="K1790" t="s">
        <v>1101</v>
      </c>
      <c r="M1790" s="91"/>
    </row>
    <row r="1791" spans="1:13" ht="16" hidden="1" customHeight="1" x14ac:dyDescent="0.2">
      <c r="A1791" s="48">
        <v>46263</v>
      </c>
      <c r="B1791" s="95"/>
      <c r="C1791" s="95"/>
      <c r="D1791">
        <v>9</v>
      </c>
      <c r="E1791">
        <v>9</v>
      </c>
      <c r="F1791" t="s">
        <v>1018</v>
      </c>
      <c r="G1791" s="50">
        <v>16</v>
      </c>
      <c r="H1791" s="47">
        <v>0.5</v>
      </c>
      <c r="I1791">
        <v>12</v>
      </c>
      <c r="J1791" t="str">
        <f t="shared" si="30"/>
        <v>No</v>
      </c>
      <c r="K1791" t="s">
        <v>4</v>
      </c>
      <c r="M1791" s="91"/>
    </row>
    <row r="1792" spans="1:13" ht="16" hidden="1" customHeight="1" x14ac:dyDescent="0.2">
      <c r="A1792" s="48">
        <v>46263</v>
      </c>
      <c r="B1792" s="95"/>
      <c r="C1792" s="95"/>
      <c r="D1792">
        <v>9</v>
      </c>
      <c r="E1792">
        <v>14</v>
      </c>
      <c r="F1792" t="s">
        <v>888</v>
      </c>
      <c r="G1792" s="50">
        <v>15</v>
      </c>
      <c r="H1792" s="47">
        <v>0.5</v>
      </c>
      <c r="I1792">
        <v>12.71</v>
      </c>
      <c r="J1792" t="str">
        <f t="shared" si="30"/>
        <v>No</v>
      </c>
      <c r="K1792" t="s">
        <v>4</v>
      </c>
      <c r="M1792" s="91"/>
    </row>
    <row r="1793" spans="1:13" ht="16" hidden="1" customHeight="1" x14ac:dyDescent="0.2">
      <c r="A1793" s="48">
        <v>46263</v>
      </c>
      <c r="B1793" s="95"/>
      <c r="C1793" s="95"/>
      <c r="D1793">
        <v>9</v>
      </c>
      <c r="E1793">
        <v>14</v>
      </c>
      <c r="F1793" t="s">
        <v>888</v>
      </c>
      <c r="G1793" s="50">
        <v>4.3</v>
      </c>
      <c r="H1793" s="47">
        <v>0.5</v>
      </c>
      <c r="I1793">
        <v>3.6</v>
      </c>
      <c r="J1793" t="str">
        <f t="shared" si="30"/>
        <v>No</v>
      </c>
      <c r="K1793" t="s">
        <v>1101</v>
      </c>
    </row>
    <row r="1794" spans="1:13" ht="16" hidden="1" customHeight="1" x14ac:dyDescent="0.2">
      <c r="A1794" s="48">
        <v>46263</v>
      </c>
      <c r="B1794" s="95"/>
      <c r="C1794" s="95"/>
      <c r="D1794">
        <v>10</v>
      </c>
      <c r="E1794">
        <v>4</v>
      </c>
      <c r="F1794" t="s">
        <v>567</v>
      </c>
      <c r="G1794" s="50">
        <v>12.5</v>
      </c>
      <c r="H1794" s="47">
        <v>0.5</v>
      </c>
      <c r="I1794">
        <v>29.26</v>
      </c>
      <c r="J1794" t="str">
        <f t="shared" si="30"/>
        <v>Yes</v>
      </c>
      <c r="K1794" t="s">
        <v>4</v>
      </c>
      <c r="M1794" s="91"/>
    </row>
    <row r="1795" spans="1:13" ht="16" hidden="1" customHeight="1" x14ac:dyDescent="0.2">
      <c r="A1795" s="48">
        <v>46263</v>
      </c>
      <c r="B1795" s="95"/>
      <c r="C1795" s="95"/>
      <c r="D1795">
        <v>10</v>
      </c>
      <c r="E1795">
        <v>5</v>
      </c>
      <c r="F1795" t="s">
        <v>1151</v>
      </c>
      <c r="G1795" s="50">
        <v>18</v>
      </c>
      <c r="H1795" s="47">
        <v>0.5</v>
      </c>
      <c r="I1795">
        <v>39.32</v>
      </c>
      <c r="J1795" t="str">
        <f t="shared" si="30"/>
        <v>Yes</v>
      </c>
      <c r="K1795" t="s">
        <v>4</v>
      </c>
      <c r="M1795" s="91"/>
    </row>
    <row r="1796" spans="1:13" ht="16" hidden="1" customHeight="1" x14ac:dyDescent="0.2">
      <c r="A1796" s="48">
        <v>46263</v>
      </c>
      <c r="B1796" s="95"/>
      <c r="C1796" s="95"/>
      <c r="D1796">
        <v>10</v>
      </c>
      <c r="E1796">
        <v>14</v>
      </c>
      <c r="F1796" t="s">
        <v>760</v>
      </c>
      <c r="G1796" s="50">
        <v>17.5</v>
      </c>
      <c r="H1796" s="47">
        <v>0.5</v>
      </c>
      <c r="I1796">
        <v>20</v>
      </c>
      <c r="J1796" t="str">
        <f t="shared" si="30"/>
        <v>Yes</v>
      </c>
      <c r="K1796" t="s">
        <v>4</v>
      </c>
    </row>
    <row r="1797" spans="1:13" ht="16" hidden="1" customHeight="1" x14ac:dyDescent="0.2">
      <c r="A1797" s="48">
        <v>46263</v>
      </c>
      <c r="B1797" s="95"/>
      <c r="C1797" s="95"/>
      <c r="D1797">
        <v>10</v>
      </c>
      <c r="E1797">
        <v>14</v>
      </c>
      <c r="F1797" t="s">
        <v>760</v>
      </c>
      <c r="G1797" s="50">
        <v>5</v>
      </c>
      <c r="H1797" s="47">
        <v>0.5</v>
      </c>
      <c r="I1797">
        <v>3.7</v>
      </c>
      <c r="J1797" t="str">
        <f t="shared" si="30"/>
        <v>No</v>
      </c>
      <c r="K1797" t="s">
        <v>1101</v>
      </c>
      <c r="M1797" s="91"/>
    </row>
    <row r="1798" spans="1:13" ht="16" hidden="1" customHeight="1" x14ac:dyDescent="0.2">
      <c r="A1798" s="48">
        <v>46267</v>
      </c>
      <c r="B1798" s="95"/>
      <c r="C1798" s="95"/>
      <c r="D1798">
        <v>1</v>
      </c>
      <c r="E1798">
        <v>8</v>
      </c>
      <c r="F1798" t="s">
        <v>1157</v>
      </c>
      <c r="G1798" s="50">
        <v>28</v>
      </c>
      <c r="H1798" s="47">
        <v>0.5</v>
      </c>
      <c r="I1798">
        <v>44</v>
      </c>
      <c r="J1798" t="str">
        <f t="shared" si="30"/>
        <v>Yes</v>
      </c>
      <c r="K1798" t="s">
        <v>4</v>
      </c>
      <c r="M1798" s="91"/>
    </row>
    <row r="1799" spans="1:13" ht="16" hidden="1" customHeight="1" x14ac:dyDescent="0.2">
      <c r="A1799" s="48">
        <v>46267</v>
      </c>
      <c r="B1799" s="95"/>
      <c r="C1799" s="95"/>
      <c r="D1799">
        <v>1</v>
      </c>
      <c r="E1799">
        <v>8</v>
      </c>
      <c r="F1799" t="s">
        <v>1157</v>
      </c>
      <c r="G1799" s="50">
        <v>6.2</v>
      </c>
      <c r="H1799" s="47">
        <v>0.5</v>
      </c>
      <c r="I1799">
        <v>6</v>
      </c>
      <c r="J1799" t="str">
        <f t="shared" si="30"/>
        <v>No</v>
      </c>
      <c r="K1799" t="s">
        <v>1101</v>
      </c>
      <c r="M1799" s="91"/>
    </row>
    <row r="1800" spans="1:13" ht="16" hidden="1" customHeight="1" x14ac:dyDescent="0.2">
      <c r="A1800" s="48">
        <v>46267</v>
      </c>
      <c r="B1800" s="95"/>
      <c r="C1800" s="95"/>
      <c r="D1800">
        <v>2</v>
      </c>
      <c r="E1800">
        <v>8</v>
      </c>
      <c r="F1800" t="s">
        <v>1158</v>
      </c>
      <c r="G1800" s="50">
        <v>10.5</v>
      </c>
      <c r="H1800" s="47">
        <v>0.5</v>
      </c>
      <c r="I1800">
        <v>14.5</v>
      </c>
      <c r="J1800" t="str">
        <f t="shared" si="30"/>
        <v>Yes</v>
      </c>
      <c r="K1800" t="s">
        <v>4</v>
      </c>
    </row>
    <row r="1801" spans="1:13" ht="16" hidden="1" customHeight="1" x14ac:dyDescent="0.2">
      <c r="A1801" s="48">
        <v>46267</v>
      </c>
      <c r="B1801" s="95"/>
      <c r="C1801" s="95"/>
      <c r="D1801">
        <v>4</v>
      </c>
      <c r="E1801">
        <v>10</v>
      </c>
      <c r="F1801" t="s">
        <v>1159</v>
      </c>
      <c r="G1801" s="50">
        <v>13</v>
      </c>
      <c r="H1801" s="47">
        <v>0.5</v>
      </c>
      <c r="I1801">
        <v>13</v>
      </c>
      <c r="J1801" t="str">
        <f t="shared" si="30"/>
        <v>Yes</v>
      </c>
      <c r="K1801" t="s">
        <v>4</v>
      </c>
      <c r="M1801" s="91"/>
    </row>
    <row r="1802" spans="1:13" ht="16" hidden="1" customHeight="1" x14ac:dyDescent="0.2">
      <c r="A1802" s="48">
        <v>46267</v>
      </c>
      <c r="B1802" s="95"/>
      <c r="C1802" s="95"/>
      <c r="D1802">
        <v>5</v>
      </c>
      <c r="E1802">
        <v>2</v>
      </c>
      <c r="F1802" t="s">
        <v>166</v>
      </c>
      <c r="G1802" s="50">
        <v>28</v>
      </c>
      <c r="H1802" s="47">
        <v>0.5</v>
      </c>
      <c r="I1802">
        <v>28</v>
      </c>
      <c r="J1802" t="str">
        <f t="shared" si="30"/>
        <v>Yes</v>
      </c>
      <c r="K1802" t="s">
        <v>4</v>
      </c>
      <c r="M1802" s="91"/>
    </row>
    <row r="1803" spans="1:13" ht="16" hidden="1" customHeight="1" x14ac:dyDescent="0.2">
      <c r="A1803" s="48">
        <v>46267</v>
      </c>
      <c r="B1803" s="95"/>
      <c r="C1803" s="95"/>
      <c r="D1803">
        <v>5</v>
      </c>
      <c r="E1803">
        <v>2</v>
      </c>
      <c r="F1803" t="s">
        <v>166</v>
      </c>
      <c r="G1803" s="50">
        <v>8.1999999999999993</v>
      </c>
      <c r="H1803" s="47">
        <v>0.5</v>
      </c>
      <c r="I1803">
        <v>8</v>
      </c>
      <c r="J1803" t="str">
        <f t="shared" si="30"/>
        <v>No</v>
      </c>
      <c r="K1803" t="s">
        <v>1101</v>
      </c>
    </row>
    <row r="1804" spans="1:13" ht="16" hidden="1" customHeight="1" x14ac:dyDescent="0.2">
      <c r="A1804" s="48">
        <v>46267</v>
      </c>
      <c r="B1804" s="95"/>
      <c r="C1804" s="95"/>
      <c r="D1804">
        <v>5</v>
      </c>
      <c r="E1804">
        <v>3</v>
      </c>
      <c r="F1804" t="s">
        <v>1030</v>
      </c>
      <c r="G1804" s="50">
        <v>12</v>
      </c>
      <c r="H1804" s="47">
        <v>0.5</v>
      </c>
      <c r="I1804">
        <v>11.5</v>
      </c>
      <c r="J1804" t="str">
        <f t="shared" si="30"/>
        <v>No</v>
      </c>
      <c r="K1804" t="s">
        <v>4</v>
      </c>
      <c r="M1804" s="91"/>
    </row>
    <row r="1805" spans="1:13" ht="16" hidden="1" customHeight="1" x14ac:dyDescent="0.2">
      <c r="A1805" s="48">
        <v>46267</v>
      </c>
      <c r="B1805" s="95"/>
      <c r="C1805" s="95"/>
      <c r="D1805">
        <v>5</v>
      </c>
      <c r="E1805">
        <v>6</v>
      </c>
      <c r="F1805" t="s">
        <v>1160</v>
      </c>
      <c r="G1805" s="50">
        <v>32</v>
      </c>
      <c r="H1805" s="47">
        <v>0.5</v>
      </c>
      <c r="I1805">
        <v>27.37</v>
      </c>
      <c r="J1805" t="str">
        <f t="shared" si="30"/>
        <v>No</v>
      </c>
      <c r="K1805" t="s">
        <v>4</v>
      </c>
      <c r="M1805" s="91"/>
    </row>
    <row r="1806" spans="1:13" ht="16" hidden="1" customHeight="1" x14ac:dyDescent="0.2">
      <c r="A1806" s="48">
        <v>46267</v>
      </c>
      <c r="B1806" s="95"/>
      <c r="C1806" s="95"/>
      <c r="D1806">
        <v>5</v>
      </c>
      <c r="E1806">
        <v>6</v>
      </c>
      <c r="F1806" t="s">
        <v>1160</v>
      </c>
      <c r="G1806" s="50">
        <v>9.4</v>
      </c>
      <c r="H1806" s="47">
        <v>0.5</v>
      </c>
      <c r="I1806">
        <v>7.01</v>
      </c>
      <c r="J1806" t="str">
        <f t="shared" si="30"/>
        <v>No</v>
      </c>
      <c r="K1806" t="s">
        <v>1101</v>
      </c>
      <c r="M1806" s="91"/>
    </row>
    <row r="1807" spans="1:13" ht="16" hidden="1" customHeight="1" x14ac:dyDescent="0.2">
      <c r="A1807" s="48">
        <v>46267</v>
      </c>
      <c r="B1807" s="95"/>
      <c r="C1807" s="95"/>
      <c r="D1807">
        <v>5</v>
      </c>
      <c r="E1807">
        <v>13</v>
      </c>
      <c r="F1807" t="s">
        <v>1161</v>
      </c>
      <c r="G1807" s="50">
        <v>11</v>
      </c>
      <c r="H1807" s="47">
        <v>0.5</v>
      </c>
      <c r="I1807">
        <v>15</v>
      </c>
      <c r="J1807" t="str">
        <f t="shared" si="30"/>
        <v>Yes</v>
      </c>
      <c r="K1807" t="s">
        <v>4</v>
      </c>
    </row>
    <row r="1808" spans="1:13" ht="16" hidden="1" customHeight="1" x14ac:dyDescent="0.2">
      <c r="A1808" s="48">
        <v>46267</v>
      </c>
      <c r="B1808" s="95"/>
      <c r="C1808" s="95"/>
      <c r="D1808">
        <v>5</v>
      </c>
      <c r="E1808">
        <v>14</v>
      </c>
      <c r="F1808" t="s">
        <v>1162</v>
      </c>
      <c r="G1808" s="50">
        <v>38</v>
      </c>
      <c r="H1808" s="47">
        <v>0.5</v>
      </c>
      <c r="I1808">
        <v>36</v>
      </c>
      <c r="J1808" t="str">
        <f t="shared" si="30"/>
        <v>No</v>
      </c>
      <c r="K1808" t="s">
        <v>4</v>
      </c>
      <c r="M1808" s="91"/>
    </row>
    <row r="1809" spans="1:13" ht="16" hidden="1" customHeight="1" x14ac:dyDescent="0.2">
      <c r="A1809" s="48">
        <v>46267</v>
      </c>
      <c r="B1809" s="95"/>
      <c r="C1809" s="95"/>
      <c r="D1809">
        <v>6</v>
      </c>
      <c r="E1809">
        <v>4</v>
      </c>
      <c r="F1809" t="s">
        <v>1163</v>
      </c>
      <c r="G1809" s="50">
        <v>36</v>
      </c>
      <c r="H1809" s="47">
        <v>0.5</v>
      </c>
      <c r="I1809">
        <v>49.86</v>
      </c>
      <c r="J1809" t="str">
        <f t="shared" si="30"/>
        <v>Yes</v>
      </c>
      <c r="K1809" t="s">
        <v>4</v>
      </c>
      <c r="M1809" s="91"/>
    </row>
    <row r="1810" spans="1:13" ht="16" hidden="1" customHeight="1" x14ac:dyDescent="0.2">
      <c r="A1810" s="48">
        <v>46267</v>
      </c>
      <c r="B1810" s="95"/>
      <c r="C1810" s="95"/>
      <c r="D1810">
        <v>6</v>
      </c>
      <c r="E1810">
        <v>4</v>
      </c>
      <c r="F1810" t="s">
        <v>1163</v>
      </c>
      <c r="G1810" s="50">
        <v>7</v>
      </c>
      <c r="H1810" s="47">
        <v>0.5</v>
      </c>
      <c r="I1810">
        <v>7</v>
      </c>
      <c r="J1810" t="str">
        <f t="shared" si="30"/>
        <v>Yes</v>
      </c>
      <c r="K1810" t="s">
        <v>1101</v>
      </c>
    </row>
    <row r="1811" spans="1:13" ht="16" hidden="1" customHeight="1" x14ac:dyDescent="0.2">
      <c r="A1811" s="48">
        <v>46267</v>
      </c>
      <c r="B1811" s="95"/>
      <c r="C1811" s="95"/>
      <c r="D1811">
        <v>7</v>
      </c>
      <c r="E1811">
        <v>6</v>
      </c>
      <c r="F1811" t="s">
        <v>1164</v>
      </c>
      <c r="G1811" s="50">
        <v>27</v>
      </c>
      <c r="H1811" s="47">
        <v>0.5</v>
      </c>
      <c r="I1811">
        <v>21.98</v>
      </c>
      <c r="J1811" t="str">
        <f t="shared" si="30"/>
        <v>No</v>
      </c>
      <c r="K1811" t="s">
        <v>4</v>
      </c>
      <c r="M1811" s="91"/>
    </row>
    <row r="1812" spans="1:13" ht="16" hidden="1" customHeight="1" x14ac:dyDescent="0.2">
      <c r="A1812" s="48">
        <v>46267</v>
      </c>
      <c r="B1812" s="95"/>
      <c r="C1812" s="95"/>
      <c r="D1812">
        <v>7</v>
      </c>
      <c r="E1812">
        <v>6</v>
      </c>
      <c r="F1812" t="s">
        <v>1164</v>
      </c>
      <c r="G1812" s="50">
        <v>7.6</v>
      </c>
      <c r="H1812" s="47">
        <v>0.5</v>
      </c>
      <c r="I1812">
        <v>5.32</v>
      </c>
      <c r="J1812" t="str">
        <f t="shared" si="30"/>
        <v>No</v>
      </c>
      <c r="K1812" t="s">
        <v>1101</v>
      </c>
      <c r="M1812" s="91"/>
    </row>
    <row r="1813" spans="1:13" ht="16" hidden="1" customHeight="1" x14ac:dyDescent="0.2">
      <c r="A1813" s="48">
        <v>46267</v>
      </c>
      <c r="B1813" s="95"/>
      <c r="C1813" s="95"/>
      <c r="D1813">
        <v>7</v>
      </c>
      <c r="E1813">
        <v>7</v>
      </c>
      <c r="F1813" t="s">
        <v>1017</v>
      </c>
      <c r="G1813" s="50">
        <v>30</v>
      </c>
      <c r="H1813" s="47">
        <v>0.5</v>
      </c>
      <c r="I1813">
        <v>30</v>
      </c>
      <c r="J1813" t="str">
        <f t="shared" si="30"/>
        <v>Yes</v>
      </c>
      <c r="K1813" t="s">
        <v>4</v>
      </c>
    </row>
    <row r="1814" spans="1:13" ht="16" hidden="1" customHeight="1" x14ac:dyDescent="0.2">
      <c r="A1814" s="48">
        <v>46267</v>
      </c>
      <c r="B1814" s="95"/>
      <c r="C1814" s="95"/>
      <c r="D1814">
        <v>7</v>
      </c>
      <c r="E1814">
        <v>7</v>
      </c>
      <c r="F1814" t="s">
        <v>1017</v>
      </c>
      <c r="G1814" s="50">
        <v>8.6</v>
      </c>
      <c r="H1814" s="47">
        <v>0.5</v>
      </c>
      <c r="I1814">
        <v>7.14</v>
      </c>
      <c r="J1814" t="str">
        <f t="shared" si="30"/>
        <v>No</v>
      </c>
      <c r="K1814" t="s">
        <v>1101</v>
      </c>
      <c r="M1814" s="91"/>
    </row>
    <row r="1815" spans="1:13" ht="16" hidden="1" customHeight="1" x14ac:dyDescent="0.2">
      <c r="A1815" s="48">
        <v>46267</v>
      </c>
      <c r="B1815" s="95"/>
      <c r="C1815" s="95"/>
      <c r="D1815">
        <v>7</v>
      </c>
      <c r="E1815">
        <v>15</v>
      </c>
      <c r="F1815" t="s">
        <v>1165</v>
      </c>
      <c r="G1815" s="50">
        <v>12.5</v>
      </c>
      <c r="H1815" s="47">
        <v>0.5</v>
      </c>
      <c r="I1815">
        <v>12.5</v>
      </c>
      <c r="J1815" t="str">
        <f t="shared" ref="J1815:J1878" si="31">IF(I1815&gt;=G1815,"Yes","No")</f>
        <v>Yes</v>
      </c>
      <c r="K1815" t="s">
        <v>4</v>
      </c>
    </row>
    <row r="1816" spans="1:13" ht="16" hidden="1" customHeight="1" x14ac:dyDescent="0.2">
      <c r="A1816" s="48">
        <v>46267</v>
      </c>
      <c r="B1816" s="95"/>
      <c r="C1816" s="95"/>
      <c r="D1816">
        <v>8</v>
      </c>
      <c r="E1816">
        <v>1</v>
      </c>
      <c r="F1816" t="s">
        <v>1166</v>
      </c>
      <c r="G1816" s="50">
        <v>44</v>
      </c>
      <c r="H1816" s="47">
        <v>0.5</v>
      </c>
      <c r="I1816">
        <v>36.85</v>
      </c>
      <c r="J1816" t="str">
        <f t="shared" si="31"/>
        <v>No</v>
      </c>
      <c r="K1816" t="s">
        <v>4</v>
      </c>
      <c r="M1816" s="91"/>
    </row>
    <row r="1817" spans="1:13" ht="16" hidden="1" customHeight="1" x14ac:dyDescent="0.2">
      <c r="A1817" s="48">
        <v>46267</v>
      </c>
      <c r="B1817" s="95"/>
      <c r="C1817" s="95"/>
      <c r="D1817">
        <v>8</v>
      </c>
      <c r="E1817">
        <v>5</v>
      </c>
      <c r="F1817" t="s">
        <v>1167</v>
      </c>
      <c r="G1817" s="50">
        <v>12</v>
      </c>
      <c r="H1817" s="47">
        <v>0.5</v>
      </c>
      <c r="I1817">
        <v>17.98</v>
      </c>
      <c r="J1817" t="str">
        <f t="shared" si="31"/>
        <v>Yes</v>
      </c>
      <c r="K1817" t="s">
        <v>4</v>
      </c>
      <c r="M1817" s="91"/>
    </row>
    <row r="1818" spans="1:13" ht="16" hidden="1" customHeight="1" x14ac:dyDescent="0.2">
      <c r="A1818" s="48">
        <v>46267</v>
      </c>
      <c r="B1818" s="95"/>
      <c r="C1818" s="95"/>
      <c r="D1818">
        <v>8</v>
      </c>
      <c r="E1818">
        <v>12</v>
      </c>
      <c r="F1818" t="s">
        <v>1168</v>
      </c>
      <c r="G1818" s="50">
        <v>30</v>
      </c>
      <c r="H1818" s="47">
        <v>0.5</v>
      </c>
      <c r="I1818">
        <v>31.75</v>
      </c>
      <c r="J1818" t="str">
        <f t="shared" si="31"/>
        <v>Yes</v>
      </c>
      <c r="K1818" t="s">
        <v>4</v>
      </c>
      <c r="M1818" s="91"/>
    </row>
    <row r="1819" spans="1:13" ht="16" hidden="1" customHeight="1" x14ac:dyDescent="0.2">
      <c r="A1819" s="48">
        <v>46267</v>
      </c>
      <c r="B1819" s="95"/>
      <c r="C1819" s="95"/>
      <c r="D1819">
        <v>8</v>
      </c>
      <c r="E1819">
        <v>12</v>
      </c>
      <c r="F1819" t="s">
        <v>1168</v>
      </c>
      <c r="G1819" s="50">
        <v>8.6</v>
      </c>
      <c r="H1819" s="47">
        <v>0.5</v>
      </c>
      <c r="I1819">
        <v>7.6</v>
      </c>
      <c r="J1819" t="str">
        <f t="shared" si="31"/>
        <v>No</v>
      </c>
      <c r="K1819" t="s">
        <v>1101</v>
      </c>
    </row>
    <row r="1820" spans="1:13" ht="16" hidden="1" customHeight="1" x14ac:dyDescent="0.2">
      <c r="A1820" s="48">
        <v>46267</v>
      </c>
      <c r="B1820" s="95"/>
      <c r="C1820" s="95"/>
      <c r="D1820">
        <v>8</v>
      </c>
      <c r="E1820">
        <v>15</v>
      </c>
      <c r="F1820" t="s">
        <v>1169</v>
      </c>
      <c r="G1820" s="50">
        <v>13</v>
      </c>
      <c r="H1820" s="47">
        <v>0.5</v>
      </c>
      <c r="I1820">
        <v>11</v>
      </c>
      <c r="J1820" t="str">
        <f t="shared" si="31"/>
        <v>No</v>
      </c>
      <c r="K1820" t="s">
        <v>4</v>
      </c>
      <c r="M1820" s="91"/>
    </row>
    <row r="1821" spans="1:13" ht="16" hidden="1" customHeight="1" x14ac:dyDescent="0.2">
      <c r="A1821" s="48">
        <v>46267</v>
      </c>
      <c r="B1821" s="95"/>
      <c r="C1821" s="95"/>
      <c r="D1821">
        <v>8</v>
      </c>
      <c r="E1821">
        <v>16</v>
      </c>
      <c r="F1821" t="s">
        <v>1170</v>
      </c>
      <c r="G1821" s="50">
        <v>22</v>
      </c>
      <c r="H1821" s="47">
        <v>0.5</v>
      </c>
      <c r="I1821">
        <v>9.84</v>
      </c>
      <c r="J1821" t="str">
        <f t="shared" si="31"/>
        <v>No</v>
      </c>
      <c r="K1821" t="s">
        <v>4</v>
      </c>
      <c r="M1821" s="91"/>
    </row>
    <row r="1822" spans="1:13" ht="16" hidden="1" customHeight="1" x14ac:dyDescent="0.2">
      <c r="A1822" s="48">
        <v>46267</v>
      </c>
      <c r="B1822" s="95"/>
      <c r="C1822" s="95"/>
      <c r="D1822">
        <v>8</v>
      </c>
      <c r="E1822">
        <v>16</v>
      </c>
      <c r="F1822" t="s">
        <v>1170</v>
      </c>
      <c r="G1822" s="50">
        <v>6.2</v>
      </c>
      <c r="H1822" s="47">
        <v>0.5</v>
      </c>
      <c r="I1822">
        <v>3.75</v>
      </c>
      <c r="J1822" t="str">
        <f t="shared" si="31"/>
        <v>No</v>
      </c>
      <c r="K1822" t="s">
        <v>1101</v>
      </c>
    </row>
    <row r="1823" spans="1:13" ht="16" hidden="1" customHeight="1" x14ac:dyDescent="0.2">
      <c r="A1823" s="48">
        <v>46270</v>
      </c>
      <c r="B1823" s="95" t="s">
        <v>1156</v>
      </c>
      <c r="C1823" s="95" t="s">
        <v>813</v>
      </c>
      <c r="D1823">
        <v>1</v>
      </c>
      <c r="E1823">
        <v>5</v>
      </c>
      <c r="F1823" t="s">
        <v>1177</v>
      </c>
      <c r="G1823" s="50">
        <v>10.5</v>
      </c>
      <c r="H1823" s="47">
        <v>0.5</v>
      </c>
      <c r="I1823">
        <v>10.68</v>
      </c>
      <c r="J1823" t="str">
        <f t="shared" si="31"/>
        <v>Yes</v>
      </c>
      <c r="K1823" t="s">
        <v>4</v>
      </c>
    </row>
    <row r="1824" spans="1:13" ht="16" hidden="1" customHeight="1" x14ac:dyDescent="0.2">
      <c r="A1824" s="48">
        <v>46270</v>
      </c>
      <c r="B1824" s="95" t="s">
        <v>1156</v>
      </c>
      <c r="C1824" s="95" t="s">
        <v>813</v>
      </c>
      <c r="D1824">
        <v>1</v>
      </c>
      <c r="E1824">
        <v>5</v>
      </c>
      <c r="F1824" t="s">
        <v>1177</v>
      </c>
      <c r="G1824" s="50">
        <v>4.9000000000000004</v>
      </c>
      <c r="H1824" s="47">
        <v>0.5</v>
      </c>
      <c r="I1824">
        <v>3.82</v>
      </c>
      <c r="J1824" t="str">
        <f t="shared" si="31"/>
        <v>No</v>
      </c>
      <c r="K1824" t="s">
        <v>1101</v>
      </c>
    </row>
    <row r="1825" spans="1:13" ht="16" hidden="1" customHeight="1" x14ac:dyDescent="0.2">
      <c r="A1825" s="48">
        <v>46270</v>
      </c>
      <c r="B1825" s="95" t="s">
        <v>1156</v>
      </c>
      <c r="C1825" s="95" t="s">
        <v>813</v>
      </c>
      <c r="D1825">
        <v>1</v>
      </c>
      <c r="E1825">
        <v>6</v>
      </c>
      <c r="F1825" t="s">
        <v>1178</v>
      </c>
      <c r="G1825" s="50">
        <v>15.5</v>
      </c>
      <c r="H1825" s="47">
        <v>0.5</v>
      </c>
      <c r="I1825">
        <v>12.35</v>
      </c>
      <c r="J1825" t="str">
        <f t="shared" si="31"/>
        <v>No</v>
      </c>
      <c r="K1825" t="s">
        <v>4</v>
      </c>
    </row>
    <row r="1826" spans="1:13" ht="16" hidden="1" customHeight="1" x14ac:dyDescent="0.2">
      <c r="A1826" s="48">
        <v>46270</v>
      </c>
      <c r="B1826" s="95" t="s">
        <v>1156</v>
      </c>
      <c r="C1826" s="95" t="s">
        <v>813</v>
      </c>
      <c r="D1826">
        <v>1</v>
      </c>
      <c r="E1826">
        <v>6</v>
      </c>
      <c r="F1826" t="s">
        <v>1178</v>
      </c>
      <c r="G1826" s="50">
        <v>6.6</v>
      </c>
      <c r="H1826" s="47">
        <v>0.5</v>
      </c>
      <c r="I1826">
        <v>4.78</v>
      </c>
      <c r="J1826" t="str">
        <f t="shared" si="31"/>
        <v>No</v>
      </c>
      <c r="K1826" t="s">
        <v>1101</v>
      </c>
    </row>
    <row r="1827" spans="1:13" ht="16" hidden="1" customHeight="1" x14ac:dyDescent="0.2">
      <c r="A1827" s="48">
        <v>46270</v>
      </c>
      <c r="B1827" s="13" t="s">
        <v>1156</v>
      </c>
      <c r="C1827" s="13" t="s">
        <v>813</v>
      </c>
      <c r="D1827">
        <v>2</v>
      </c>
      <c r="E1827">
        <v>5</v>
      </c>
      <c r="F1827" t="s">
        <v>1179</v>
      </c>
      <c r="G1827" s="50">
        <v>14.5</v>
      </c>
      <c r="H1827" s="47">
        <v>0.5</v>
      </c>
      <c r="I1827">
        <v>9.66</v>
      </c>
      <c r="J1827" t="str">
        <f t="shared" si="31"/>
        <v>No</v>
      </c>
      <c r="K1827" t="s">
        <v>4</v>
      </c>
      <c r="M1827" s="91"/>
    </row>
    <row r="1828" spans="1:13" ht="16" hidden="1" customHeight="1" x14ac:dyDescent="0.2">
      <c r="A1828" s="48">
        <v>46270</v>
      </c>
      <c r="B1828" s="13" t="s">
        <v>1156</v>
      </c>
      <c r="C1828" s="13" t="s">
        <v>813</v>
      </c>
      <c r="D1828">
        <v>2</v>
      </c>
      <c r="E1828">
        <v>5</v>
      </c>
      <c r="F1828" t="s">
        <v>1179</v>
      </c>
      <c r="G1828" s="50">
        <v>4.3</v>
      </c>
      <c r="H1828" s="47">
        <v>0.5</v>
      </c>
      <c r="I1828">
        <v>2.87</v>
      </c>
      <c r="J1828" t="str">
        <f t="shared" si="31"/>
        <v>No</v>
      </c>
      <c r="K1828" t="s">
        <v>1101</v>
      </c>
      <c r="M1828" s="91"/>
    </row>
    <row r="1829" spans="1:13" ht="16" hidden="1" customHeight="1" x14ac:dyDescent="0.2">
      <c r="A1829" s="48">
        <v>46270</v>
      </c>
      <c r="B1829" s="13" t="s">
        <v>1156</v>
      </c>
      <c r="C1829" s="13" t="s">
        <v>813</v>
      </c>
      <c r="D1829">
        <v>2</v>
      </c>
      <c r="E1829">
        <v>7</v>
      </c>
      <c r="F1829" t="s">
        <v>1180</v>
      </c>
      <c r="G1829" s="50">
        <v>13.5</v>
      </c>
      <c r="H1829" s="47">
        <v>0.5</v>
      </c>
      <c r="I1829">
        <v>14.24</v>
      </c>
      <c r="J1829" t="str">
        <f t="shared" si="31"/>
        <v>Yes</v>
      </c>
      <c r="K1829" t="s">
        <v>4</v>
      </c>
      <c r="M1829" s="91"/>
    </row>
    <row r="1830" spans="1:13" ht="16" hidden="1" customHeight="1" x14ac:dyDescent="0.2">
      <c r="A1830" s="48">
        <v>46270</v>
      </c>
      <c r="B1830" s="13" t="s">
        <v>1156</v>
      </c>
      <c r="C1830" s="13" t="s">
        <v>813</v>
      </c>
      <c r="D1830">
        <v>2</v>
      </c>
      <c r="E1830">
        <v>9</v>
      </c>
      <c r="F1830" t="s">
        <v>1181</v>
      </c>
      <c r="G1830" s="50">
        <v>40</v>
      </c>
      <c r="H1830" s="47">
        <v>0.5</v>
      </c>
      <c r="I1830">
        <v>22.68</v>
      </c>
      <c r="J1830" t="str">
        <f t="shared" si="31"/>
        <v>No</v>
      </c>
      <c r="K1830" t="s">
        <v>4</v>
      </c>
    </row>
    <row r="1831" spans="1:13" ht="16" hidden="1" customHeight="1" x14ac:dyDescent="0.2">
      <c r="A1831" s="48">
        <v>46270</v>
      </c>
      <c r="B1831" s="13" t="s">
        <v>1156</v>
      </c>
      <c r="C1831" s="13" t="s">
        <v>813</v>
      </c>
      <c r="D1831">
        <v>2</v>
      </c>
      <c r="E1831">
        <v>11</v>
      </c>
      <c r="F1831" t="s">
        <v>651</v>
      </c>
      <c r="G1831" s="50">
        <v>14</v>
      </c>
      <c r="H1831" s="47">
        <v>0.5</v>
      </c>
      <c r="I1831">
        <v>12.97</v>
      </c>
      <c r="J1831" t="str">
        <f t="shared" si="31"/>
        <v>No</v>
      </c>
      <c r="K1831" t="s">
        <v>4</v>
      </c>
      <c r="M1831" s="91"/>
    </row>
    <row r="1832" spans="1:13" ht="16" hidden="1" customHeight="1" x14ac:dyDescent="0.2">
      <c r="A1832" s="48">
        <v>46270</v>
      </c>
      <c r="B1832" s="13" t="s">
        <v>1156</v>
      </c>
      <c r="C1832" s="13" t="s">
        <v>813</v>
      </c>
      <c r="D1832">
        <v>2</v>
      </c>
      <c r="E1832">
        <v>11</v>
      </c>
      <c r="F1832" t="s">
        <v>651</v>
      </c>
      <c r="G1832" s="50">
        <v>4.0999999999999996</v>
      </c>
      <c r="H1832" s="47">
        <v>0.5</v>
      </c>
      <c r="I1832">
        <v>3.56</v>
      </c>
      <c r="J1832" t="str">
        <f t="shared" si="31"/>
        <v>No</v>
      </c>
      <c r="K1832" t="s">
        <v>1101</v>
      </c>
      <c r="M1832" s="91"/>
    </row>
    <row r="1833" spans="1:13" ht="16" hidden="1" customHeight="1" x14ac:dyDescent="0.2">
      <c r="A1833" s="48">
        <v>46270</v>
      </c>
      <c r="B1833" s="13" t="s">
        <v>1172</v>
      </c>
      <c r="C1833" s="13" t="s">
        <v>1173</v>
      </c>
      <c r="D1833">
        <v>1</v>
      </c>
      <c r="E1833">
        <v>3</v>
      </c>
      <c r="F1833" t="s">
        <v>1174</v>
      </c>
      <c r="G1833" s="50">
        <v>42</v>
      </c>
      <c r="H1833" s="47">
        <v>0.5</v>
      </c>
      <c r="I1833">
        <v>50</v>
      </c>
      <c r="J1833" t="str">
        <f t="shared" si="31"/>
        <v>Yes</v>
      </c>
      <c r="K1833" t="s">
        <v>4</v>
      </c>
      <c r="M1833" s="91"/>
    </row>
    <row r="1834" spans="1:13" ht="16" hidden="1" customHeight="1" x14ac:dyDescent="0.2">
      <c r="A1834" s="48">
        <v>46270</v>
      </c>
      <c r="B1834" s="13" t="s">
        <v>1172</v>
      </c>
      <c r="C1834" s="13" t="s">
        <v>1173</v>
      </c>
      <c r="D1834">
        <v>1</v>
      </c>
      <c r="E1834">
        <v>12</v>
      </c>
      <c r="F1834" t="s">
        <v>1175</v>
      </c>
      <c r="G1834" s="50">
        <v>16</v>
      </c>
      <c r="H1834" s="47">
        <v>0.5</v>
      </c>
      <c r="I1834">
        <v>9.6</v>
      </c>
      <c r="J1834" t="str">
        <f t="shared" si="31"/>
        <v>No</v>
      </c>
      <c r="K1834" t="s">
        <v>4</v>
      </c>
    </row>
    <row r="1835" spans="1:13" ht="16" hidden="1" customHeight="1" x14ac:dyDescent="0.2">
      <c r="A1835" s="48">
        <v>46270</v>
      </c>
      <c r="B1835" s="13" t="s">
        <v>1172</v>
      </c>
      <c r="C1835" s="13" t="s">
        <v>1173</v>
      </c>
      <c r="D1835">
        <v>1</v>
      </c>
      <c r="E1835">
        <v>12</v>
      </c>
      <c r="F1835" t="s">
        <v>1175</v>
      </c>
      <c r="G1835" s="50">
        <v>4.7</v>
      </c>
      <c r="H1835" s="47">
        <v>0.5</v>
      </c>
      <c r="I1835">
        <v>2.27</v>
      </c>
      <c r="J1835" t="str">
        <f t="shared" si="31"/>
        <v>No</v>
      </c>
      <c r="K1835" t="s">
        <v>1101</v>
      </c>
      <c r="M1835" s="91"/>
    </row>
    <row r="1836" spans="1:13" ht="16" hidden="1" customHeight="1" x14ac:dyDescent="0.2">
      <c r="A1836" s="48">
        <v>46270</v>
      </c>
      <c r="B1836" s="13" t="s">
        <v>1156</v>
      </c>
      <c r="C1836" s="13" t="s">
        <v>813</v>
      </c>
      <c r="D1836">
        <v>3</v>
      </c>
      <c r="E1836">
        <v>1</v>
      </c>
      <c r="F1836" t="s">
        <v>414</v>
      </c>
      <c r="G1836" s="50">
        <v>11.5</v>
      </c>
      <c r="H1836" s="47">
        <v>0.5</v>
      </c>
      <c r="I1836">
        <v>11.43</v>
      </c>
      <c r="J1836" t="str">
        <f t="shared" si="31"/>
        <v>No</v>
      </c>
      <c r="K1836" t="s">
        <v>4</v>
      </c>
      <c r="M1836" s="91"/>
    </row>
    <row r="1837" spans="1:13" ht="16" hidden="1" customHeight="1" x14ac:dyDescent="0.2">
      <c r="A1837" s="48">
        <v>46270</v>
      </c>
      <c r="B1837" s="13" t="s">
        <v>1156</v>
      </c>
      <c r="C1837" s="13" t="s">
        <v>813</v>
      </c>
      <c r="D1837">
        <v>3</v>
      </c>
      <c r="E1837">
        <v>7</v>
      </c>
      <c r="F1837" t="s">
        <v>1182</v>
      </c>
      <c r="G1837" s="50">
        <v>16</v>
      </c>
      <c r="H1837" s="47">
        <v>0.5</v>
      </c>
      <c r="I1837">
        <v>13</v>
      </c>
      <c r="J1837" t="str">
        <f t="shared" si="31"/>
        <v>No</v>
      </c>
      <c r="K1837" t="s">
        <v>4</v>
      </c>
    </row>
    <row r="1838" spans="1:13" ht="16" hidden="1" customHeight="1" x14ac:dyDescent="0.2">
      <c r="A1838" s="48">
        <v>46270</v>
      </c>
      <c r="B1838" s="13" t="s">
        <v>1156</v>
      </c>
      <c r="C1838" s="13" t="s">
        <v>813</v>
      </c>
      <c r="D1838">
        <v>3</v>
      </c>
      <c r="E1838">
        <v>7</v>
      </c>
      <c r="F1838" t="s">
        <v>1182</v>
      </c>
      <c r="G1838" s="50">
        <v>4.4000000000000004</v>
      </c>
      <c r="H1838" s="47">
        <v>0.5</v>
      </c>
      <c r="I1838">
        <v>3.34</v>
      </c>
      <c r="J1838" t="str">
        <f t="shared" si="31"/>
        <v>No</v>
      </c>
      <c r="K1838" t="s">
        <v>1101</v>
      </c>
      <c r="M1838" s="91"/>
    </row>
    <row r="1839" spans="1:13" ht="16" hidden="1" customHeight="1" x14ac:dyDescent="0.2">
      <c r="A1839" s="48">
        <v>46270</v>
      </c>
      <c r="B1839" s="13" t="s">
        <v>1156</v>
      </c>
      <c r="C1839" s="13" t="s">
        <v>813</v>
      </c>
      <c r="D1839">
        <v>3</v>
      </c>
      <c r="E1839">
        <v>9</v>
      </c>
      <c r="F1839" t="s">
        <v>1084</v>
      </c>
      <c r="G1839" s="50">
        <v>19.5</v>
      </c>
      <c r="H1839" s="47">
        <v>0.5</v>
      </c>
      <c r="I1839">
        <v>14.06</v>
      </c>
      <c r="J1839" t="str">
        <f t="shared" si="31"/>
        <v>No</v>
      </c>
      <c r="K1839" t="s">
        <v>4</v>
      </c>
      <c r="M1839" s="91"/>
    </row>
    <row r="1840" spans="1:13" ht="16" hidden="1" customHeight="1" x14ac:dyDescent="0.2">
      <c r="A1840" s="48">
        <v>46270</v>
      </c>
      <c r="B1840" s="13" t="s">
        <v>1156</v>
      </c>
      <c r="C1840" s="13" t="s">
        <v>813</v>
      </c>
      <c r="D1840">
        <v>3</v>
      </c>
      <c r="E1840">
        <v>9</v>
      </c>
      <c r="F1840" t="s">
        <v>1084</v>
      </c>
      <c r="G1840" s="50">
        <v>5.3</v>
      </c>
      <c r="H1840" s="47">
        <v>0.5</v>
      </c>
      <c r="I1840">
        <v>2.98</v>
      </c>
      <c r="J1840" t="str">
        <f t="shared" si="31"/>
        <v>No</v>
      </c>
      <c r="K1840" t="s">
        <v>1101</v>
      </c>
    </row>
    <row r="1841" spans="1:13" ht="16" hidden="1" customHeight="1" x14ac:dyDescent="0.2">
      <c r="A1841" s="48">
        <v>46270</v>
      </c>
      <c r="B1841" s="13" t="s">
        <v>1172</v>
      </c>
      <c r="C1841" s="13" t="s">
        <v>1173</v>
      </c>
      <c r="D1841">
        <v>2</v>
      </c>
      <c r="E1841">
        <v>7</v>
      </c>
      <c r="F1841" t="s">
        <v>1176</v>
      </c>
      <c r="G1841" s="50">
        <v>11</v>
      </c>
      <c r="H1841" s="47">
        <v>0.5</v>
      </c>
      <c r="I1841">
        <v>7.6</v>
      </c>
      <c r="J1841" t="str">
        <f t="shared" si="31"/>
        <v>No</v>
      </c>
      <c r="K1841" t="s">
        <v>4</v>
      </c>
      <c r="M1841" s="91"/>
    </row>
    <row r="1842" spans="1:13" ht="16" hidden="1" customHeight="1" x14ac:dyDescent="0.2">
      <c r="A1842" s="48">
        <v>46270</v>
      </c>
      <c r="B1842" s="13" t="s">
        <v>1156</v>
      </c>
      <c r="C1842" s="13" t="s">
        <v>813</v>
      </c>
      <c r="D1842">
        <v>4</v>
      </c>
      <c r="E1842">
        <v>2</v>
      </c>
      <c r="F1842" t="s">
        <v>1110</v>
      </c>
      <c r="G1842" s="50">
        <v>23</v>
      </c>
      <c r="H1842" s="47">
        <v>0.5</v>
      </c>
      <c r="I1842">
        <v>33.72</v>
      </c>
      <c r="J1842" t="str">
        <f t="shared" si="31"/>
        <v>Yes</v>
      </c>
      <c r="K1842" t="s">
        <v>4</v>
      </c>
      <c r="M1842" s="91"/>
    </row>
    <row r="1843" spans="1:13" ht="16" hidden="1" customHeight="1" x14ac:dyDescent="0.2">
      <c r="A1843" s="48">
        <v>46270</v>
      </c>
      <c r="B1843" s="13" t="s">
        <v>1156</v>
      </c>
      <c r="C1843" s="13" t="s">
        <v>813</v>
      </c>
      <c r="D1843">
        <v>4</v>
      </c>
      <c r="E1843">
        <v>2</v>
      </c>
      <c r="F1843" t="s">
        <v>1110</v>
      </c>
      <c r="G1843" s="50">
        <v>6</v>
      </c>
      <c r="H1843" s="47">
        <v>0.5</v>
      </c>
      <c r="I1843">
        <v>5.0999999999999996</v>
      </c>
      <c r="J1843" t="str">
        <f t="shared" si="31"/>
        <v>No</v>
      </c>
      <c r="K1843" t="s">
        <v>1101</v>
      </c>
      <c r="M1843" s="91"/>
    </row>
    <row r="1844" spans="1:13" ht="16" hidden="1" customHeight="1" x14ac:dyDescent="0.2">
      <c r="A1844" s="48">
        <v>46270</v>
      </c>
      <c r="B1844" s="13" t="s">
        <v>1156</v>
      </c>
      <c r="C1844" s="13" t="s">
        <v>813</v>
      </c>
      <c r="D1844">
        <v>4</v>
      </c>
      <c r="E1844">
        <v>5</v>
      </c>
      <c r="F1844" t="s">
        <v>1183</v>
      </c>
      <c r="G1844" s="50">
        <v>17.5</v>
      </c>
      <c r="H1844" s="47">
        <v>0.5</v>
      </c>
      <c r="I1844">
        <v>25.38</v>
      </c>
      <c r="J1844" t="str">
        <f t="shared" si="31"/>
        <v>Yes</v>
      </c>
      <c r="K1844" t="s">
        <v>4</v>
      </c>
    </row>
    <row r="1845" spans="1:13" ht="16" hidden="1" customHeight="1" x14ac:dyDescent="0.2">
      <c r="A1845" s="48">
        <v>46270</v>
      </c>
      <c r="B1845" s="13" t="s">
        <v>1156</v>
      </c>
      <c r="C1845" s="13" t="s">
        <v>813</v>
      </c>
      <c r="D1845">
        <v>4</v>
      </c>
      <c r="E1845">
        <v>5</v>
      </c>
      <c r="F1845" t="s">
        <v>1183</v>
      </c>
      <c r="G1845" s="50">
        <v>4.3</v>
      </c>
      <c r="H1845" s="47">
        <v>0.5</v>
      </c>
      <c r="I1845">
        <v>4.3</v>
      </c>
      <c r="J1845" t="str">
        <f t="shared" si="31"/>
        <v>Yes</v>
      </c>
      <c r="K1845" t="s">
        <v>1101</v>
      </c>
      <c r="M1845" s="91"/>
    </row>
    <row r="1846" spans="1:13" ht="16" hidden="1" customHeight="1" x14ac:dyDescent="0.2">
      <c r="A1846" s="48">
        <v>46270</v>
      </c>
      <c r="B1846" s="13" t="s">
        <v>1156</v>
      </c>
      <c r="C1846" s="13" t="s">
        <v>813</v>
      </c>
      <c r="D1846">
        <v>4</v>
      </c>
      <c r="E1846">
        <v>12</v>
      </c>
      <c r="F1846" t="s">
        <v>1184</v>
      </c>
      <c r="G1846" s="50">
        <v>17</v>
      </c>
      <c r="H1846" s="47">
        <v>0.5</v>
      </c>
      <c r="I1846">
        <v>24</v>
      </c>
      <c r="J1846" t="str">
        <f t="shared" si="31"/>
        <v>Yes</v>
      </c>
      <c r="K1846" t="s">
        <v>4</v>
      </c>
      <c r="M1846" s="91"/>
    </row>
    <row r="1847" spans="1:13" ht="16" hidden="1" customHeight="1" x14ac:dyDescent="0.2">
      <c r="A1847" s="48">
        <v>46270</v>
      </c>
      <c r="B1847" s="13" t="s">
        <v>1156</v>
      </c>
      <c r="C1847" s="13" t="s">
        <v>813</v>
      </c>
      <c r="D1847">
        <v>4</v>
      </c>
      <c r="E1847">
        <v>12</v>
      </c>
      <c r="F1847" t="s">
        <v>1184</v>
      </c>
      <c r="G1847" s="50">
        <v>4.2</v>
      </c>
      <c r="H1847" s="47">
        <v>0.5</v>
      </c>
      <c r="I1847">
        <v>4.34</v>
      </c>
      <c r="J1847" t="str">
        <f t="shared" si="31"/>
        <v>Yes</v>
      </c>
      <c r="K1847" t="s">
        <v>1101</v>
      </c>
      <c r="M1847" s="91"/>
    </row>
    <row r="1848" spans="1:13" ht="16" hidden="1" customHeight="1" x14ac:dyDescent="0.2">
      <c r="A1848" s="48">
        <v>46270</v>
      </c>
      <c r="B1848" s="13" t="s">
        <v>1172</v>
      </c>
      <c r="C1848" s="13" t="s">
        <v>1173</v>
      </c>
      <c r="D1848">
        <v>3</v>
      </c>
      <c r="E1848">
        <v>4</v>
      </c>
      <c r="F1848" t="s">
        <v>1185</v>
      </c>
      <c r="G1848" s="50">
        <v>11</v>
      </c>
      <c r="H1848" s="47">
        <v>0.5</v>
      </c>
      <c r="I1848">
        <v>10.5</v>
      </c>
      <c r="J1848" t="str">
        <f t="shared" si="31"/>
        <v>No</v>
      </c>
      <c r="K1848" t="s">
        <v>4</v>
      </c>
    </row>
    <row r="1849" spans="1:13" ht="16" hidden="1" customHeight="1" x14ac:dyDescent="0.2">
      <c r="A1849" s="48">
        <v>46270</v>
      </c>
      <c r="B1849" s="13" t="s">
        <v>1172</v>
      </c>
      <c r="C1849" s="13" t="s">
        <v>1173</v>
      </c>
      <c r="D1849">
        <v>3</v>
      </c>
      <c r="E1849">
        <v>5</v>
      </c>
      <c r="F1849" t="s">
        <v>1186</v>
      </c>
      <c r="G1849" s="50">
        <v>15.5</v>
      </c>
      <c r="H1849" s="47">
        <v>0.5</v>
      </c>
      <c r="I1849">
        <v>10.029999999999999</v>
      </c>
      <c r="J1849" t="str">
        <f t="shared" si="31"/>
        <v>No</v>
      </c>
      <c r="K1849" t="s">
        <v>4</v>
      </c>
      <c r="M1849" s="91"/>
    </row>
    <row r="1850" spans="1:13" ht="16" hidden="1" customHeight="1" x14ac:dyDescent="0.2">
      <c r="A1850" s="48">
        <v>46270</v>
      </c>
      <c r="B1850" s="13" t="s">
        <v>1172</v>
      </c>
      <c r="C1850" s="13" t="s">
        <v>1173</v>
      </c>
      <c r="D1850">
        <v>3</v>
      </c>
      <c r="E1850">
        <v>5</v>
      </c>
      <c r="F1850" t="s">
        <v>1186</v>
      </c>
      <c r="G1850" s="50">
        <v>4.5</v>
      </c>
      <c r="H1850" s="47">
        <v>0.5</v>
      </c>
      <c r="I1850">
        <v>2.54</v>
      </c>
      <c r="J1850" t="str">
        <f t="shared" si="31"/>
        <v>No</v>
      </c>
      <c r="K1850" t="s">
        <v>1101</v>
      </c>
      <c r="M1850" s="91"/>
    </row>
    <row r="1851" spans="1:13" ht="16" hidden="1" customHeight="1" x14ac:dyDescent="0.2">
      <c r="A1851" s="48">
        <v>46270</v>
      </c>
      <c r="B1851" s="13" t="s">
        <v>1156</v>
      </c>
      <c r="C1851" s="13" t="s">
        <v>813</v>
      </c>
      <c r="D1851">
        <v>5</v>
      </c>
      <c r="E1851">
        <v>12</v>
      </c>
      <c r="F1851" t="s">
        <v>1187</v>
      </c>
      <c r="G1851" s="50">
        <v>10.5</v>
      </c>
      <c r="H1851" s="47">
        <v>0.5</v>
      </c>
      <c r="I1851">
        <v>5.94</v>
      </c>
      <c r="J1851" t="str">
        <f t="shared" si="31"/>
        <v>No</v>
      </c>
      <c r="K1851" t="s">
        <v>4</v>
      </c>
      <c r="M1851" s="91"/>
    </row>
    <row r="1852" spans="1:13" ht="16" hidden="1" customHeight="1" x14ac:dyDescent="0.2">
      <c r="A1852" s="48">
        <v>46270</v>
      </c>
      <c r="B1852" s="13" t="s">
        <v>1172</v>
      </c>
      <c r="C1852" s="13" t="s">
        <v>1173</v>
      </c>
      <c r="D1852">
        <v>4</v>
      </c>
      <c r="E1852">
        <v>11</v>
      </c>
      <c r="F1852" t="s">
        <v>1188</v>
      </c>
      <c r="G1852" s="50">
        <v>36</v>
      </c>
      <c r="H1852" s="47">
        <v>0.5</v>
      </c>
      <c r="I1852">
        <v>26</v>
      </c>
      <c r="J1852" t="str">
        <f t="shared" si="31"/>
        <v>No</v>
      </c>
      <c r="K1852" t="s">
        <v>4</v>
      </c>
    </row>
    <row r="1853" spans="1:13" ht="16" hidden="1" customHeight="1" x14ac:dyDescent="0.2">
      <c r="A1853" s="48">
        <v>46270</v>
      </c>
      <c r="B1853" s="13" t="s">
        <v>1172</v>
      </c>
      <c r="C1853" s="13" t="s">
        <v>1173</v>
      </c>
      <c r="D1853">
        <v>4</v>
      </c>
      <c r="E1853">
        <v>11</v>
      </c>
      <c r="F1853" t="s">
        <v>1188</v>
      </c>
      <c r="G1853" s="50">
        <v>9.8000000000000007</v>
      </c>
      <c r="H1853" s="47">
        <v>0.5</v>
      </c>
      <c r="I1853">
        <v>5.4</v>
      </c>
      <c r="J1853" t="str">
        <f t="shared" si="31"/>
        <v>No</v>
      </c>
      <c r="K1853" t="s">
        <v>1101</v>
      </c>
      <c r="M1853" s="91"/>
    </row>
    <row r="1854" spans="1:13" ht="16" hidden="1" customHeight="1" x14ac:dyDescent="0.2">
      <c r="A1854" s="48">
        <v>46270</v>
      </c>
      <c r="B1854" s="13" t="s">
        <v>1156</v>
      </c>
      <c r="C1854" s="13" t="s">
        <v>813</v>
      </c>
      <c r="D1854">
        <v>6</v>
      </c>
      <c r="E1854">
        <v>6</v>
      </c>
      <c r="F1854" t="s">
        <v>1102</v>
      </c>
      <c r="G1854" s="50">
        <v>23</v>
      </c>
      <c r="H1854" s="47">
        <v>0.5</v>
      </c>
      <c r="I1854">
        <v>26.81</v>
      </c>
      <c r="J1854" t="str">
        <f t="shared" si="31"/>
        <v>Yes</v>
      </c>
      <c r="K1854" t="s">
        <v>4</v>
      </c>
      <c r="M1854" s="91"/>
    </row>
    <row r="1855" spans="1:13" ht="16" hidden="1" customHeight="1" x14ac:dyDescent="0.2">
      <c r="A1855" s="48">
        <v>46270</v>
      </c>
      <c r="B1855" s="13" t="s">
        <v>1156</v>
      </c>
      <c r="C1855" s="13" t="s">
        <v>813</v>
      </c>
      <c r="D1855">
        <v>6</v>
      </c>
      <c r="E1855">
        <v>6</v>
      </c>
      <c r="F1855" t="s">
        <v>1102</v>
      </c>
      <c r="G1855" s="50">
        <v>5.6</v>
      </c>
      <c r="H1855" s="47">
        <v>0.5</v>
      </c>
      <c r="I1855">
        <v>5</v>
      </c>
      <c r="J1855" t="str">
        <f t="shared" si="31"/>
        <v>No</v>
      </c>
      <c r="K1855" t="s">
        <v>1101</v>
      </c>
      <c r="M1855" s="91"/>
    </row>
    <row r="1856" spans="1:13" ht="16" hidden="1" customHeight="1" x14ac:dyDescent="0.2">
      <c r="A1856" s="48">
        <v>46270</v>
      </c>
      <c r="B1856" s="13" t="s">
        <v>1156</v>
      </c>
      <c r="C1856" s="13" t="s">
        <v>813</v>
      </c>
      <c r="D1856">
        <v>6</v>
      </c>
      <c r="E1856">
        <v>8</v>
      </c>
      <c r="F1856" t="s">
        <v>1189</v>
      </c>
      <c r="G1856" s="50">
        <v>27</v>
      </c>
      <c r="H1856" s="47">
        <v>0.5</v>
      </c>
      <c r="I1856">
        <v>21</v>
      </c>
      <c r="J1856" t="str">
        <f t="shared" si="31"/>
        <v>No</v>
      </c>
      <c r="K1856" t="s">
        <v>4</v>
      </c>
    </row>
    <row r="1857" spans="1:13" ht="16" hidden="1" customHeight="1" x14ac:dyDescent="0.2">
      <c r="A1857" s="48">
        <v>46270</v>
      </c>
      <c r="B1857" s="13" t="s">
        <v>1156</v>
      </c>
      <c r="C1857" s="13" t="s">
        <v>813</v>
      </c>
      <c r="D1857">
        <v>6</v>
      </c>
      <c r="E1857">
        <v>8</v>
      </c>
      <c r="F1857" t="s">
        <v>1189</v>
      </c>
      <c r="G1857" s="50">
        <v>6.2</v>
      </c>
      <c r="H1857" s="47">
        <v>0.5</v>
      </c>
      <c r="I1857">
        <v>4.26</v>
      </c>
      <c r="J1857" t="str">
        <f t="shared" si="31"/>
        <v>No</v>
      </c>
      <c r="K1857" t="s">
        <v>1101</v>
      </c>
      <c r="M1857" s="91"/>
    </row>
    <row r="1858" spans="1:13" ht="16" hidden="1" customHeight="1" x14ac:dyDescent="0.2">
      <c r="A1858" s="48">
        <v>46270</v>
      </c>
      <c r="B1858" s="13" t="s">
        <v>1172</v>
      </c>
      <c r="C1858" s="13" t="s">
        <v>1173</v>
      </c>
      <c r="D1858">
        <v>5</v>
      </c>
      <c r="E1858">
        <v>2</v>
      </c>
      <c r="F1858" t="s">
        <v>1190</v>
      </c>
      <c r="G1858" s="50">
        <v>28</v>
      </c>
      <c r="H1858" s="47">
        <v>0.5</v>
      </c>
      <c r="I1858">
        <v>30.97</v>
      </c>
      <c r="J1858" t="str">
        <f t="shared" si="31"/>
        <v>Yes</v>
      </c>
      <c r="K1858" t="s">
        <v>4</v>
      </c>
      <c r="M1858" s="91"/>
    </row>
    <row r="1859" spans="1:13" ht="16" hidden="1" customHeight="1" x14ac:dyDescent="0.2">
      <c r="A1859" s="48">
        <v>46270</v>
      </c>
      <c r="B1859" s="13" t="s">
        <v>1172</v>
      </c>
      <c r="C1859" s="13" t="s">
        <v>1173</v>
      </c>
      <c r="D1859">
        <v>5</v>
      </c>
      <c r="E1859">
        <v>2</v>
      </c>
      <c r="F1859" t="s">
        <v>1190</v>
      </c>
      <c r="G1859" s="50">
        <v>8.4</v>
      </c>
      <c r="H1859" s="47">
        <v>0.5</v>
      </c>
      <c r="I1859">
        <v>7.4</v>
      </c>
      <c r="J1859" t="str">
        <f t="shared" si="31"/>
        <v>No</v>
      </c>
      <c r="K1859" t="s">
        <v>1101</v>
      </c>
      <c r="M1859" s="91"/>
    </row>
    <row r="1860" spans="1:13" ht="16" hidden="1" customHeight="1" x14ac:dyDescent="0.2">
      <c r="A1860" s="48">
        <v>46270</v>
      </c>
      <c r="B1860" s="13" t="s">
        <v>1172</v>
      </c>
      <c r="C1860" s="13" t="s">
        <v>1173</v>
      </c>
      <c r="D1860">
        <v>5</v>
      </c>
      <c r="E1860">
        <v>6</v>
      </c>
      <c r="F1860" t="s">
        <v>1191</v>
      </c>
      <c r="G1860" s="50">
        <v>14</v>
      </c>
      <c r="H1860" s="47">
        <v>0.5</v>
      </c>
      <c r="I1860">
        <v>10.5</v>
      </c>
      <c r="J1860" t="str">
        <f t="shared" si="31"/>
        <v>No</v>
      </c>
      <c r="K1860" t="s">
        <v>4</v>
      </c>
    </row>
    <row r="1861" spans="1:13" ht="16" hidden="1" customHeight="1" x14ac:dyDescent="0.2">
      <c r="A1861" s="48">
        <v>46270</v>
      </c>
      <c r="B1861" s="13" t="s">
        <v>1172</v>
      </c>
      <c r="C1861" s="13" t="s">
        <v>1173</v>
      </c>
      <c r="D1861">
        <v>5</v>
      </c>
      <c r="E1861">
        <v>6</v>
      </c>
      <c r="F1861" t="s">
        <v>1191</v>
      </c>
      <c r="G1861" s="50">
        <v>4.4000000000000004</v>
      </c>
      <c r="H1861" s="47">
        <v>0.5</v>
      </c>
      <c r="I1861">
        <v>3.27</v>
      </c>
      <c r="J1861" t="str">
        <f t="shared" si="31"/>
        <v>No</v>
      </c>
      <c r="K1861" t="s">
        <v>1101</v>
      </c>
      <c r="M1861" s="91"/>
    </row>
    <row r="1862" spans="1:13" ht="16" hidden="1" customHeight="1" x14ac:dyDescent="0.2">
      <c r="A1862" s="48">
        <v>46270</v>
      </c>
      <c r="B1862" s="13" t="s">
        <v>1172</v>
      </c>
      <c r="C1862" s="13" t="s">
        <v>1173</v>
      </c>
      <c r="D1862">
        <v>5</v>
      </c>
      <c r="E1862">
        <v>7</v>
      </c>
      <c r="F1862" t="s">
        <v>1192</v>
      </c>
      <c r="G1862" s="50">
        <v>14.5</v>
      </c>
      <c r="H1862" s="47">
        <v>0.5</v>
      </c>
      <c r="I1862">
        <v>23.81</v>
      </c>
      <c r="J1862" t="str">
        <f t="shared" si="31"/>
        <v>Yes</v>
      </c>
      <c r="K1862" t="s">
        <v>4</v>
      </c>
      <c r="M1862" s="91"/>
    </row>
    <row r="1863" spans="1:13" ht="16" hidden="1" customHeight="1" x14ac:dyDescent="0.2">
      <c r="A1863" s="48">
        <v>46270</v>
      </c>
      <c r="B1863" s="13" t="s">
        <v>1172</v>
      </c>
      <c r="C1863" s="13" t="s">
        <v>1173</v>
      </c>
      <c r="D1863">
        <v>5</v>
      </c>
      <c r="E1863">
        <v>7</v>
      </c>
      <c r="F1863" t="s">
        <v>1192</v>
      </c>
      <c r="G1863" s="50">
        <v>4.4000000000000004</v>
      </c>
      <c r="H1863" s="47">
        <v>0.5</v>
      </c>
      <c r="I1863">
        <v>5.01</v>
      </c>
      <c r="J1863" t="str">
        <f t="shared" si="31"/>
        <v>Yes</v>
      </c>
      <c r="K1863" t="s">
        <v>1101</v>
      </c>
    </row>
    <row r="1864" spans="1:13" ht="16" hidden="1" customHeight="1" x14ac:dyDescent="0.2">
      <c r="A1864" s="48">
        <v>46270</v>
      </c>
      <c r="B1864" s="13" t="s">
        <v>1172</v>
      </c>
      <c r="C1864" s="13" t="s">
        <v>1173</v>
      </c>
      <c r="D1864">
        <v>5</v>
      </c>
      <c r="E1864">
        <v>8</v>
      </c>
      <c r="F1864" t="s">
        <v>1193</v>
      </c>
      <c r="G1864" s="50">
        <v>34</v>
      </c>
      <c r="H1864" s="47">
        <v>0.5</v>
      </c>
      <c r="I1864">
        <v>24</v>
      </c>
      <c r="J1864" t="str">
        <f t="shared" si="31"/>
        <v>No</v>
      </c>
      <c r="K1864" t="s">
        <v>4</v>
      </c>
      <c r="M1864" s="91"/>
    </row>
    <row r="1865" spans="1:13" ht="16" hidden="1" customHeight="1" x14ac:dyDescent="0.2">
      <c r="A1865" s="48">
        <v>46270</v>
      </c>
      <c r="B1865" s="13" t="s">
        <v>1172</v>
      </c>
      <c r="C1865" s="13" t="s">
        <v>1173</v>
      </c>
      <c r="D1865">
        <v>5</v>
      </c>
      <c r="E1865">
        <v>10</v>
      </c>
      <c r="F1865" t="s">
        <v>1194</v>
      </c>
      <c r="G1865" s="50">
        <v>26</v>
      </c>
      <c r="H1865" s="47">
        <v>0.5</v>
      </c>
      <c r="I1865">
        <v>29.26</v>
      </c>
      <c r="J1865" t="str">
        <f t="shared" si="31"/>
        <v>Yes</v>
      </c>
      <c r="K1865" t="s">
        <v>4</v>
      </c>
      <c r="M1865" s="91"/>
    </row>
    <row r="1866" spans="1:13" ht="16" hidden="1" customHeight="1" x14ac:dyDescent="0.2">
      <c r="A1866" s="48">
        <v>46270</v>
      </c>
      <c r="B1866" s="13" t="s">
        <v>1172</v>
      </c>
      <c r="C1866" s="13" t="s">
        <v>1173</v>
      </c>
      <c r="D1866">
        <v>5</v>
      </c>
      <c r="E1866">
        <v>10</v>
      </c>
      <c r="F1866" t="s">
        <v>1194</v>
      </c>
      <c r="G1866" s="50">
        <v>7.4</v>
      </c>
      <c r="H1866" s="47">
        <v>0.5</v>
      </c>
      <c r="I1866">
        <v>6.8</v>
      </c>
      <c r="J1866" t="str">
        <f t="shared" si="31"/>
        <v>No</v>
      </c>
      <c r="K1866" t="s">
        <v>1101</v>
      </c>
      <c r="M1866" s="91"/>
    </row>
    <row r="1867" spans="1:13" ht="16" hidden="1" customHeight="1" x14ac:dyDescent="0.2">
      <c r="A1867" s="48">
        <v>46270</v>
      </c>
      <c r="B1867" s="13" t="s">
        <v>1172</v>
      </c>
      <c r="C1867" s="13" t="s">
        <v>1173</v>
      </c>
      <c r="D1867">
        <v>5</v>
      </c>
      <c r="E1867">
        <v>12</v>
      </c>
      <c r="F1867" t="s">
        <v>1195</v>
      </c>
      <c r="G1867" s="50">
        <v>10</v>
      </c>
      <c r="H1867" s="47">
        <v>0.5</v>
      </c>
      <c r="I1867">
        <v>5.09</v>
      </c>
      <c r="J1867" t="str">
        <f t="shared" si="31"/>
        <v>No</v>
      </c>
      <c r="K1867" t="s">
        <v>4</v>
      </c>
    </row>
    <row r="1868" spans="1:13" ht="16" hidden="1" customHeight="1" x14ac:dyDescent="0.2">
      <c r="A1868" s="48">
        <v>46270</v>
      </c>
      <c r="B1868" s="13" t="s">
        <v>1172</v>
      </c>
      <c r="C1868" s="13" t="s">
        <v>1173</v>
      </c>
      <c r="D1868">
        <v>5</v>
      </c>
      <c r="E1868">
        <v>13</v>
      </c>
      <c r="F1868" t="s">
        <v>1196</v>
      </c>
      <c r="G1868" s="50">
        <v>12.5</v>
      </c>
      <c r="H1868" s="47">
        <v>0.5</v>
      </c>
      <c r="I1868">
        <v>9</v>
      </c>
      <c r="J1868" t="str">
        <f t="shared" si="31"/>
        <v>No</v>
      </c>
      <c r="K1868" t="s">
        <v>4</v>
      </c>
      <c r="M1868" s="91"/>
    </row>
    <row r="1869" spans="1:13" ht="16" hidden="1" customHeight="1" x14ac:dyDescent="0.2">
      <c r="A1869" s="48">
        <v>46270</v>
      </c>
      <c r="B1869" s="13" t="s">
        <v>1156</v>
      </c>
      <c r="C1869" s="13" t="s">
        <v>813</v>
      </c>
      <c r="D1869">
        <v>7</v>
      </c>
      <c r="E1869">
        <v>1</v>
      </c>
      <c r="F1869" t="s">
        <v>758</v>
      </c>
      <c r="G1869" s="50">
        <v>48</v>
      </c>
      <c r="H1869" s="47">
        <v>0.5</v>
      </c>
      <c r="I1869">
        <v>110</v>
      </c>
      <c r="J1869" t="str">
        <f t="shared" si="31"/>
        <v>Yes</v>
      </c>
      <c r="K1869" t="s">
        <v>4</v>
      </c>
      <c r="M1869" s="91"/>
    </row>
    <row r="1870" spans="1:13" ht="16" hidden="1" customHeight="1" x14ac:dyDescent="0.2">
      <c r="A1870" s="48">
        <v>46270</v>
      </c>
      <c r="B1870" s="13" t="s">
        <v>1156</v>
      </c>
      <c r="C1870" s="13" t="s">
        <v>813</v>
      </c>
      <c r="D1870">
        <v>7</v>
      </c>
      <c r="E1870">
        <v>9</v>
      </c>
      <c r="F1870" t="s">
        <v>1002</v>
      </c>
      <c r="G1870" s="50">
        <v>11</v>
      </c>
      <c r="H1870" s="47">
        <v>0.5</v>
      </c>
      <c r="I1870">
        <v>22.68</v>
      </c>
      <c r="J1870" t="str">
        <f t="shared" si="31"/>
        <v>Yes</v>
      </c>
      <c r="K1870" t="s">
        <v>4</v>
      </c>
    </row>
    <row r="1871" spans="1:13" ht="16" hidden="1" customHeight="1" x14ac:dyDescent="0.2">
      <c r="A1871" s="48">
        <v>46270</v>
      </c>
      <c r="B1871" s="13" t="s">
        <v>1172</v>
      </c>
      <c r="C1871" s="13" t="s">
        <v>1173</v>
      </c>
      <c r="D1871">
        <v>6</v>
      </c>
      <c r="E1871">
        <v>4</v>
      </c>
      <c r="F1871" t="s">
        <v>1197</v>
      </c>
      <c r="G1871" s="50">
        <v>18.5</v>
      </c>
      <c r="H1871" s="47">
        <v>0.5</v>
      </c>
      <c r="I1871">
        <v>36.840000000000003</v>
      </c>
      <c r="J1871" t="str">
        <f t="shared" si="31"/>
        <v>Yes</v>
      </c>
      <c r="K1871" t="s">
        <v>4</v>
      </c>
      <c r="M1871" s="91"/>
    </row>
    <row r="1872" spans="1:13" ht="16" hidden="1" customHeight="1" x14ac:dyDescent="0.2">
      <c r="A1872" s="48">
        <v>46270</v>
      </c>
      <c r="B1872" s="13" t="s">
        <v>1172</v>
      </c>
      <c r="C1872" s="13" t="s">
        <v>1173</v>
      </c>
      <c r="D1872">
        <v>6</v>
      </c>
      <c r="E1872">
        <v>4</v>
      </c>
      <c r="F1872" t="s">
        <v>1197</v>
      </c>
      <c r="G1872" s="50">
        <v>5</v>
      </c>
      <c r="H1872" s="47">
        <v>0.5</v>
      </c>
      <c r="I1872">
        <v>7.27</v>
      </c>
      <c r="J1872" t="str">
        <f t="shared" si="31"/>
        <v>Yes</v>
      </c>
      <c r="K1872" t="s">
        <v>1101</v>
      </c>
      <c r="M1872" s="91"/>
    </row>
    <row r="1873" spans="1:13" ht="16" hidden="1" customHeight="1" x14ac:dyDescent="0.2">
      <c r="A1873" s="48">
        <v>46270</v>
      </c>
      <c r="B1873" s="13" t="s">
        <v>1156</v>
      </c>
      <c r="C1873" s="13" t="s">
        <v>813</v>
      </c>
      <c r="D1873">
        <v>8</v>
      </c>
      <c r="E1873">
        <v>2</v>
      </c>
      <c r="F1873" t="s">
        <v>1198</v>
      </c>
      <c r="G1873" s="50">
        <v>34</v>
      </c>
      <c r="H1873" s="47">
        <v>0.5</v>
      </c>
      <c r="I1873">
        <v>39.299999999999997</v>
      </c>
      <c r="J1873" t="str">
        <f t="shared" si="31"/>
        <v>Yes</v>
      </c>
      <c r="K1873" t="s">
        <v>4</v>
      </c>
    </row>
    <row r="1874" spans="1:13" ht="16" hidden="1" customHeight="1" x14ac:dyDescent="0.2">
      <c r="A1874" s="48">
        <v>46270</v>
      </c>
      <c r="B1874" s="13" t="s">
        <v>1156</v>
      </c>
      <c r="C1874" s="13" t="s">
        <v>813</v>
      </c>
      <c r="D1874">
        <v>8</v>
      </c>
      <c r="E1874">
        <v>9</v>
      </c>
      <c r="F1874" t="s">
        <v>1199</v>
      </c>
      <c r="G1874" s="50">
        <v>12</v>
      </c>
      <c r="H1874" s="47">
        <v>0.5</v>
      </c>
      <c r="I1874">
        <v>9.09</v>
      </c>
      <c r="J1874" t="str">
        <f t="shared" si="31"/>
        <v>No</v>
      </c>
      <c r="K1874" t="s">
        <v>4</v>
      </c>
      <c r="M1874" s="91"/>
    </row>
    <row r="1875" spans="1:13" ht="16" hidden="1" customHeight="1" x14ac:dyDescent="0.2">
      <c r="A1875" s="48">
        <v>46270</v>
      </c>
      <c r="B1875" s="13" t="s">
        <v>1172</v>
      </c>
      <c r="C1875" s="13" t="s">
        <v>1173</v>
      </c>
      <c r="D1875">
        <v>7</v>
      </c>
      <c r="E1875">
        <v>5</v>
      </c>
      <c r="F1875" t="s">
        <v>1200</v>
      </c>
      <c r="G1875" s="50">
        <v>14</v>
      </c>
      <c r="H1875" s="47">
        <v>0.5</v>
      </c>
      <c r="I1875">
        <v>33.5</v>
      </c>
      <c r="J1875" t="str">
        <f t="shared" si="31"/>
        <v>Yes</v>
      </c>
      <c r="K1875" t="s">
        <v>4</v>
      </c>
      <c r="M1875" s="91"/>
    </row>
    <row r="1876" spans="1:13" ht="16" hidden="1" customHeight="1" x14ac:dyDescent="0.2">
      <c r="A1876" s="48">
        <v>46270</v>
      </c>
      <c r="B1876" s="13" t="s">
        <v>1172</v>
      </c>
      <c r="C1876" s="13" t="s">
        <v>1173</v>
      </c>
      <c r="D1876">
        <v>7</v>
      </c>
      <c r="E1876">
        <v>5</v>
      </c>
      <c r="F1876" t="s">
        <v>1200</v>
      </c>
      <c r="G1876" s="50">
        <v>4.0999999999999996</v>
      </c>
      <c r="H1876" s="47">
        <v>0.5</v>
      </c>
      <c r="I1876">
        <v>5.59</v>
      </c>
      <c r="J1876" t="str">
        <f t="shared" si="31"/>
        <v>Yes</v>
      </c>
      <c r="K1876" t="s">
        <v>1101</v>
      </c>
      <c r="M1876" s="91"/>
    </row>
    <row r="1877" spans="1:13" ht="16" hidden="1" customHeight="1" x14ac:dyDescent="0.2">
      <c r="A1877" s="48">
        <v>46270</v>
      </c>
      <c r="B1877" s="13" t="s">
        <v>1172</v>
      </c>
      <c r="C1877" s="13" t="s">
        <v>1173</v>
      </c>
      <c r="D1877">
        <v>7</v>
      </c>
      <c r="E1877">
        <v>7</v>
      </c>
      <c r="F1877" t="s">
        <v>1201</v>
      </c>
      <c r="G1877" s="50">
        <v>26</v>
      </c>
      <c r="H1877" s="47">
        <v>0.5</v>
      </c>
      <c r="I1877">
        <v>17.46</v>
      </c>
      <c r="J1877" t="str">
        <f t="shared" si="31"/>
        <v>No</v>
      </c>
      <c r="K1877" t="s">
        <v>4</v>
      </c>
    </row>
    <row r="1878" spans="1:13" ht="16" hidden="1" customHeight="1" x14ac:dyDescent="0.2">
      <c r="A1878" s="48">
        <v>46270</v>
      </c>
      <c r="B1878" s="13" t="s">
        <v>1172</v>
      </c>
      <c r="C1878" s="13" t="s">
        <v>1173</v>
      </c>
      <c r="D1878">
        <v>7</v>
      </c>
      <c r="E1878">
        <v>7</v>
      </c>
      <c r="F1878" t="s">
        <v>1201</v>
      </c>
      <c r="G1878" s="50">
        <v>7.6</v>
      </c>
      <c r="H1878" s="47">
        <v>0.5</v>
      </c>
      <c r="I1878">
        <v>5.01</v>
      </c>
      <c r="J1878" t="str">
        <f t="shared" si="31"/>
        <v>No</v>
      </c>
      <c r="K1878" t="s">
        <v>1101</v>
      </c>
      <c r="M1878" s="91"/>
    </row>
    <row r="1879" spans="1:13" ht="16" hidden="1" customHeight="1" x14ac:dyDescent="0.2">
      <c r="A1879" s="48">
        <v>46270</v>
      </c>
      <c r="B1879" s="13" t="s">
        <v>1172</v>
      </c>
      <c r="C1879" s="13" t="s">
        <v>1173</v>
      </c>
      <c r="D1879">
        <v>8</v>
      </c>
      <c r="E1879">
        <v>1</v>
      </c>
      <c r="F1879" t="s">
        <v>1202</v>
      </c>
      <c r="G1879" s="50">
        <v>13</v>
      </c>
      <c r="H1879" s="47">
        <v>0.5</v>
      </c>
      <c r="I1879">
        <v>11.16</v>
      </c>
      <c r="J1879" t="str">
        <f t="shared" ref="J1879:J1942" si="32">IF(I1879&gt;=G1879,"Yes","No")</f>
        <v>No</v>
      </c>
      <c r="K1879" t="s">
        <v>4</v>
      </c>
      <c r="M1879" s="91"/>
    </row>
    <row r="1880" spans="1:13" ht="16" hidden="1" customHeight="1" x14ac:dyDescent="0.2">
      <c r="A1880" s="48">
        <v>46270</v>
      </c>
      <c r="B1880" s="13" t="s">
        <v>1172</v>
      </c>
      <c r="C1880" s="13" t="s">
        <v>1173</v>
      </c>
      <c r="D1880">
        <v>8</v>
      </c>
      <c r="E1880">
        <v>7</v>
      </c>
      <c r="F1880" t="s">
        <v>1203</v>
      </c>
      <c r="G1880" s="50">
        <v>16</v>
      </c>
      <c r="H1880" s="47">
        <v>0.5</v>
      </c>
      <c r="I1880">
        <v>16</v>
      </c>
      <c r="J1880" t="str">
        <f t="shared" si="32"/>
        <v>Yes</v>
      </c>
      <c r="K1880" t="s">
        <v>4</v>
      </c>
      <c r="M1880" s="91"/>
    </row>
    <row r="1881" spans="1:13" ht="16" hidden="1" customHeight="1" x14ac:dyDescent="0.2">
      <c r="A1881" s="48">
        <v>46270</v>
      </c>
      <c r="B1881" s="13" t="s">
        <v>1172</v>
      </c>
      <c r="C1881" s="13" t="s">
        <v>1173</v>
      </c>
      <c r="D1881">
        <v>8</v>
      </c>
      <c r="E1881">
        <v>7</v>
      </c>
      <c r="F1881" t="s">
        <v>1203</v>
      </c>
      <c r="G1881" s="50">
        <v>5.0999999999999996</v>
      </c>
      <c r="H1881" s="47">
        <v>0.5</v>
      </c>
      <c r="I1881">
        <v>3.88</v>
      </c>
      <c r="J1881" t="str">
        <f t="shared" si="32"/>
        <v>No</v>
      </c>
      <c r="K1881" t="s">
        <v>1101</v>
      </c>
    </row>
    <row r="1882" spans="1:13" ht="16" hidden="1" customHeight="1" x14ac:dyDescent="0.2">
      <c r="A1882" s="48">
        <v>46270</v>
      </c>
      <c r="B1882" s="13" t="s">
        <v>1172</v>
      </c>
      <c r="C1882" s="13" t="s">
        <v>1173</v>
      </c>
      <c r="D1882">
        <v>8</v>
      </c>
      <c r="E1882">
        <v>10</v>
      </c>
      <c r="F1882" t="s">
        <v>1204</v>
      </c>
      <c r="G1882" s="50">
        <v>17.5</v>
      </c>
      <c r="H1882" s="47">
        <v>0.5</v>
      </c>
      <c r="I1882">
        <v>27</v>
      </c>
      <c r="J1882" t="str">
        <f t="shared" si="32"/>
        <v>Yes</v>
      </c>
      <c r="K1882" t="s">
        <v>4</v>
      </c>
      <c r="M1882" s="91"/>
    </row>
    <row r="1883" spans="1:13" ht="16" hidden="1" customHeight="1" x14ac:dyDescent="0.2">
      <c r="A1883" s="48">
        <v>46270</v>
      </c>
      <c r="B1883" s="13" t="s">
        <v>1172</v>
      </c>
      <c r="C1883" s="13" t="s">
        <v>1173</v>
      </c>
      <c r="D1883">
        <v>8</v>
      </c>
      <c r="E1883">
        <v>10</v>
      </c>
      <c r="F1883" t="s">
        <v>1204</v>
      </c>
      <c r="G1883" s="50">
        <v>5.4</v>
      </c>
      <c r="H1883" s="47">
        <v>0.5</v>
      </c>
      <c r="I1883">
        <v>5.2</v>
      </c>
      <c r="J1883" t="str">
        <f t="shared" si="32"/>
        <v>No</v>
      </c>
      <c r="K1883" t="s">
        <v>1101</v>
      </c>
      <c r="M1883" s="91"/>
    </row>
    <row r="1884" spans="1:13" ht="16" hidden="1" customHeight="1" x14ac:dyDescent="0.2">
      <c r="A1884" s="48">
        <v>46270</v>
      </c>
      <c r="B1884" s="13" t="s">
        <v>1172</v>
      </c>
      <c r="C1884" s="13" t="s">
        <v>1173</v>
      </c>
      <c r="D1884">
        <v>9</v>
      </c>
      <c r="E1884">
        <v>7</v>
      </c>
      <c r="F1884" t="s">
        <v>1205</v>
      </c>
      <c r="G1884" s="50">
        <v>28</v>
      </c>
      <c r="H1884" s="47">
        <v>0.5</v>
      </c>
      <c r="I1884">
        <v>38.67</v>
      </c>
      <c r="J1884" t="str">
        <f t="shared" si="32"/>
        <v>Yes</v>
      </c>
      <c r="K1884" t="s">
        <v>4</v>
      </c>
      <c r="M1884" s="91"/>
    </row>
    <row r="1885" spans="1:13" ht="16" hidden="1" customHeight="1" x14ac:dyDescent="0.2">
      <c r="A1885" s="48">
        <v>46270</v>
      </c>
      <c r="B1885" s="13" t="s">
        <v>1172</v>
      </c>
      <c r="C1885" s="13" t="s">
        <v>1173</v>
      </c>
      <c r="D1885">
        <v>9</v>
      </c>
      <c r="E1885">
        <v>7</v>
      </c>
      <c r="F1885" t="s">
        <v>1205</v>
      </c>
      <c r="G1885" s="50">
        <v>8.4</v>
      </c>
      <c r="H1885" s="47">
        <v>0.5</v>
      </c>
      <c r="I1885">
        <v>8</v>
      </c>
      <c r="J1885" t="str">
        <f t="shared" si="32"/>
        <v>No</v>
      </c>
      <c r="K1885" t="s">
        <v>1101</v>
      </c>
      <c r="M1885" s="91"/>
    </row>
    <row r="1886" spans="1:13" ht="16" hidden="1" customHeight="1" x14ac:dyDescent="0.2">
      <c r="A1886" s="48">
        <v>46274</v>
      </c>
      <c r="B1886" s="98" t="s">
        <v>1156</v>
      </c>
      <c r="C1886" s="98" t="s">
        <v>813</v>
      </c>
      <c r="D1886" s="100">
        <v>1</v>
      </c>
      <c r="E1886" s="100">
        <v>2</v>
      </c>
      <c r="F1886" s="99" t="s">
        <v>1163</v>
      </c>
      <c r="G1886" s="101">
        <v>12.5</v>
      </c>
      <c r="H1886" s="109">
        <v>0.5</v>
      </c>
      <c r="I1886">
        <v>16.34</v>
      </c>
      <c r="J1886" t="str">
        <f t="shared" si="32"/>
        <v>Yes</v>
      </c>
      <c r="K1886" s="102" t="s">
        <v>4</v>
      </c>
    </row>
    <row r="1887" spans="1:13" ht="16" hidden="1" customHeight="1" x14ac:dyDescent="0.2">
      <c r="A1887" s="48">
        <v>46274</v>
      </c>
      <c r="B1887" s="98" t="s">
        <v>1156</v>
      </c>
      <c r="C1887" s="98" t="s">
        <v>813</v>
      </c>
      <c r="D1887" s="100">
        <v>1</v>
      </c>
      <c r="E1887" s="100">
        <v>9</v>
      </c>
      <c r="F1887" s="99" t="s">
        <v>199</v>
      </c>
      <c r="G1887" s="101">
        <v>11</v>
      </c>
      <c r="H1887" s="109">
        <v>0.5</v>
      </c>
      <c r="I1887">
        <v>8.81</v>
      </c>
      <c r="J1887" t="str">
        <f t="shared" si="32"/>
        <v>No</v>
      </c>
      <c r="K1887" s="102" t="s">
        <v>4</v>
      </c>
      <c r="M1887" s="91"/>
    </row>
    <row r="1888" spans="1:13" ht="16" hidden="1" customHeight="1" x14ac:dyDescent="0.2">
      <c r="A1888" s="48">
        <v>46274</v>
      </c>
      <c r="B1888" s="98" t="s">
        <v>1156</v>
      </c>
      <c r="C1888" s="98" t="s">
        <v>813</v>
      </c>
      <c r="D1888" s="100">
        <v>3</v>
      </c>
      <c r="E1888" s="100">
        <v>4</v>
      </c>
      <c r="F1888" s="99" t="s">
        <v>1208</v>
      </c>
      <c r="G1888" s="101">
        <v>10.5</v>
      </c>
      <c r="H1888" s="109">
        <v>0.5</v>
      </c>
      <c r="I1888">
        <v>14.01</v>
      </c>
      <c r="J1888" t="str">
        <f t="shared" si="32"/>
        <v>Yes</v>
      </c>
      <c r="K1888" s="102" t="s">
        <v>4</v>
      </c>
      <c r="M1888" s="91"/>
    </row>
    <row r="1889" spans="1:13" ht="16" hidden="1" customHeight="1" x14ac:dyDescent="0.2">
      <c r="A1889" s="48">
        <v>46274</v>
      </c>
      <c r="B1889" s="98" t="s">
        <v>1156</v>
      </c>
      <c r="C1889" s="98" t="s">
        <v>813</v>
      </c>
      <c r="D1889" s="100">
        <v>3</v>
      </c>
      <c r="E1889" s="100">
        <v>7</v>
      </c>
      <c r="F1889" s="99" t="s">
        <v>1209</v>
      </c>
      <c r="G1889" s="101">
        <v>12</v>
      </c>
      <c r="H1889" s="109">
        <v>0.5</v>
      </c>
      <c r="I1889">
        <v>8.3699999999999992</v>
      </c>
      <c r="J1889" t="str">
        <f t="shared" si="32"/>
        <v>No</v>
      </c>
      <c r="K1889" s="102" t="s">
        <v>4</v>
      </c>
      <c r="M1889" s="91"/>
    </row>
    <row r="1890" spans="1:13" ht="16" hidden="1" customHeight="1" x14ac:dyDescent="0.2">
      <c r="A1890" s="48">
        <v>46274</v>
      </c>
      <c r="B1890" s="98" t="s">
        <v>1156</v>
      </c>
      <c r="C1890" s="98" t="s">
        <v>813</v>
      </c>
      <c r="D1890" s="100">
        <v>3</v>
      </c>
      <c r="E1890" s="100">
        <v>9</v>
      </c>
      <c r="F1890" s="99" t="s">
        <v>1210</v>
      </c>
      <c r="G1890" s="101">
        <v>13.5</v>
      </c>
      <c r="H1890" s="109">
        <v>0.5</v>
      </c>
      <c r="I1890">
        <v>14.72</v>
      </c>
      <c r="J1890" t="str">
        <f t="shared" si="32"/>
        <v>Yes</v>
      </c>
      <c r="K1890" s="102" t="s">
        <v>4</v>
      </c>
    </row>
    <row r="1891" spans="1:13" ht="16" hidden="1" customHeight="1" x14ac:dyDescent="0.2">
      <c r="A1891" s="48">
        <v>46274</v>
      </c>
      <c r="B1891" s="98" t="s">
        <v>1156</v>
      </c>
      <c r="C1891" s="98" t="s">
        <v>813</v>
      </c>
      <c r="D1891" s="100">
        <v>3</v>
      </c>
      <c r="E1891" s="100">
        <v>9</v>
      </c>
      <c r="F1891" s="99" t="s">
        <v>1210</v>
      </c>
      <c r="G1891" s="101">
        <v>4.0999999999999996</v>
      </c>
      <c r="H1891" s="109">
        <v>0.5</v>
      </c>
      <c r="I1891">
        <v>3.78</v>
      </c>
      <c r="J1891" t="str">
        <f t="shared" si="32"/>
        <v>No</v>
      </c>
      <c r="K1891" s="102" t="s">
        <v>1101</v>
      </c>
      <c r="M1891" s="91"/>
    </row>
    <row r="1892" spans="1:13" ht="16" hidden="1" customHeight="1" x14ac:dyDescent="0.2">
      <c r="A1892" s="48">
        <v>46274</v>
      </c>
      <c r="B1892" s="98" t="s">
        <v>1156</v>
      </c>
      <c r="C1892" s="98" t="s">
        <v>813</v>
      </c>
      <c r="D1892" s="100">
        <v>3</v>
      </c>
      <c r="E1892" s="100">
        <v>12</v>
      </c>
      <c r="F1892" s="99" t="s">
        <v>1211</v>
      </c>
      <c r="G1892" s="101">
        <v>34</v>
      </c>
      <c r="H1892" s="109">
        <v>0.5</v>
      </c>
      <c r="I1892">
        <v>34</v>
      </c>
      <c r="J1892" t="str">
        <f t="shared" si="32"/>
        <v>Yes</v>
      </c>
      <c r="K1892" s="102" t="s">
        <v>4</v>
      </c>
      <c r="M1892" s="91"/>
    </row>
    <row r="1893" spans="1:13" ht="16" hidden="1" customHeight="1" x14ac:dyDescent="0.2">
      <c r="A1893" s="48">
        <v>46274</v>
      </c>
      <c r="B1893" s="98" t="s">
        <v>1156</v>
      </c>
      <c r="C1893" s="98" t="s">
        <v>813</v>
      </c>
      <c r="D1893" s="100">
        <v>3</v>
      </c>
      <c r="E1893" s="100">
        <v>12</v>
      </c>
      <c r="F1893" s="99" t="s">
        <v>1211</v>
      </c>
      <c r="G1893" s="101">
        <v>9.4</v>
      </c>
      <c r="H1893" s="109">
        <v>0.5</v>
      </c>
      <c r="I1893">
        <v>7.99</v>
      </c>
      <c r="J1893" t="str">
        <f t="shared" si="32"/>
        <v>No</v>
      </c>
      <c r="K1893" s="102" t="s">
        <v>1101</v>
      </c>
      <c r="M1893" s="91"/>
    </row>
    <row r="1894" spans="1:13" ht="16" hidden="1" customHeight="1" x14ac:dyDescent="0.2">
      <c r="A1894" s="48">
        <v>46274</v>
      </c>
      <c r="B1894" s="98" t="s">
        <v>1156</v>
      </c>
      <c r="C1894" s="98" t="s">
        <v>813</v>
      </c>
      <c r="D1894" s="100">
        <v>4</v>
      </c>
      <c r="E1894" s="100">
        <v>8</v>
      </c>
      <c r="F1894" s="99" t="s">
        <v>1212</v>
      </c>
      <c r="G1894" s="101">
        <v>19</v>
      </c>
      <c r="H1894" s="109">
        <v>0.5</v>
      </c>
      <c r="I1894">
        <v>29.58</v>
      </c>
      <c r="J1894" t="str">
        <f t="shared" si="32"/>
        <v>Yes</v>
      </c>
      <c r="K1894" s="102" t="s">
        <v>4</v>
      </c>
    </row>
    <row r="1895" spans="1:13" ht="16" hidden="1" customHeight="1" x14ac:dyDescent="0.2">
      <c r="A1895" s="48">
        <v>46274</v>
      </c>
      <c r="B1895" s="98" t="s">
        <v>1156</v>
      </c>
      <c r="C1895" s="98" t="s">
        <v>813</v>
      </c>
      <c r="D1895" s="100">
        <v>5</v>
      </c>
      <c r="E1895" s="100">
        <v>3</v>
      </c>
      <c r="F1895" s="99" t="s">
        <v>1213</v>
      </c>
      <c r="G1895" s="101">
        <v>13</v>
      </c>
      <c r="H1895" s="109">
        <v>0.5</v>
      </c>
      <c r="I1895">
        <v>13.5</v>
      </c>
      <c r="J1895" t="str">
        <f t="shared" si="32"/>
        <v>Yes</v>
      </c>
      <c r="K1895" s="102" t="s">
        <v>4</v>
      </c>
      <c r="M1895" s="91"/>
    </row>
    <row r="1896" spans="1:13" ht="16" hidden="1" customHeight="1" x14ac:dyDescent="0.2">
      <c r="A1896" s="48">
        <v>46274</v>
      </c>
      <c r="B1896" s="98" t="s">
        <v>1156</v>
      </c>
      <c r="C1896" s="98" t="s">
        <v>813</v>
      </c>
      <c r="D1896" s="100">
        <v>5</v>
      </c>
      <c r="E1896" s="100">
        <v>4</v>
      </c>
      <c r="F1896" s="99" t="s">
        <v>1214</v>
      </c>
      <c r="G1896" s="101">
        <v>14</v>
      </c>
      <c r="H1896" s="109">
        <v>0.5</v>
      </c>
      <c r="I1896">
        <v>18.52</v>
      </c>
      <c r="J1896" t="str">
        <f t="shared" si="32"/>
        <v>Yes</v>
      </c>
      <c r="K1896" s="102" t="s">
        <v>4</v>
      </c>
      <c r="M1896" s="91"/>
    </row>
    <row r="1897" spans="1:13" ht="16" hidden="1" customHeight="1" x14ac:dyDescent="0.2">
      <c r="A1897" s="48">
        <v>46274</v>
      </c>
      <c r="B1897" s="98" t="s">
        <v>1156</v>
      </c>
      <c r="C1897" s="98" t="s">
        <v>813</v>
      </c>
      <c r="D1897" s="100">
        <v>5</v>
      </c>
      <c r="E1897" s="100">
        <v>6</v>
      </c>
      <c r="F1897" s="99" t="s">
        <v>1215</v>
      </c>
      <c r="G1897" s="101">
        <v>14</v>
      </c>
      <c r="H1897" s="109">
        <v>0.5</v>
      </c>
      <c r="I1897">
        <v>50</v>
      </c>
      <c r="J1897" t="str">
        <f t="shared" si="32"/>
        <v>Yes</v>
      </c>
      <c r="K1897" s="102" t="s">
        <v>4</v>
      </c>
      <c r="M1897" s="91"/>
    </row>
    <row r="1898" spans="1:13" ht="16" hidden="1" customHeight="1" x14ac:dyDescent="0.2">
      <c r="A1898" s="48">
        <v>46274</v>
      </c>
      <c r="B1898" s="98" t="s">
        <v>1156</v>
      </c>
      <c r="C1898" s="98" t="s">
        <v>813</v>
      </c>
      <c r="D1898" s="100">
        <v>5</v>
      </c>
      <c r="E1898" s="100">
        <v>7</v>
      </c>
      <c r="F1898" s="99" t="s">
        <v>1216</v>
      </c>
      <c r="G1898" s="101">
        <v>13</v>
      </c>
      <c r="H1898" s="109">
        <v>0.5</v>
      </c>
      <c r="I1898">
        <v>15.91</v>
      </c>
      <c r="J1898" t="str">
        <f t="shared" si="32"/>
        <v>Yes</v>
      </c>
      <c r="K1898" s="102" t="s">
        <v>4</v>
      </c>
    </row>
    <row r="1899" spans="1:13" ht="16" hidden="1" customHeight="1" x14ac:dyDescent="0.2">
      <c r="A1899" s="48">
        <v>46274</v>
      </c>
      <c r="B1899" s="98" t="s">
        <v>1156</v>
      </c>
      <c r="C1899" s="98" t="s">
        <v>813</v>
      </c>
      <c r="D1899" s="100">
        <v>6</v>
      </c>
      <c r="E1899" s="100">
        <v>1</v>
      </c>
      <c r="F1899" s="99" t="s">
        <v>1007</v>
      </c>
      <c r="G1899" s="101">
        <v>12</v>
      </c>
      <c r="H1899" s="109">
        <v>0.5</v>
      </c>
      <c r="I1899">
        <v>11.5</v>
      </c>
      <c r="J1899" t="str">
        <f t="shared" si="32"/>
        <v>No</v>
      </c>
      <c r="K1899" s="102" t="s">
        <v>4</v>
      </c>
      <c r="M1899" s="91"/>
    </row>
    <row r="1900" spans="1:13" ht="16" hidden="1" customHeight="1" x14ac:dyDescent="0.2">
      <c r="A1900" s="48">
        <v>46274</v>
      </c>
      <c r="B1900" s="98" t="s">
        <v>1156</v>
      </c>
      <c r="C1900" s="98" t="s">
        <v>813</v>
      </c>
      <c r="D1900" s="100">
        <v>6</v>
      </c>
      <c r="E1900" s="100">
        <v>4</v>
      </c>
      <c r="F1900" s="99" t="s">
        <v>393</v>
      </c>
      <c r="G1900" s="101">
        <v>12</v>
      </c>
      <c r="H1900" s="109">
        <v>0.5</v>
      </c>
      <c r="I1900">
        <v>11.55</v>
      </c>
      <c r="J1900" t="str">
        <f t="shared" si="32"/>
        <v>No</v>
      </c>
      <c r="K1900" s="102" t="s">
        <v>4</v>
      </c>
      <c r="M1900" s="91"/>
    </row>
    <row r="1901" spans="1:13" ht="16" hidden="1" customHeight="1" x14ac:dyDescent="0.2">
      <c r="A1901" s="48">
        <v>46274</v>
      </c>
      <c r="B1901" s="98" t="s">
        <v>1156</v>
      </c>
      <c r="C1901" s="98" t="s">
        <v>813</v>
      </c>
      <c r="D1901" s="100">
        <v>6</v>
      </c>
      <c r="E1901" s="100">
        <v>10</v>
      </c>
      <c r="F1901" s="99" t="s">
        <v>1217</v>
      </c>
      <c r="G1901" s="101">
        <v>12.5</v>
      </c>
      <c r="H1901" s="109">
        <v>0.5</v>
      </c>
      <c r="I1901">
        <v>8.67</v>
      </c>
      <c r="J1901" t="str">
        <f t="shared" si="32"/>
        <v>No</v>
      </c>
      <c r="K1901" s="102" t="s">
        <v>4</v>
      </c>
      <c r="M1901" s="91"/>
    </row>
    <row r="1902" spans="1:13" ht="16" hidden="1" customHeight="1" x14ac:dyDescent="0.2">
      <c r="A1902" s="48">
        <v>46274</v>
      </c>
      <c r="B1902" s="98" t="s">
        <v>1156</v>
      </c>
      <c r="C1902" s="98" t="s">
        <v>813</v>
      </c>
      <c r="D1902" s="100">
        <v>7</v>
      </c>
      <c r="E1902" s="100">
        <v>2</v>
      </c>
      <c r="F1902" s="99" t="s">
        <v>269</v>
      </c>
      <c r="G1902" s="101">
        <v>16.5</v>
      </c>
      <c r="H1902" s="109">
        <v>0.5</v>
      </c>
      <c r="I1902">
        <v>17.89</v>
      </c>
      <c r="J1902" t="str">
        <f t="shared" si="32"/>
        <v>Yes</v>
      </c>
      <c r="K1902" s="102" t="s">
        <v>4</v>
      </c>
    </row>
    <row r="1903" spans="1:13" ht="16" hidden="1" customHeight="1" x14ac:dyDescent="0.2">
      <c r="A1903" s="48">
        <v>46274</v>
      </c>
      <c r="B1903" s="98" t="s">
        <v>1156</v>
      </c>
      <c r="C1903" s="98" t="s">
        <v>813</v>
      </c>
      <c r="D1903" s="100">
        <v>7</v>
      </c>
      <c r="E1903" s="100">
        <v>2</v>
      </c>
      <c r="F1903" s="99" t="s">
        <v>269</v>
      </c>
      <c r="G1903" s="101">
        <v>4.0999999999999996</v>
      </c>
      <c r="H1903" s="109">
        <v>0.5</v>
      </c>
      <c r="I1903">
        <v>3.79</v>
      </c>
      <c r="J1903" t="str">
        <f t="shared" si="32"/>
        <v>No</v>
      </c>
      <c r="K1903" s="102" t="s">
        <v>1101</v>
      </c>
      <c r="M1903" s="91"/>
    </row>
    <row r="1904" spans="1:13" ht="16" hidden="1" customHeight="1" x14ac:dyDescent="0.2">
      <c r="A1904" s="48">
        <v>46274</v>
      </c>
      <c r="B1904" s="98" t="s">
        <v>1156</v>
      </c>
      <c r="C1904" s="98" t="s">
        <v>813</v>
      </c>
      <c r="D1904" s="100">
        <v>7</v>
      </c>
      <c r="E1904" s="100">
        <v>8</v>
      </c>
      <c r="F1904" s="99" t="s">
        <v>1106</v>
      </c>
      <c r="G1904" s="101">
        <v>25</v>
      </c>
      <c r="H1904" s="109">
        <v>0.5</v>
      </c>
      <c r="I1904">
        <v>23.16</v>
      </c>
      <c r="J1904" t="str">
        <f t="shared" si="32"/>
        <v>No</v>
      </c>
      <c r="K1904" s="102" t="s">
        <v>4</v>
      </c>
      <c r="M1904" s="91"/>
    </row>
    <row r="1905" spans="1:13" ht="16" hidden="1" customHeight="1" x14ac:dyDescent="0.2">
      <c r="A1905" s="48">
        <v>46274</v>
      </c>
      <c r="B1905" s="98" t="s">
        <v>1156</v>
      </c>
      <c r="C1905" s="98" t="s">
        <v>813</v>
      </c>
      <c r="D1905" s="100">
        <v>7</v>
      </c>
      <c r="E1905" s="100">
        <v>8</v>
      </c>
      <c r="F1905" s="99" t="s">
        <v>1106</v>
      </c>
      <c r="G1905" s="101">
        <v>6</v>
      </c>
      <c r="H1905" s="109">
        <v>0.5</v>
      </c>
      <c r="I1905">
        <v>4.2</v>
      </c>
      <c r="J1905" t="str">
        <f t="shared" si="32"/>
        <v>No</v>
      </c>
      <c r="K1905" s="102" t="s">
        <v>1101</v>
      </c>
      <c r="M1905" s="91"/>
    </row>
    <row r="1906" spans="1:13" ht="16" hidden="1" customHeight="1" x14ac:dyDescent="0.2">
      <c r="A1906" s="48">
        <v>46274</v>
      </c>
      <c r="B1906" s="98" t="s">
        <v>1156</v>
      </c>
      <c r="C1906" s="98" t="s">
        <v>813</v>
      </c>
      <c r="D1906" s="100">
        <v>8</v>
      </c>
      <c r="E1906" s="100">
        <v>9</v>
      </c>
      <c r="F1906" s="99" t="s">
        <v>802</v>
      </c>
      <c r="G1906" s="101">
        <v>13</v>
      </c>
      <c r="H1906" s="109">
        <v>0.5</v>
      </c>
      <c r="I1906">
        <v>16.47</v>
      </c>
      <c r="J1906" t="str">
        <f t="shared" si="32"/>
        <v>Yes</v>
      </c>
      <c r="K1906" s="102" t="s">
        <v>4</v>
      </c>
    </row>
    <row r="1907" spans="1:13" ht="16" hidden="1" customHeight="1" x14ac:dyDescent="0.2">
      <c r="A1907" s="48">
        <v>46274</v>
      </c>
      <c r="B1907" s="98" t="s">
        <v>1156</v>
      </c>
      <c r="C1907" s="98" t="s">
        <v>813</v>
      </c>
      <c r="D1907" s="100">
        <v>8</v>
      </c>
      <c r="E1907" s="100">
        <v>11</v>
      </c>
      <c r="F1907" s="99" t="s">
        <v>1218</v>
      </c>
      <c r="G1907" s="101">
        <v>23</v>
      </c>
      <c r="H1907" s="109">
        <v>0.5</v>
      </c>
      <c r="I1907">
        <v>49.8</v>
      </c>
      <c r="J1907" t="str">
        <f t="shared" si="32"/>
        <v>Yes</v>
      </c>
      <c r="K1907" s="102" t="s">
        <v>4</v>
      </c>
      <c r="M1907" s="91"/>
    </row>
    <row r="1908" spans="1:13" ht="16" hidden="1" customHeight="1" x14ac:dyDescent="0.2">
      <c r="A1908" s="48">
        <v>46274</v>
      </c>
      <c r="B1908" s="98" t="s">
        <v>1156</v>
      </c>
      <c r="C1908" s="98" t="s">
        <v>813</v>
      </c>
      <c r="D1908" s="100">
        <v>8</v>
      </c>
      <c r="E1908" s="100">
        <v>11</v>
      </c>
      <c r="F1908" s="99" t="s">
        <v>1218</v>
      </c>
      <c r="G1908" s="101">
        <v>5.0999999999999996</v>
      </c>
      <c r="H1908" s="109">
        <v>0.5</v>
      </c>
      <c r="I1908">
        <v>7.95</v>
      </c>
      <c r="J1908" t="str">
        <f t="shared" si="32"/>
        <v>Yes</v>
      </c>
      <c r="K1908" s="102" t="s">
        <v>1101</v>
      </c>
      <c r="M1908" s="91"/>
    </row>
    <row r="1909" spans="1:13" ht="16" hidden="1" customHeight="1" x14ac:dyDescent="0.2">
      <c r="A1909" s="48">
        <v>46274</v>
      </c>
      <c r="B1909" s="98" t="s">
        <v>1156</v>
      </c>
      <c r="C1909" s="98" t="s">
        <v>813</v>
      </c>
      <c r="D1909" s="100">
        <v>8</v>
      </c>
      <c r="E1909" s="100">
        <v>12</v>
      </c>
      <c r="F1909" s="99" t="s">
        <v>1219</v>
      </c>
      <c r="G1909" s="101">
        <v>28</v>
      </c>
      <c r="H1909" s="109">
        <v>0.5</v>
      </c>
      <c r="I1909">
        <v>20</v>
      </c>
      <c r="J1909" t="str">
        <f t="shared" si="32"/>
        <v>No</v>
      </c>
      <c r="K1909" s="102" t="s">
        <v>4</v>
      </c>
    </row>
    <row r="1910" spans="1:13" ht="16" hidden="1" customHeight="1" x14ac:dyDescent="0.2">
      <c r="A1910" s="48">
        <v>46274</v>
      </c>
      <c r="B1910" s="98" t="s">
        <v>1156</v>
      </c>
      <c r="C1910" s="98" t="s">
        <v>813</v>
      </c>
      <c r="D1910" s="100">
        <v>8</v>
      </c>
      <c r="E1910" s="100">
        <v>12</v>
      </c>
      <c r="F1910" s="99" t="s">
        <v>1219</v>
      </c>
      <c r="G1910" s="101">
        <v>7.2</v>
      </c>
      <c r="H1910" s="109">
        <v>0.5</v>
      </c>
      <c r="I1910">
        <v>4.38</v>
      </c>
      <c r="J1910" t="str">
        <f t="shared" si="32"/>
        <v>No</v>
      </c>
      <c r="K1910" s="102" t="s">
        <v>1101</v>
      </c>
      <c r="M1910" s="91"/>
    </row>
    <row r="1911" spans="1:13" ht="16" hidden="1" customHeight="1" x14ac:dyDescent="0.2">
      <c r="A1911" s="48">
        <v>46274</v>
      </c>
      <c r="B1911" s="98" t="s">
        <v>1156</v>
      </c>
      <c r="C1911" s="98" t="s">
        <v>813</v>
      </c>
      <c r="D1911" s="100">
        <v>8</v>
      </c>
      <c r="E1911" s="100">
        <v>19</v>
      </c>
      <c r="F1911" s="99" t="s">
        <v>1098</v>
      </c>
      <c r="G1911" s="101">
        <v>12</v>
      </c>
      <c r="H1911" s="109">
        <v>0.5</v>
      </c>
      <c r="I1911">
        <v>8.3699999999999992</v>
      </c>
      <c r="J1911" t="str">
        <f t="shared" si="32"/>
        <v>No</v>
      </c>
      <c r="K1911" s="102" t="s">
        <v>4</v>
      </c>
      <c r="M1911" s="91"/>
    </row>
    <row r="1912" spans="1:13" ht="16" hidden="1" customHeight="1" x14ac:dyDescent="0.2">
      <c r="A1912" s="48">
        <v>46274</v>
      </c>
      <c r="B1912" s="98" t="s">
        <v>1156</v>
      </c>
      <c r="C1912" s="98" t="s">
        <v>813</v>
      </c>
      <c r="D1912" s="100">
        <v>9</v>
      </c>
      <c r="E1912" s="100">
        <v>1</v>
      </c>
      <c r="F1912" s="99" t="s">
        <v>881</v>
      </c>
      <c r="G1912" s="101">
        <v>46</v>
      </c>
      <c r="H1912" s="109">
        <v>0.5</v>
      </c>
      <c r="I1912">
        <v>55.16</v>
      </c>
      <c r="J1912" t="str">
        <f t="shared" si="32"/>
        <v>Yes</v>
      </c>
      <c r="K1912" s="102" t="s">
        <v>4</v>
      </c>
    </row>
    <row r="1913" spans="1:13" ht="16" hidden="1" customHeight="1" x14ac:dyDescent="0.2">
      <c r="A1913" s="48">
        <v>46274</v>
      </c>
      <c r="B1913" s="98" t="s">
        <v>1156</v>
      </c>
      <c r="C1913" s="98" t="s">
        <v>813</v>
      </c>
      <c r="D1913" s="100">
        <v>9</v>
      </c>
      <c r="E1913" s="100">
        <v>3</v>
      </c>
      <c r="F1913" s="99" t="s">
        <v>1220</v>
      </c>
      <c r="G1913" s="101">
        <v>12.5</v>
      </c>
      <c r="H1913" s="109">
        <v>0.5</v>
      </c>
      <c r="I1913">
        <v>14.18</v>
      </c>
      <c r="J1913" t="str">
        <f t="shared" si="32"/>
        <v>Yes</v>
      </c>
      <c r="K1913" s="102" t="s">
        <v>4</v>
      </c>
      <c r="M1913" s="91"/>
    </row>
    <row r="1914" spans="1:13" ht="16" hidden="1" customHeight="1" x14ac:dyDescent="0.2">
      <c r="A1914" s="48">
        <v>46274</v>
      </c>
      <c r="B1914" s="98" t="s">
        <v>1156</v>
      </c>
      <c r="C1914" s="98" t="s">
        <v>813</v>
      </c>
      <c r="D1914" s="100">
        <v>9</v>
      </c>
      <c r="E1914" s="100">
        <v>11</v>
      </c>
      <c r="F1914" s="99" t="s">
        <v>1221</v>
      </c>
      <c r="G1914" s="101">
        <v>15.5</v>
      </c>
      <c r="H1914" s="109">
        <v>0.5</v>
      </c>
      <c r="I1914">
        <v>12.93</v>
      </c>
      <c r="J1914" t="str">
        <f t="shared" si="32"/>
        <v>No</v>
      </c>
      <c r="K1914" s="102" t="s">
        <v>4</v>
      </c>
      <c r="M1914" s="91"/>
    </row>
    <row r="1915" spans="1:13" ht="16" hidden="1" customHeight="1" x14ac:dyDescent="0.2">
      <c r="A1915" s="48">
        <v>46274</v>
      </c>
      <c r="B1915" s="98" t="s">
        <v>1156</v>
      </c>
      <c r="C1915" s="98" t="s">
        <v>813</v>
      </c>
      <c r="D1915" s="100">
        <v>9</v>
      </c>
      <c r="E1915" s="100">
        <v>11</v>
      </c>
      <c r="F1915" s="99" t="s">
        <v>1221</v>
      </c>
      <c r="G1915" s="101">
        <v>4.5</v>
      </c>
      <c r="H1915" s="109">
        <v>0.5</v>
      </c>
      <c r="I1915">
        <v>3.05</v>
      </c>
      <c r="J1915" t="str">
        <f t="shared" si="32"/>
        <v>No</v>
      </c>
      <c r="K1915" s="102" t="s">
        <v>1101</v>
      </c>
      <c r="M1915" s="91"/>
    </row>
    <row r="1916" spans="1:13" ht="16" hidden="1" customHeight="1" x14ac:dyDescent="0.2">
      <c r="A1916" s="48">
        <v>46274</v>
      </c>
      <c r="B1916" s="98" t="s">
        <v>1156</v>
      </c>
      <c r="C1916" s="98" t="s">
        <v>813</v>
      </c>
      <c r="D1916" s="100">
        <v>10</v>
      </c>
      <c r="E1916" s="100">
        <v>3</v>
      </c>
      <c r="F1916" s="99" t="s">
        <v>886</v>
      </c>
      <c r="G1916" s="101">
        <v>11.5</v>
      </c>
      <c r="H1916" s="109">
        <v>0.5</v>
      </c>
      <c r="I1916">
        <v>10.5</v>
      </c>
      <c r="J1916" t="str">
        <f t="shared" si="32"/>
        <v>No</v>
      </c>
      <c r="K1916" s="102" t="s">
        <v>4</v>
      </c>
    </row>
    <row r="1917" spans="1:13" ht="16" hidden="1" customHeight="1" x14ac:dyDescent="0.2">
      <c r="A1917" s="48">
        <v>46274</v>
      </c>
      <c r="B1917" s="98" t="s">
        <v>1156</v>
      </c>
      <c r="C1917" s="98" t="s">
        <v>813</v>
      </c>
      <c r="D1917" s="100">
        <v>10</v>
      </c>
      <c r="E1917" s="100">
        <v>4</v>
      </c>
      <c r="F1917" s="99" t="s">
        <v>1046</v>
      </c>
      <c r="G1917" s="101">
        <v>30</v>
      </c>
      <c r="H1917" s="109">
        <v>0.5</v>
      </c>
      <c r="I1917">
        <v>19.5</v>
      </c>
      <c r="J1917" t="str">
        <f t="shared" si="32"/>
        <v>No</v>
      </c>
      <c r="K1917" s="102" t="s">
        <v>4</v>
      </c>
      <c r="M1917" s="91"/>
    </row>
    <row r="1918" spans="1:13" ht="16" hidden="1" customHeight="1" x14ac:dyDescent="0.2">
      <c r="A1918" s="48">
        <v>46274</v>
      </c>
      <c r="B1918" s="98" t="s">
        <v>1156</v>
      </c>
      <c r="C1918" s="98" t="s">
        <v>813</v>
      </c>
      <c r="D1918" s="100">
        <v>10</v>
      </c>
      <c r="E1918" s="100">
        <v>4</v>
      </c>
      <c r="F1918" s="99" t="s">
        <v>1046</v>
      </c>
      <c r="G1918" s="101">
        <v>5.8</v>
      </c>
      <c r="H1918" s="109">
        <v>0.5</v>
      </c>
      <c r="I1918">
        <v>4.71</v>
      </c>
      <c r="J1918" t="str">
        <f t="shared" si="32"/>
        <v>No</v>
      </c>
      <c r="K1918" s="102" t="s">
        <v>1101</v>
      </c>
      <c r="M1918" s="91"/>
    </row>
    <row r="1919" spans="1:13" ht="16" hidden="1" customHeight="1" x14ac:dyDescent="0.2">
      <c r="A1919" s="48">
        <v>46274</v>
      </c>
      <c r="B1919" s="98" t="s">
        <v>1156</v>
      </c>
      <c r="C1919" s="98" t="s">
        <v>813</v>
      </c>
      <c r="D1919" s="100">
        <v>10</v>
      </c>
      <c r="E1919" s="100">
        <v>5</v>
      </c>
      <c r="F1919" s="99" t="s">
        <v>1222</v>
      </c>
      <c r="G1919" s="101">
        <v>32</v>
      </c>
      <c r="H1919" s="109">
        <v>0.5</v>
      </c>
      <c r="I1919">
        <v>30.39</v>
      </c>
      <c r="J1919" t="str">
        <f t="shared" si="32"/>
        <v>No</v>
      </c>
      <c r="K1919" s="102" t="s">
        <v>4</v>
      </c>
    </row>
    <row r="1920" spans="1:13" ht="16" hidden="1" customHeight="1" x14ac:dyDescent="0.2">
      <c r="A1920" s="48">
        <v>46274</v>
      </c>
      <c r="B1920" s="98" t="s">
        <v>1156</v>
      </c>
      <c r="C1920" s="98" t="s">
        <v>813</v>
      </c>
      <c r="D1920" s="100">
        <v>10</v>
      </c>
      <c r="E1920" s="100">
        <v>5</v>
      </c>
      <c r="F1920" s="99" t="s">
        <v>1222</v>
      </c>
      <c r="G1920" s="101">
        <v>7.2</v>
      </c>
      <c r="H1920" s="109">
        <v>0.5</v>
      </c>
      <c r="I1920">
        <v>5.2</v>
      </c>
      <c r="J1920" t="str">
        <f t="shared" si="32"/>
        <v>No</v>
      </c>
      <c r="K1920" s="102" t="s">
        <v>1101</v>
      </c>
      <c r="M1920" s="91"/>
    </row>
    <row r="1921" spans="1:13" ht="16" hidden="1" customHeight="1" x14ac:dyDescent="0.2">
      <c r="A1921" s="48">
        <v>46277</v>
      </c>
      <c r="B1921" s="98" t="s">
        <v>1156</v>
      </c>
      <c r="C1921" s="98" t="s">
        <v>56</v>
      </c>
      <c r="D1921" s="100">
        <v>2</v>
      </c>
      <c r="E1921" s="100">
        <v>2</v>
      </c>
      <c r="F1921" s="99" t="s">
        <v>277</v>
      </c>
      <c r="G1921" s="101">
        <v>14.5</v>
      </c>
      <c r="H1921" s="109">
        <v>0.5</v>
      </c>
      <c r="I1921">
        <v>17.489999999999998</v>
      </c>
      <c r="J1921" t="str">
        <f t="shared" si="32"/>
        <v>Yes</v>
      </c>
      <c r="K1921" s="102" t="s">
        <v>4</v>
      </c>
      <c r="M1921" s="91"/>
    </row>
    <row r="1922" spans="1:13" ht="16" hidden="1" customHeight="1" x14ac:dyDescent="0.2">
      <c r="A1922" s="48">
        <v>46277</v>
      </c>
      <c r="B1922" s="98" t="s">
        <v>1156</v>
      </c>
      <c r="C1922" s="98" t="s">
        <v>56</v>
      </c>
      <c r="D1922" s="100">
        <v>2</v>
      </c>
      <c r="E1922" s="100">
        <v>2</v>
      </c>
      <c r="F1922" s="99" t="s">
        <v>277</v>
      </c>
      <c r="G1922" s="101">
        <v>4.3</v>
      </c>
      <c r="H1922" s="109">
        <v>0.5</v>
      </c>
      <c r="I1922">
        <v>4.0999999999999996</v>
      </c>
      <c r="J1922" t="str">
        <f t="shared" si="32"/>
        <v>No</v>
      </c>
      <c r="K1922" s="102" t="s">
        <v>1101</v>
      </c>
      <c r="M1922" s="91"/>
    </row>
    <row r="1923" spans="1:13" ht="16" hidden="1" customHeight="1" x14ac:dyDescent="0.2">
      <c r="A1923" s="48">
        <v>46277</v>
      </c>
      <c r="B1923" s="98" t="s">
        <v>1156</v>
      </c>
      <c r="C1923" s="98" t="s">
        <v>56</v>
      </c>
      <c r="D1923" s="100">
        <v>2</v>
      </c>
      <c r="E1923" s="100">
        <v>6</v>
      </c>
      <c r="F1923" s="99" t="s">
        <v>1223</v>
      </c>
      <c r="G1923" s="101">
        <v>24</v>
      </c>
      <c r="H1923" s="109">
        <v>0.5</v>
      </c>
      <c r="I1923">
        <v>24</v>
      </c>
      <c r="J1923" t="str">
        <f t="shared" si="32"/>
        <v>Yes</v>
      </c>
      <c r="K1923" s="102" t="s">
        <v>4</v>
      </c>
    </row>
    <row r="1924" spans="1:13" ht="16" hidden="1" customHeight="1" x14ac:dyDescent="0.2">
      <c r="A1924" s="48">
        <v>46277</v>
      </c>
      <c r="B1924" s="98" t="s">
        <v>1156</v>
      </c>
      <c r="C1924" s="98" t="s">
        <v>56</v>
      </c>
      <c r="D1924" s="100">
        <v>2</v>
      </c>
      <c r="E1924" s="100">
        <v>6</v>
      </c>
      <c r="F1924" s="99" t="s">
        <v>1223</v>
      </c>
      <c r="G1924" s="101">
        <v>6.6</v>
      </c>
      <c r="H1924" s="109">
        <v>0.5</v>
      </c>
      <c r="I1924">
        <v>5.66</v>
      </c>
      <c r="J1924" t="str">
        <f t="shared" si="32"/>
        <v>No</v>
      </c>
      <c r="K1924" s="102" t="s">
        <v>1101</v>
      </c>
      <c r="M1924" s="91"/>
    </row>
    <row r="1925" spans="1:13" ht="16" hidden="1" customHeight="1" x14ac:dyDescent="0.2">
      <c r="A1925" s="48">
        <v>46277</v>
      </c>
      <c r="B1925" s="98" t="s">
        <v>1156</v>
      </c>
      <c r="C1925" s="98" t="s">
        <v>56</v>
      </c>
      <c r="D1925" s="100">
        <v>2</v>
      </c>
      <c r="E1925" s="100">
        <v>7</v>
      </c>
      <c r="F1925" s="99" t="s">
        <v>1224</v>
      </c>
      <c r="G1925" s="101">
        <v>15</v>
      </c>
      <c r="H1925" s="109">
        <v>0.5</v>
      </c>
      <c r="I1925">
        <v>13.03</v>
      </c>
      <c r="J1925" t="str">
        <f t="shared" si="32"/>
        <v>No</v>
      </c>
      <c r="K1925" s="102" t="s">
        <v>4</v>
      </c>
      <c r="M1925" s="91"/>
    </row>
    <row r="1926" spans="1:13" ht="16" hidden="1" customHeight="1" x14ac:dyDescent="0.2">
      <c r="A1926" s="48">
        <v>46277</v>
      </c>
      <c r="B1926" s="98" t="s">
        <v>1156</v>
      </c>
      <c r="C1926" s="98" t="s">
        <v>56</v>
      </c>
      <c r="D1926" s="100">
        <v>2</v>
      </c>
      <c r="E1926" s="100">
        <v>7</v>
      </c>
      <c r="F1926" s="99" t="s">
        <v>1224</v>
      </c>
      <c r="G1926" s="101">
        <v>4.5</v>
      </c>
      <c r="H1926" s="109">
        <v>0.5</v>
      </c>
      <c r="I1926">
        <v>3.86</v>
      </c>
      <c r="J1926" t="str">
        <f t="shared" si="32"/>
        <v>No</v>
      </c>
      <c r="K1926" s="102" t="s">
        <v>1101</v>
      </c>
      <c r="M1926" s="91"/>
    </row>
    <row r="1927" spans="1:13" ht="16" hidden="1" customHeight="1" x14ac:dyDescent="0.2">
      <c r="A1927" s="48">
        <v>46277</v>
      </c>
      <c r="B1927" s="98" t="s">
        <v>1172</v>
      </c>
      <c r="C1927" s="98" t="s">
        <v>1173</v>
      </c>
      <c r="D1927" s="100">
        <v>1</v>
      </c>
      <c r="E1927" s="100">
        <v>7</v>
      </c>
      <c r="F1927" s="99" t="s">
        <v>1225</v>
      </c>
      <c r="G1927" s="101">
        <v>18.5</v>
      </c>
      <c r="H1927" s="109">
        <v>0.5</v>
      </c>
      <c r="I1927">
        <v>19.5</v>
      </c>
      <c r="J1927" t="str">
        <f t="shared" si="32"/>
        <v>Yes</v>
      </c>
      <c r="K1927" s="102" t="s">
        <v>4</v>
      </c>
    </row>
    <row r="1928" spans="1:13" ht="16" hidden="1" customHeight="1" x14ac:dyDescent="0.2">
      <c r="A1928" s="48">
        <v>46277</v>
      </c>
      <c r="B1928" s="98" t="s">
        <v>1172</v>
      </c>
      <c r="C1928" s="98" t="s">
        <v>1173</v>
      </c>
      <c r="D1928" s="100">
        <v>1</v>
      </c>
      <c r="E1928" s="100">
        <v>7</v>
      </c>
      <c r="F1928" s="99" t="s">
        <v>1225</v>
      </c>
      <c r="G1928" s="101">
        <v>5.4</v>
      </c>
      <c r="H1928" s="109">
        <v>0.5</v>
      </c>
      <c r="I1928">
        <v>4.2300000000000004</v>
      </c>
      <c r="J1928" t="str">
        <f t="shared" si="32"/>
        <v>No</v>
      </c>
      <c r="K1928" s="102" t="s">
        <v>1101</v>
      </c>
      <c r="M1928" s="91"/>
    </row>
    <row r="1929" spans="1:13" ht="16" hidden="1" customHeight="1" x14ac:dyDescent="0.2">
      <c r="A1929" s="48">
        <v>46277</v>
      </c>
      <c r="B1929" s="98" t="s">
        <v>1172</v>
      </c>
      <c r="C1929" s="98" t="s">
        <v>1173</v>
      </c>
      <c r="D1929" s="100">
        <v>1</v>
      </c>
      <c r="E1929" s="100">
        <v>10</v>
      </c>
      <c r="F1929" s="99" t="s">
        <v>1226</v>
      </c>
      <c r="G1929" s="101">
        <v>12.5</v>
      </c>
      <c r="H1929" s="109">
        <v>0.5</v>
      </c>
      <c r="I1929">
        <v>10.32</v>
      </c>
      <c r="J1929" t="str">
        <f t="shared" si="32"/>
        <v>No</v>
      </c>
      <c r="K1929" s="102" t="s">
        <v>4</v>
      </c>
      <c r="M1929" s="91"/>
    </row>
    <row r="1930" spans="1:13" ht="16" hidden="1" customHeight="1" x14ac:dyDescent="0.2">
      <c r="A1930" s="48">
        <v>46277</v>
      </c>
      <c r="B1930" s="98" t="s">
        <v>1172</v>
      </c>
      <c r="C1930" s="98" t="s">
        <v>1173</v>
      </c>
      <c r="D1930" s="100">
        <v>1</v>
      </c>
      <c r="E1930" s="100">
        <v>12</v>
      </c>
      <c r="F1930" s="99" t="s">
        <v>1227</v>
      </c>
      <c r="G1930" s="101">
        <v>18</v>
      </c>
      <c r="H1930" s="109">
        <v>0.5</v>
      </c>
      <c r="I1930">
        <v>23.36</v>
      </c>
      <c r="J1930" t="str">
        <f t="shared" si="32"/>
        <v>Yes</v>
      </c>
      <c r="K1930" s="102" t="s">
        <v>4</v>
      </c>
      <c r="M1930" s="91"/>
    </row>
    <row r="1931" spans="1:13" ht="16" hidden="1" customHeight="1" x14ac:dyDescent="0.2">
      <c r="A1931" s="48">
        <v>46277</v>
      </c>
      <c r="B1931" s="98" t="s">
        <v>1172</v>
      </c>
      <c r="C1931" s="98" t="s">
        <v>1173</v>
      </c>
      <c r="D1931" s="100">
        <v>1</v>
      </c>
      <c r="E1931" s="100">
        <v>12</v>
      </c>
      <c r="F1931" s="99" t="s">
        <v>1227</v>
      </c>
      <c r="G1931" s="101">
        <v>5.0999999999999996</v>
      </c>
      <c r="H1931" s="109">
        <v>0.5</v>
      </c>
      <c r="I1931">
        <v>5.05</v>
      </c>
      <c r="J1931" t="str">
        <f t="shared" si="32"/>
        <v>No</v>
      </c>
      <c r="K1931" s="102" t="s">
        <v>1101</v>
      </c>
    </row>
    <row r="1932" spans="1:13" ht="16" hidden="1" customHeight="1" x14ac:dyDescent="0.2">
      <c r="A1932" s="48">
        <v>46277</v>
      </c>
      <c r="B1932" s="98" t="s">
        <v>1172</v>
      </c>
      <c r="C1932" s="98" t="s">
        <v>1173</v>
      </c>
      <c r="D1932" s="100">
        <v>1</v>
      </c>
      <c r="E1932" s="100">
        <v>13</v>
      </c>
      <c r="F1932" s="99" t="s">
        <v>1228</v>
      </c>
      <c r="G1932" s="101">
        <v>42</v>
      </c>
      <c r="H1932" s="109">
        <v>0.5</v>
      </c>
      <c r="I1932">
        <v>40</v>
      </c>
      <c r="J1932" t="str">
        <f t="shared" si="32"/>
        <v>No</v>
      </c>
      <c r="K1932" s="102" t="s">
        <v>4</v>
      </c>
      <c r="M1932" s="91"/>
    </row>
    <row r="1933" spans="1:13" ht="16" hidden="1" customHeight="1" x14ac:dyDescent="0.2">
      <c r="A1933" s="48">
        <v>46277</v>
      </c>
      <c r="B1933" s="98" t="s">
        <v>1156</v>
      </c>
      <c r="C1933" s="98" t="s">
        <v>56</v>
      </c>
      <c r="D1933" s="100">
        <v>3</v>
      </c>
      <c r="E1933" s="100">
        <v>3</v>
      </c>
      <c r="F1933" s="99" t="s">
        <v>1229</v>
      </c>
      <c r="G1933" s="101">
        <v>18</v>
      </c>
      <c r="H1933" s="109">
        <v>0.5</v>
      </c>
      <c r="I1933">
        <v>27.7</v>
      </c>
      <c r="J1933" t="str">
        <f t="shared" si="32"/>
        <v>Yes</v>
      </c>
      <c r="K1933" s="102" t="s">
        <v>4</v>
      </c>
      <c r="M1933" s="91"/>
    </row>
    <row r="1934" spans="1:13" ht="16" hidden="1" customHeight="1" x14ac:dyDescent="0.2">
      <c r="A1934" s="48">
        <v>46277</v>
      </c>
      <c r="B1934" s="98" t="s">
        <v>1156</v>
      </c>
      <c r="C1934" s="98" t="s">
        <v>56</v>
      </c>
      <c r="D1934" s="100">
        <v>3</v>
      </c>
      <c r="E1934" s="100">
        <v>3</v>
      </c>
      <c r="F1934" s="99" t="s">
        <v>1229</v>
      </c>
      <c r="G1934" s="101">
        <v>5.4</v>
      </c>
      <c r="H1934" s="109">
        <v>0.5</v>
      </c>
      <c r="I1934">
        <v>5.5</v>
      </c>
      <c r="J1934" t="str">
        <f t="shared" si="32"/>
        <v>Yes</v>
      </c>
      <c r="K1934" s="102" t="s">
        <v>1101</v>
      </c>
      <c r="M1934" s="91"/>
    </row>
    <row r="1935" spans="1:13" ht="16" hidden="1" customHeight="1" x14ac:dyDescent="0.2">
      <c r="A1935" s="48">
        <v>46277</v>
      </c>
      <c r="B1935" s="98" t="s">
        <v>1156</v>
      </c>
      <c r="C1935" s="98" t="s">
        <v>56</v>
      </c>
      <c r="D1935" s="100">
        <v>3</v>
      </c>
      <c r="E1935" s="100">
        <v>5</v>
      </c>
      <c r="F1935" s="99" t="s">
        <v>1230</v>
      </c>
      <c r="G1935" s="101">
        <v>10.5</v>
      </c>
      <c r="H1935" s="109">
        <v>0.5</v>
      </c>
      <c r="I1935">
        <v>9.3699999999999992</v>
      </c>
      <c r="J1935" t="str">
        <f t="shared" si="32"/>
        <v>No</v>
      </c>
      <c r="K1935" s="102" t="s">
        <v>4</v>
      </c>
    </row>
    <row r="1936" spans="1:13" ht="16" hidden="1" customHeight="1" x14ac:dyDescent="0.2">
      <c r="A1936" s="48">
        <v>46277</v>
      </c>
      <c r="B1936" s="98" t="s">
        <v>1156</v>
      </c>
      <c r="C1936" s="98" t="s">
        <v>56</v>
      </c>
      <c r="D1936" s="100">
        <v>3</v>
      </c>
      <c r="E1936" s="100">
        <v>7</v>
      </c>
      <c r="F1936" s="99" t="s">
        <v>1231</v>
      </c>
      <c r="G1936" s="101">
        <v>16</v>
      </c>
      <c r="H1936" s="109">
        <v>0.5</v>
      </c>
      <c r="I1936">
        <v>21.86</v>
      </c>
      <c r="J1936" t="str">
        <f t="shared" si="32"/>
        <v>Yes</v>
      </c>
      <c r="K1936" s="102" t="s">
        <v>4</v>
      </c>
      <c r="M1936" s="91"/>
    </row>
    <row r="1937" spans="1:13" ht="16" hidden="1" customHeight="1" x14ac:dyDescent="0.2">
      <c r="A1937" s="48">
        <v>46277</v>
      </c>
      <c r="B1937" s="98" t="s">
        <v>1156</v>
      </c>
      <c r="C1937" s="98" t="s">
        <v>56</v>
      </c>
      <c r="D1937" s="100">
        <v>3</v>
      </c>
      <c r="E1937" s="100">
        <v>7</v>
      </c>
      <c r="F1937" s="99" t="s">
        <v>1231</v>
      </c>
      <c r="G1937" s="101">
        <v>4.7</v>
      </c>
      <c r="H1937" s="109">
        <v>0.5</v>
      </c>
      <c r="I1937">
        <v>4.7</v>
      </c>
      <c r="J1937" t="str">
        <f t="shared" si="32"/>
        <v>Yes</v>
      </c>
      <c r="K1937" s="102" t="s">
        <v>1101</v>
      </c>
      <c r="M1937" s="91"/>
    </row>
    <row r="1938" spans="1:13" ht="16" hidden="1" customHeight="1" x14ac:dyDescent="0.2">
      <c r="A1938" s="48">
        <v>46277</v>
      </c>
      <c r="B1938" s="98" t="s">
        <v>1156</v>
      </c>
      <c r="C1938" s="98" t="s">
        <v>56</v>
      </c>
      <c r="D1938" s="100">
        <v>3</v>
      </c>
      <c r="E1938" s="100">
        <v>12</v>
      </c>
      <c r="F1938" s="99" t="s">
        <v>1232</v>
      </c>
      <c r="G1938" s="101">
        <v>46</v>
      </c>
      <c r="H1938" s="109">
        <v>0.5</v>
      </c>
      <c r="I1938">
        <v>46</v>
      </c>
      <c r="J1938" t="str">
        <f t="shared" si="32"/>
        <v>Yes</v>
      </c>
      <c r="K1938" s="102" t="s">
        <v>4</v>
      </c>
      <c r="M1938" s="91"/>
    </row>
    <row r="1939" spans="1:13" ht="16" hidden="1" customHeight="1" x14ac:dyDescent="0.2">
      <c r="A1939" s="48">
        <v>46277</v>
      </c>
      <c r="B1939" s="98" t="s">
        <v>1172</v>
      </c>
      <c r="C1939" s="98" t="s">
        <v>1173</v>
      </c>
      <c r="D1939" s="100">
        <v>2</v>
      </c>
      <c r="E1939" s="100">
        <v>1</v>
      </c>
      <c r="F1939" s="99" t="s">
        <v>1233</v>
      </c>
      <c r="G1939" s="101">
        <v>14</v>
      </c>
      <c r="H1939" s="109">
        <v>0.5</v>
      </c>
      <c r="I1939">
        <v>8.8000000000000007</v>
      </c>
      <c r="J1939" t="str">
        <f t="shared" si="32"/>
        <v>No</v>
      </c>
      <c r="K1939" s="102" t="s">
        <v>4</v>
      </c>
    </row>
    <row r="1940" spans="1:13" ht="16" hidden="1" customHeight="1" x14ac:dyDescent="0.2">
      <c r="A1940" s="48">
        <v>46277</v>
      </c>
      <c r="B1940" s="98" t="s">
        <v>1172</v>
      </c>
      <c r="C1940" s="98" t="s">
        <v>1173</v>
      </c>
      <c r="D1940" s="100">
        <v>2</v>
      </c>
      <c r="E1940" s="100">
        <v>1</v>
      </c>
      <c r="F1940" s="99" t="s">
        <v>1233</v>
      </c>
      <c r="G1940" s="101">
        <v>4.2</v>
      </c>
      <c r="H1940" s="109">
        <v>0.5</v>
      </c>
      <c r="I1940">
        <v>2.42</v>
      </c>
      <c r="J1940" t="str">
        <f t="shared" si="32"/>
        <v>No</v>
      </c>
      <c r="K1940" s="102" t="s">
        <v>1101</v>
      </c>
      <c r="M1940" s="91"/>
    </row>
    <row r="1941" spans="1:13" ht="16" hidden="1" customHeight="1" x14ac:dyDescent="0.2">
      <c r="A1941" s="48">
        <v>46277</v>
      </c>
      <c r="B1941" s="98" t="s">
        <v>1172</v>
      </c>
      <c r="C1941" s="98" t="s">
        <v>1173</v>
      </c>
      <c r="D1941" s="100">
        <v>2</v>
      </c>
      <c r="E1941" s="100">
        <v>8</v>
      </c>
      <c r="F1941" s="99" t="s">
        <v>1234</v>
      </c>
      <c r="G1941" s="101">
        <v>29</v>
      </c>
      <c r="H1941" s="109">
        <v>0.5</v>
      </c>
      <c r="I1941">
        <v>51.85</v>
      </c>
      <c r="J1941" t="str">
        <f t="shared" si="32"/>
        <v>Yes</v>
      </c>
      <c r="K1941" s="102" t="s">
        <v>4</v>
      </c>
      <c r="M1941" s="91"/>
    </row>
    <row r="1942" spans="1:13" ht="16" hidden="1" customHeight="1" x14ac:dyDescent="0.2">
      <c r="A1942" s="48">
        <v>46277</v>
      </c>
      <c r="B1942" s="98" t="s">
        <v>1172</v>
      </c>
      <c r="C1942" s="98" t="s">
        <v>1173</v>
      </c>
      <c r="D1942" s="100">
        <v>2</v>
      </c>
      <c r="E1942" s="100">
        <v>8</v>
      </c>
      <c r="F1942" s="99" t="s">
        <v>1234</v>
      </c>
      <c r="G1942" s="101">
        <v>7.2</v>
      </c>
      <c r="H1942" s="109">
        <v>0.5</v>
      </c>
      <c r="I1942">
        <v>8.8000000000000007</v>
      </c>
      <c r="J1942" t="str">
        <f t="shared" si="32"/>
        <v>Yes</v>
      </c>
      <c r="K1942" s="102" t="s">
        <v>1101</v>
      </c>
    </row>
    <row r="1943" spans="1:13" ht="16" hidden="1" customHeight="1" x14ac:dyDescent="0.2">
      <c r="A1943" s="48">
        <v>46277</v>
      </c>
      <c r="B1943" s="98" t="s">
        <v>1172</v>
      </c>
      <c r="C1943" s="98" t="s">
        <v>1173</v>
      </c>
      <c r="D1943" s="100">
        <v>2</v>
      </c>
      <c r="E1943" s="100">
        <v>10</v>
      </c>
      <c r="F1943" s="99" t="s">
        <v>1235</v>
      </c>
      <c r="G1943" s="101">
        <v>24</v>
      </c>
      <c r="H1943" s="109">
        <v>0.5</v>
      </c>
      <c r="I1943">
        <v>11.5</v>
      </c>
      <c r="J1943" t="str">
        <f t="shared" ref="J1943:J2006" si="33">IF(I1943&gt;=G1943,"Yes","No")</f>
        <v>No</v>
      </c>
      <c r="K1943" s="102" t="s">
        <v>4</v>
      </c>
      <c r="M1943" s="91"/>
    </row>
    <row r="1944" spans="1:13" ht="16" hidden="1" customHeight="1" x14ac:dyDescent="0.2">
      <c r="A1944" s="48">
        <v>46277</v>
      </c>
      <c r="B1944" s="98" t="s">
        <v>1172</v>
      </c>
      <c r="C1944" s="98" t="s">
        <v>1173</v>
      </c>
      <c r="D1944" s="100">
        <v>2</v>
      </c>
      <c r="E1944" s="100">
        <v>10</v>
      </c>
      <c r="F1944" s="99" t="s">
        <v>1235</v>
      </c>
      <c r="G1944" s="101">
        <v>7</v>
      </c>
      <c r="H1944" s="109">
        <v>0.5</v>
      </c>
      <c r="I1944">
        <v>3.3</v>
      </c>
      <c r="J1944" t="str">
        <f t="shared" si="33"/>
        <v>No</v>
      </c>
      <c r="K1944" s="102" t="s">
        <v>1101</v>
      </c>
      <c r="M1944" s="91"/>
    </row>
    <row r="1945" spans="1:13" ht="16" hidden="1" customHeight="1" x14ac:dyDescent="0.2">
      <c r="A1945" s="48">
        <v>46277</v>
      </c>
      <c r="B1945" s="98" t="s">
        <v>1156</v>
      </c>
      <c r="C1945" s="98" t="s">
        <v>56</v>
      </c>
      <c r="D1945" s="100">
        <v>4</v>
      </c>
      <c r="E1945" s="100">
        <v>2</v>
      </c>
      <c r="F1945" s="99" t="s">
        <v>1236</v>
      </c>
      <c r="G1945" s="101">
        <v>11.5</v>
      </c>
      <c r="H1945" s="109">
        <v>0.5</v>
      </c>
      <c r="I1945">
        <v>9</v>
      </c>
      <c r="J1945" t="str">
        <f t="shared" si="33"/>
        <v>No</v>
      </c>
      <c r="K1945" s="102" t="s">
        <v>4</v>
      </c>
      <c r="M1945" s="91"/>
    </row>
    <row r="1946" spans="1:13" ht="16" hidden="1" customHeight="1" x14ac:dyDescent="0.2">
      <c r="A1946" s="48">
        <v>46277</v>
      </c>
      <c r="B1946" s="98" t="s">
        <v>1156</v>
      </c>
      <c r="C1946" s="98" t="s">
        <v>56</v>
      </c>
      <c r="D1946" s="100">
        <v>4</v>
      </c>
      <c r="E1946" s="100">
        <v>4</v>
      </c>
      <c r="F1946" s="99" t="s">
        <v>1237</v>
      </c>
      <c r="G1946" s="101">
        <v>16.5</v>
      </c>
      <c r="H1946" s="109">
        <v>0.5</v>
      </c>
      <c r="I1946">
        <v>27.51</v>
      </c>
      <c r="J1946" t="str">
        <f t="shared" si="33"/>
        <v>Yes</v>
      </c>
      <c r="K1946" s="102" t="s">
        <v>4</v>
      </c>
    </row>
    <row r="1947" spans="1:13" ht="16" hidden="1" customHeight="1" x14ac:dyDescent="0.2">
      <c r="A1947" s="48">
        <v>46277</v>
      </c>
      <c r="B1947" s="98" t="s">
        <v>1156</v>
      </c>
      <c r="C1947" s="98" t="s">
        <v>56</v>
      </c>
      <c r="D1947" s="100">
        <v>4</v>
      </c>
      <c r="E1947" s="100">
        <v>4</v>
      </c>
      <c r="F1947" s="99" t="s">
        <v>1237</v>
      </c>
      <c r="G1947" s="101">
        <v>4.7</v>
      </c>
      <c r="H1947" s="109">
        <v>0.5</v>
      </c>
      <c r="I1947">
        <v>4.5999999999999996</v>
      </c>
      <c r="J1947" t="str">
        <f t="shared" si="33"/>
        <v>No</v>
      </c>
      <c r="K1947" s="102" t="s">
        <v>1101</v>
      </c>
      <c r="M1947" s="91"/>
    </row>
    <row r="1948" spans="1:13" ht="16" hidden="1" customHeight="1" x14ac:dyDescent="0.2">
      <c r="A1948" s="48">
        <v>46277</v>
      </c>
      <c r="B1948" s="98" t="s">
        <v>1156</v>
      </c>
      <c r="C1948" s="98" t="s">
        <v>56</v>
      </c>
      <c r="D1948" s="100">
        <v>4</v>
      </c>
      <c r="E1948" s="100">
        <v>5</v>
      </c>
      <c r="F1948" s="99" t="s">
        <v>1238</v>
      </c>
      <c r="G1948" s="101">
        <v>12</v>
      </c>
      <c r="H1948" s="109">
        <v>0.5</v>
      </c>
      <c r="I1948">
        <v>9</v>
      </c>
      <c r="J1948" t="str">
        <f t="shared" si="33"/>
        <v>No</v>
      </c>
      <c r="K1948" s="102" t="s">
        <v>4</v>
      </c>
      <c r="M1948" s="91"/>
    </row>
    <row r="1949" spans="1:13" ht="16" hidden="1" customHeight="1" x14ac:dyDescent="0.2">
      <c r="A1949" s="48">
        <v>46277</v>
      </c>
      <c r="B1949" s="98" t="s">
        <v>1172</v>
      </c>
      <c r="C1949" s="98" t="s">
        <v>1173</v>
      </c>
      <c r="D1949" s="100">
        <v>3</v>
      </c>
      <c r="E1949" s="100">
        <v>4</v>
      </c>
      <c r="F1949" s="99" t="s">
        <v>1239</v>
      </c>
      <c r="G1949" s="101">
        <v>23</v>
      </c>
      <c r="H1949" s="109">
        <v>0.5</v>
      </c>
      <c r="I1949">
        <v>35.020000000000003</v>
      </c>
      <c r="J1949" t="str">
        <f t="shared" si="33"/>
        <v>Yes</v>
      </c>
      <c r="K1949" s="102" t="s">
        <v>4</v>
      </c>
      <c r="M1949" s="91"/>
    </row>
    <row r="1950" spans="1:13" ht="16" hidden="1" customHeight="1" x14ac:dyDescent="0.2">
      <c r="A1950" s="48">
        <v>46277</v>
      </c>
      <c r="B1950" s="98" t="s">
        <v>1172</v>
      </c>
      <c r="C1950" s="98" t="s">
        <v>1173</v>
      </c>
      <c r="D1950" s="100">
        <v>3</v>
      </c>
      <c r="E1950" s="100">
        <v>4</v>
      </c>
      <c r="F1950" s="99" t="s">
        <v>1239</v>
      </c>
      <c r="G1950" s="101">
        <v>6</v>
      </c>
      <c r="H1950" s="109">
        <v>0.5</v>
      </c>
      <c r="I1950">
        <v>6</v>
      </c>
      <c r="J1950" t="str">
        <f t="shared" si="33"/>
        <v>Yes</v>
      </c>
      <c r="K1950" s="102" t="s">
        <v>1101</v>
      </c>
    </row>
    <row r="1951" spans="1:13" ht="16" hidden="1" customHeight="1" x14ac:dyDescent="0.2">
      <c r="A1951" s="48">
        <v>46277</v>
      </c>
      <c r="B1951" s="98" t="s">
        <v>1172</v>
      </c>
      <c r="C1951" s="98" t="s">
        <v>1173</v>
      </c>
      <c r="D1951" s="100">
        <v>3</v>
      </c>
      <c r="E1951" s="100">
        <v>8</v>
      </c>
      <c r="F1951" s="99" t="s">
        <v>1240</v>
      </c>
      <c r="G1951" s="101">
        <v>19.5</v>
      </c>
      <c r="H1951" s="109">
        <v>0.5</v>
      </c>
      <c r="I1951">
        <v>22.25</v>
      </c>
      <c r="J1951" t="str">
        <f t="shared" si="33"/>
        <v>Yes</v>
      </c>
      <c r="K1951" s="102" t="s">
        <v>4</v>
      </c>
      <c r="M1951" s="91"/>
    </row>
    <row r="1952" spans="1:13" ht="16" hidden="1" customHeight="1" x14ac:dyDescent="0.2">
      <c r="A1952" s="48">
        <v>46277</v>
      </c>
      <c r="B1952" s="98" t="s">
        <v>1172</v>
      </c>
      <c r="C1952" s="98" t="s">
        <v>1173</v>
      </c>
      <c r="D1952" s="100">
        <v>3</v>
      </c>
      <c r="E1952" s="100">
        <v>8</v>
      </c>
      <c r="F1952" s="99" t="s">
        <v>1240</v>
      </c>
      <c r="G1952" s="101">
        <v>5.4</v>
      </c>
      <c r="H1952" s="109">
        <v>0.5</v>
      </c>
      <c r="I1952">
        <v>5</v>
      </c>
      <c r="J1952" t="str">
        <f t="shared" si="33"/>
        <v>No</v>
      </c>
      <c r="K1952" s="102" t="s">
        <v>1101</v>
      </c>
      <c r="M1952" s="91"/>
    </row>
    <row r="1953" spans="1:13" ht="16" hidden="1" customHeight="1" x14ac:dyDescent="0.2">
      <c r="A1953" s="48">
        <v>46277</v>
      </c>
      <c r="B1953" s="98" t="s">
        <v>1172</v>
      </c>
      <c r="C1953" s="98" t="s">
        <v>1173</v>
      </c>
      <c r="D1953" s="100">
        <v>3</v>
      </c>
      <c r="E1953" s="100">
        <v>9</v>
      </c>
      <c r="F1953" s="99" t="s">
        <v>1241</v>
      </c>
      <c r="G1953" s="101">
        <v>42</v>
      </c>
      <c r="H1953" s="109">
        <v>0.5</v>
      </c>
      <c r="I1953">
        <v>67.86</v>
      </c>
      <c r="J1953" t="str">
        <f t="shared" si="33"/>
        <v>Yes</v>
      </c>
      <c r="K1953" s="102" t="s">
        <v>4</v>
      </c>
    </row>
    <row r="1954" spans="1:13" ht="16" hidden="1" customHeight="1" x14ac:dyDescent="0.2">
      <c r="A1954" s="48">
        <v>46277</v>
      </c>
      <c r="B1954" s="98" t="s">
        <v>1172</v>
      </c>
      <c r="C1954" s="98" t="s">
        <v>1173</v>
      </c>
      <c r="D1954" s="100">
        <v>3</v>
      </c>
      <c r="E1954" s="100">
        <v>10</v>
      </c>
      <c r="F1954" s="99" t="s">
        <v>1191</v>
      </c>
      <c r="G1954" s="101">
        <v>21</v>
      </c>
      <c r="H1954" s="109">
        <v>0.5</v>
      </c>
      <c r="I1954">
        <v>20</v>
      </c>
      <c r="J1954" t="str">
        <f t="shared" si="33"/>
        <v>No</v>
      </c>
      <c r="K1954" s="102" t="s">
        <v>4</v>
      </c>
      <c r="M1954" s="91"/>
    </row>
    <row r="1955" spans="1:13" ht="16" hidden="1" customHeight="1" x14ac:dyDescent="0.2">
      <c r="A1955" s="48">
        <v>46277</v>
      </c>
      <c r="B1955" s="98" t="s">
        <v>1172</v>
      </c>
      <c r="C1955" s="98" t="s">
        <v>1173</v>
      </c>
      <c r="D1955" s="100">
        <v>3</v>
      </c>
      <c r="E1955" s="100">
        <v>10</v>
      </c>
      <c r="F1955" s="99" t="s">
        <v>1191</v>
      </c>
      <c r="G1955" s="101">
        <v>6.4</v>
      </c>
      <c r="H1955" s="109">
        <v>0.5</v>
      </c>
      <c r="I1955">
        <v>4</v>
      </c>
      <c r="J1955" t="str">
        <f t="shared" si="33"/>
        <v>No</v>
      </c>
      <c r="K1955" s="102" t="s">
        <v>1101</v>
      </c>
      <c r="M1955" s="91"/>
    </row>
    <row r="1956" spans="1:13" ht="16" hidden="1" customHeight="1" x14ac:dyDescent="0.2">
      <c r="A1956" s="48">
        <v>46277</v>
      </c>
      <c r="B1956" s="98" t="s">
        <v>1172</v>
      </c>
      <c r="C1956" s="98" t="s">
        <v>1173</v>
      </c>
      <c r="D1956" s="100">
        <v>3</v>
      </c>
      <c r="E1956" s="100">
        <v>11</v>
      </c>
      <c r="F1956" s="99" t="s">
        <v>1242</v>
      </c>
      <c r="G1956" s="101">
        <v>15.5</v>
      </c>
      <c r="H1956" s="109">
        <v>0.5</v>
      </c>
      <c r="I1956">
        <v>18.07</v>
      </c>
      <c r="J1956" t="str">
        <f t="shared" si="33"/>
        <v>Yes</v>
      </c>
      <c r="K1956" s="102" t="s">
        <v>4</v>
      </c>
    </row>
    <row r="1957" spans="1:13" ht="16" hidden="1" customHeight="1" x14ac:dyDescent="0.2">
      <c r="A1957" s="48">
        <v>46277</v>
      </c>
      <c r="B1957" s="98" t="s">
        <v>1172</v>
      </c>
      <c r="C1957" s="98" t="s">
        <v>1173</v>
      </c>
      <c r="D1957" s="100">
        <v>3</v>
      </c>
      <c r="E1957" s="100">
        <v>11</v>
      </c>
      <c r="F1957" s="99" t="s">
        <v>1242</v>
      </c>
      <c r="G1957" s="101">
        <v>4.4000000000000004</v>
      </c>
      <c r="H1957" s="109">
        <v>0.5</v>
      </c>
      <c r="I1957">
        <v>4.4000000000000004</v>
      </c>
      <c r="J1957" t="str">
        <f t="shared" si="33"/>
        <v>Yes</v>
      </c>
      <c r="K1957" s="102" t="s">
        <v>1101</v>
      </c>
      <c r="M1957" s="91"/>
    </row>
    <row r="1958" spans="1:13" ht="16" hidden="1" customHeight="1" x14ac:dyDescent="0.2">
      <c r="A1958" s="48">
        <v>46277</v>
      </c>
      <c r="B1958" s="98" t="s">
        <v>1156</v>
      </c>
      <c r="C1958" s="98" t="s">
        <v>56</v>
      </c>
      <c r="D1958" s="100">
        <v>5</v>
      </c>
      <c r="E1958" s="100">
        <v>5</v>
      </c>
      <c r="F1958" s="99" t="s">
        <v>1114</v>
      </c>
      <c r="G1958" s="101">
        <v>40</v>
      </c>
      <c r="H1958" s="109">
        <v>0.5</v>
      </c>
      <c r="I1958">
        <v>36.880000000000003</v>
      </c>
      <c r="J1958" t="str">
        <f t="shared" si="33"/>
        <v>No</v>
      </c>
      <c r="K1958" s="102" t="s">
        <v>4</v>
      </c>
      <c r="M1958" s="91"/>
    </row>
    <row r="1959" spans="1:13" ht="16" hidden="1" customHeight="1" x14ac:dyDescent="0.2">
      <c r="A1959" s="48">
        <v>46277</v>
      </c>
      <c r="B1959" s="98" t="s">
        <v>1156</v>
      </c>
      <c r="C1959" s="98" t="s">
        <v>56</v>
      </c>
      <c r="D1959" s="100">
        <v>5</v>
      </c>
      <c r="E1959" s="100">
        <v>10</v>
      </c>
      <c r="F1959" s="99" t="s">
        <v>1243</v>
      </c>
      <c r="G1959" s="101">
        <v>34</v>
      </c>
      <c r="H1959" s="109">
        <v>0.5</v>
      </c>
      <c r="I1959">
        <v>55.62</v>
      </c>
      <c r="J1959" t="str">
        <f t="shared" si="33"/>
        <v>Yes</v>
      </c>
      <c r="K1959" s="102" t="s">
        <v>4</v>
      </c>
    </row>
    <row r="1960" spans="1:13" ht="16" hidden="1" customHeight="1" x14ac:dyDescent="0.2">
      <c r="A1960" s="48">
        <v>46277</v>
      </c>
      <c r="B1960" s="98" t="s">
        <v>1156</v>
      </c>
      <c r="C1960" s="98" t="s">
        <v>56</v>
      </c>
      <c r="D1960" s="100">
        <v>5</v>
      </c>
      <c r="E1960" s="100">
        <v>10</v>
      </c>
      <c r="F1960" s="99" t="s">
        <v>1243</v>
      </c>
      <c r="G1960" s="101">
        <v>9.6</v>
      </c>
      <c r="H1960" s="109">
        <v>0.5</v>
      </c>
      <c r="I1960">
        <v>9.4</v>
      </c>
      <c r="J1960" t="str">
        <f t="shared" si="33"/>
        <v>No</v>
      </c>
      <c r="K1960" s="102" t="s">
        <v>1101</v>
      </c>
      <c r="M1960" s="91"/>
    </row>
    <row r="1961" spans="1:13" ht="16" hidden="1" customHeight="1" x14ac:dyDescent="0.2">
      <c r="A1961" s="48">
        <v>46277</v>
      </c>
      <c r="B1961" s="98" t="s">
        <v>1172</v>
      </c>
      <c r="C1961" s="98" t="s">
        <v>1173</v>
      </c>
      <c r="D1961" s="100">
        <v>4</v>
      </c>
      <c r="E1961" s="100">
        <v>3</v>
      </c>
      <c r="F1961" s="99" t="s">
        <v>1244</v>
      </c>
      <c r="G1961" s="101">
        <v>15</v>
      </c>
      <c r="H1961" s="109">
        <v>0.5</v>
      </c>
      <c r="I1961">
        <v>15</v>
      </c>
      <c r="J1961" t="str">
        <f t="shared" si="33"/>
        <v>Yes</v>
      </c>
      <c r="K1961" s="102" t="s">
        <v>4</v>
      </c>
      <c r="M1961" s="91"/>
    </row>
    <row r="1962" spans="1:13" ht="16" hidden="1" customHeight="1" x14ac:dyDescent="0.2">
      <c r="A1962" s="48">
        <v>46277</v>
      </c>
      <c r="B1962" s="98" t="s">
        <v>1172</v>
      </c>
      <c r="C1962" s="98" t="s">
        <v>1173</v>
      </c>
      <c r="D1962" s="100">
        <v>4</v>
      </c>
      <c r="E1962" s="100">
        <v>6</v>
      </c>
      <c r="F1962" s="99" t="s">
        <v>1245</v>
      </c>
      <c r="G1962" s="101">
        <v>23</v>
      </c>
      <c r="H1962" s="109">
        <v>0.5</v>
      </c>
      <c r="I1962">
        <v>23</v>
      </c>
      <c r="J1962" t="str">
        <f t="shared" si="33"/>
        <v>Yes</v>
      </c>
      <c r="K1962" s="102" t="s">
        <v>4</v>
      </c>
    </row>
    <row r="1963" spans="1:13" ht="16" hidden="1" customHeight="1" x14ac:dyDescent="0.2">
      <c r="A1963" s="48">
        <v>46277</v>
      </c>
      <c r="B1963" s="98" t="s">
        <v>1172</v>
      </c>
      <c r="C1963" s="98" t="s">
        <v>1173</v>
      </c>
      <c r="D1963" s="100">
        <v>4</v>
      </c>
      <c r="E1963" s="100">
        <v>6</v>
      </c>
      <c r="F1963" s="99" t="s">
        <v>1245</v>
      </c>
      <c r="G1963" s="101">
        <v>6.2</v>
      </c>
      <c r="H1963" s="109">
        <v>0.5</v>
      </c>
      <c r="I1963">
        <v>4.13</v>
      </c>
      <c r="J1963" t="str">
        <f t="shared" si="33"/>
        <v>No</v>
      </c>
      <c r="K1963" s="102" t="s">
        <v>1101</v>
      </c>
      <c r="M1963" s="91"/>
    </row>
    <row r="1964" spans="1:13" ht="16" hidden="1" customHeight="1" x14ac:dyDescent="0.2">
      <c r="A1964" s="48">
        <v>46277</v>
      </c>
      <c r="B1964" s="98" t="s">
        <v>1172</v>
      </c>
      <c r="C1964" s="98" t="s">
        <v>1173</v>
      </c>
      <c r="D1964" s="100">
        <v>4</v>
      </c>
      <c r="E1964" s="100">
        <v>8</v>
      </c>
      <c r="F1964" s="99" t="s">
        <v>1246</v>
      </c>
      <c r="G1964" s="101">
        <v>10</v>
      </c>
      <c r="H1964" s="109">
        <v>0.5</v>
      </c>
      <c r="I1964">
        <v>15.5</v>
      </c>
      <c r="J1964" t="str">
        <f t="shared" si="33"/>
        <v>Yes</v>
      </c>
      <c r="K1964" s="102" t="s">
        <v>4</v>
      </c>
      <c r="M1964" s="91"/>
    </row>
    <row r="1965" spans="1:13" ht="16" hidden="1" customHeight="1" x14ac:dyDescent="0.2">
      <c r="A1965" s="48">
        <v>46277</v>
      </c>
      <c r="B1965" s="98" t="s">
        <v>1172</v>
      </c>
      <c r="C1965" s="98" t="s">
        <v>1173</v>
      </c>
      <c r="D1965" s="100">
        <v>4</v>
      </c>
      <c r="E1965" s="100">
        <v>10</v>
      </c>
      <c r="F1965" s="99" t="s">
        <v>1247</v>
      </c>
      <c r="G1965" s="101">
        <v>24</v>
      </c>
      <c r="H1965" s="109">
        <v>0.5</v>
      </c>
      <c r="I1965">
        <v>32.56</v>
      </c>
      <c r="J1965" t="str">
        <f t="shared" si="33"/>
        <v>Yes</v>
      </c>
      <c r="K1965" s="102" t="s">
        <v>4</v>
      </c>
    </row>
    <row r="1966" spans="1:13" ht="16" hidden="1" customHeight="1" x14ac:dyDescent="0.2">
      <c r="A1966" s="48">
        <v>46277</v>
      </c>
      <c r="B1966" s="98" t="s">
        <v>1172</v>
      </c>
      <c r="C1966" s="98" t="s">
        <v>1173</v>
      </c>
      <c r="D1966" s="100">
        <v>4</v>
      </c>
      <c r="E1966" s="100">
        <v>10</v>
      </c>
      <c r="F1966" s="99" t="s">
        <v>1247</v>
      </c>
      <c r="G1966" s="101">
        <v>5.7</v>
      </c>
      <c r="H1966" s="109">
        <v>0.5</v>
      </c>
      <c r="I1966">
        <v>6.44</v>
      </c>
      <c r="J1966" t="str">
        <f t="shared" si="33"/>
        <v>Yes</v>
      </c>
      <c r="K1966" s="102" t="s">
        <v>1101</v>
      </c>
      <c r="M1966" s="91"/>
    </row>
    <row r="1967" spans="1:13" ht="16" hidden="1" customHeight="1" x14ac:dyDescent="0.2">
      <c r="A1967" s="48">
        <v>46277</v>
      </c>
      <c r="B1967" s="98" t="s">
        <v>1172</v>
      </c>
      <c r="C1967" s="98" t="s">
        <v>1173</v>
      </c>
      <c r="D1967" s="100">
        <v>4</v>
      </c>
      <c r="E1967" s="100">
        <v>14</v>
      </c>
      <c r="F1967" s="99" t="s">
        <v>1248</v>
      </c>
      <c r="G1967" s="101">
        <v>36</v>
      </c>
      <c r="H1967" s="109">
        <v>0.5</v>
      </c>
      <c r="I1967">
        <v>55</v>
      </c>
      <c r="J1967" t="str">
        <f t="shared" si="33"/>
        <v>Yes</v>
      </c>
      <c r="K1967" s="102" t="s">
        <v>4</v>
      </c>
      <c r="M1967" s="91"/>
    </row>
    <row r="1968" spans="1:13" ht="16" hidden="1" customHeight="1" x14ac:dyDescent="0.2">
      <c r="A1968" s="48">
        <v>46277</v>
      </c>
      <c r="B1968" s="98" t="s">
        <v>1172</v>
      </c>
      <c r="C1968" s="98" t="s">
        <v>1173</v>
      </c>
      <c r="D1968" s="100">
        <v>4</v>
      </c>
      <c r="E1968" s="100">
        <v>14</v>
      </c>
      <c r="F1968" s="99" t="s">
        <v>1248</v>
      </c>
      <c r="G1968" s="101">
        <v>9.1999999999999993</v>
      </c>
      <c r="H1968" s="109">
        <v>0.5</v>
      </c>
      <c r="I1968">
        <v>9.1999999999999993</v>
      </c>
      <c r="J1968" t="str">
        <f t="shared" si="33"/>
        <v>Yes</v>
      </c>
      <c r="K1968" s="102" t="s">
        <v>1101</v>
      </c>
      <c r="M1968" s="91"/>
    </row>
    <row r="1969" spans="1:13" ht="16" hidden="1" customHeight="1" x14ac:dyDescent="0.2">
      <c r="A1969" s="48">
        <v>46277</v>
      </c>
      <c r="B1969" s="98" t="s">
        <v>1156</v>
      </c>
      <c r="C1969" s="98" t="s">
        <v>56</v>
      </c>
      <c r="D1969" s="100">
        <v>6</v>
      </c>
      <c r="E1969" s="100">
        <v>4</v>
      </c>
      <c r="F1969" s="99" t="s">
        <v>1249</v>
      </c>
      <c r="G1969" s="101">
        <v>19</v>
      </c>
      <c r="H1969" s="109">
        <v>0.5</v>
      </c>
      <c r="I1969">
        <v>15.5</v>
      </c>
      <c r="J1969" t="str">
        <f t="shared" si="33"/>
        <v>No</v>
      </c>
      <c r="K1969" s="102" t="s">
        <v>4</v>
      </c>
    </row>
    <row r="1970" spans="1:13" ht="16" hidden="1" customHeight="1" x14ac:dyDescent="0.2">
      <c r="A1970" s="48">
        <v>46277</v>
      </c>
      <c r="B1970" s="98" t="s">
        <v>1156</v>
      </c>
      <c r="C1970" s="98" t="s">
        <v>56</v>
      </c>
      <c r="D1970" s="100">
        <v>6</v>
      </c>
      <c r="E1970" s="100">
        <v>4</v>
      </c>
      <c r="F1970" s="99" t="s">
        <v>1249</v>
      </c>
      <c r="G1970" s="101">
        <v>5.6</v>
      </c>
      <c r="H1970" s="109">
        <v>0.5</v>
      </c>
      <c r="I1970">
        <v>4.5599999999999996</v>
      </c>
      <c r="J1970" t="str">
        <f t="shared" si="33"/>
        <v>No</v>
      </c>
      <c r="K1970" s="102" t="s">
        <v>1101</v>
      </c>
      <c r="M1970" s="91"/>
    </row>
    <row r="1971" spans="1:13" ht="16" hidden="1" customHeight="1" x14ac:dyDescent="0.2">
      <c r="A1971" s="48">
        <v>46277</v>
      </c>
      <c r="B1971" s="98" t="s">
        <v>1156</v>
      </c>
      <c r="C1971" s="98" t="s">
        <v>56</v>
      </c>
      <c r="D1971" s="100">
        <v>6</v>
      </c>
      <c r="E1971" s="100">
        <v>9</v>
      </c>
      <c r="F1971" s="99" t="s">
        <v>89</v>
      </c>
      <c r="G1971" s="101">
        <v>40</v>
      </c>
      <c r="H1971" s="109">
        <v>0.5</v>
      </c>
      <c r="I1971">
        <v>40</v>
      </c>
      <c r="J1971" t="str">
        <f t="shared" si="33"/>
        <v>Yes</v>
      </c>
      <c r="K1971" s="102" t="s">
        <v>4</v>
      </c>
      <c r="M1971" s="91"/>
    </row>
    <row r="1972" spans="1:13" ht="16" hidden="1" customHeight="1" x14ac:dyDescent="0.2">
      <c r="A1972" s="48">
        <v>46277</v>
      </c>
      <c r="B1972" s="98" t="s">
        <v>1156</v>
      </c>
      <c r="C1972" s="98" t="s">
        <v>56</v>
      </c>
      <c r="D1972" s="100">
        <v>6</v>
      </c>
      <c r="E1972" s="100">
        <v>11</v>
      </c>
      <c r="F1972" s="99" t="s">
        <v>272</v>
      </c>
      <c r="G1972" s="101">
        <v>15.5</v>
      </c>
      <c r="H1972" s="109">
        <v>0.5</v>
      </c>
      <c r="I1972">
        <v>15.5</v>
      </c>
      <c r="J1972" t="str">
        <f t="shared" si="33"/>
        <v>Yes</v>
      </c>
      <c r="K1972" s="102" t="s">
        <v>4</v>
      </c>
      <c r="M1972" s="91"/>
    </row>
    <row r="1973" spans="1:13" ht="16" hidden="1" customHeight="1" x14ac:dyDescent="0.2">
      <c r="A1973" s="48">
        <v>46277</v>
      </c>
      <c r="B1973" s="98" t="s">
        <v>1156</v>
      </c>
      <c r="C1973" s="98" t="s">
        <v>56</v>
      </c>
      <c r="D1973" s="100">
        <v>6</v>
      </c>
      <c r="E1973" s="100">
        <v>11</v>
      </c>
      <c r="F1973" s="99" t="s">
        <v>272</v>
      </c>
      <c r="G1973" s="101">
        <v>4.5999999999999996</v>
      </c>
      <c r="H1973" s="109">
        <v>0.5</v>
      </c>
      <c r="I1973">
        <v>4.2</v>
      </c>
      <c r="J1973" t="str">
        <f t="shared" si="33"/>
        <v>No</v>
      </c>
      <c r="K1973" s="102" t="s">
        <v>1101</v>
      </c>
    </row>
    <row r="1974" spans="1:13" ht="16" hidden="1" customHeight="1" x14ac:dyDescent="0.2">
      <c r="A1974" s="48">
        <v>46277</v>
      </c>
      <c r="B1974" s="98" t="s">
        <v>1172</v>
      </c>
      <c r="C1974" s="98" t="s">
        <v>1173</v>
      </c>
      <c r="D1974" s="100">
        <v>5</v>
      </c>
      <c r="E1974" s="100">
        <v>3</v>
      </c>
      <c r="F1974" s="99" t="s">
        <v>1250</v>
      </c>
      <c r="G1974" s="101">
        <v>12</v>
      </c>
      <c r="H1974" s="109">
        <v>0.5</v>
      </c>
      <c r="I1974">
        <v>10.87</v>
      </c>
      <c r="J1974" t="str">
        <f t="shared" si="33"/>
        <v>No</v>
      </c>
      <c r="K1974" s="102" t="s">
        <v>4</v>
      </c>
      <c r="M1974" s="91"/>
    </row>
    <row r="1975" spans="1:13" ht="16" hidden="1" customHeight="1" x14ac:dyDescent="0.2">
      <c r="A1975" s="48">
        <v>46277</v>
      </c>
      <c r="B1975" s="98" t="s">
        <v>1172</v>
      </c>
      <c r="C1975" s="98" t="s">
        <v>1173</v>
      </c>
      <c r="D1975" s="100">
        <v>5</v>
      </c>
      <c r="E1975" s="100">
        <v>14</v>
      </c>
      <c r="F1975" s="99" t="s">
        <v>1251</v>
      </c>
      <c r="G1975" s="101">
        <v>26</v>
      </c>
      <c r="H1975" s="109">
        <v>0.5</v>
      </c>
      <c r="I1975">
        <v>33.35</v>
      </c>
      <c r="J1975" t="str">
        <f t="shared" si="33"/>
        <v>Yes</v>
      </c>
      <c r="K1975" s="102" t="s">
        <v>4</v>
      </c>
      <c r="M1975" s="91"/>
    </row>
    <row r="1976" spans="1:13" ht="16" hidden="1" customHeight="1" x14ac:dyDescent="0.2">
      <c r="A1976" s="48">
        <v>46277</v>
      </c>
      <c r="B1976" s="98" t="s">
        <v>1172</v>
      </c>
      <c r="C1976" s="98" t="s">
        <v>1173</v>
      </c>
      <c r="D1976" s="100">
        <v>5</v>
      </c>
      <c r="E1976" s="100">
        <v>14</v>
      </c>
      <c r="F1976" s="99" t="s">
        <v>1251</v>
      </c>
      <c r="G1976" s="101">
        <v>6.8</v>
      </c>
      <c r="H1976" s="109">
        <v>0.5</v>
      </c>
      <c r="I1976">
        <v>7.04</v>
      </c>
      <c r="J1976" t="str">
        <f t="shared" si="33"/>
        <v>Yes</v>
      </c>
      <c r="K1976" s="102" t="s">
        <v>1101</v>
      </c>
      <c r="M1976" s="91"/>
    </row>
    <row r="1977" spans="1:13" ht="16" hidden="1" customHeight="1" x14ac:dyDescent="0.2">
      <c r="A1977" s="48">
        <v>46277</v>
      </c>
      <c r="B1977" s="98" t="s">
        <v>1172</v>
      </c>
      <c r="C1977" s="98" t="s">
        <v>1173</v>
      </c>
      <c r="D1977" s="100">
        <v>5</v>
      </c>
      <c r="E1977" s="100">
        <v>15</v>
      </c>
      <c r="F1977" s="99" t="s">
        <v>1252</v>
      </c>
      <c r="G1977" s="101">
        <v>44</v>
      </c>
      <c r="H1977" s="109">
        <v>0.5</v>
      </c>
      <c r="I1977">
        <v>49.44</v>
      </c>
      <c r="J1977" t="str">
        <f t="shared" si="33"/>
        <v>Yes</v>
      </c>
      <c r="K1977" s="102" t="s">
        <v>4</v>
      </c>
    </row>
    <row r="1978" spans="1:13" ht="16" hidden="1" customHeight="1" x14ac:dyDescent="0.2">
      <c r="A1978" s="48">
        <v>46277</v>
      </c>
      <c r="B1978" s="98" t="s">
        <v>1156</v>
      </c>
      <c r="C1978" s="98" t="s">
        <v>56</v>
      </c>
      <c r="D1978" s="100">
        <v>7</v>
      </c>
      <c r="E1978" s="100">
        <v>2</v>
      </c>
      <c r="F1978" s="99" t="s">
        <v>1099</v>
      </c>
      <c r="G1978" s="101">
        <v>25</v>
      </c>
      <c r="H1978" s="109">
        <v>0.5</v>
      </c>
      <c r="I1978">
        <v>18.579999999999998</v>
      </c>
      <c r="J1978" t="str">
        <f t="shared" si="33"/>
        <v>No</v>
      </c>
      <c r="K1978" s="102" t="s">
        <v>4</v>
      </c>
      <c r="M1978" s="91"/>
    </row>
    <row r="1979" spans="1:13" ht="16" hidden="1" customHeight="1" x14ac:dyDescent="0.2">
      <c r="A1979" s="48">
        <v>46277</v>
      </c>
      <c r="B1979" s="98" t="s">
        <v>1156</v>
      </c>
      <c r="C1979" s="98" t="s">
        <v>56</v>
      </c>
      <c r="D1979" s="100">
        <v>7</v>
      </c>
      <c r="E1979" s="100">
        <v>2</v>
      </c>
      <c r="F1979" s="99" t="s">
        <v>1099</v>
      </c>
      <c r="G1979" s="101">
        <v>5.3</v>
      </c>
      <c r="H1979" s="109">
        <v>0.5</v>
      </c>
      <c r="I1979">
        <v>3.75</v>
      </c>
      <c r="J1979" t="str">
        <f t="shared" si="33"/>
        <v>No</v>
      </c>
      <c r="K1979" s="102" t="s">
        <v>1101</v>
      </c>
      <c r="M1979" s="91"/>
    </row>
    <row r="1980" spans="1:13" ht="16" hidden="1" customHeight="1" x14ac:dyDescent="0.2">
      <c r="A1980" s="48">
        <v>46277</v>
      </c>
      <c r="B1980" s="98" t="s">
        <v>1156</v>
      </c>
      <c r="C1980" s="98" t="s">
        <v>56</v>
      </c>
      <c r="D1980" s="100">
        <v>7</v>
      </c>
      <c r="E1980" s="100">
        <v>3</v>
      </c>
      <c r="F1980" s="99" t="s">
        <v>242</v>
      </c>
      <c r="G1980" s="101">
        <v>17.5</v>
      </c>
      <c r="H1980" s="109">
        <v>0.5</v>
      </c>
      <c r="I1980">
        <v>14.24</v>
      </c>
      <c r="J1980" t="str">
        <f t="shared" si="33"/>
        <v>No</v>
      </c>
      <c r="K1980" s="102" t="s">
        <v>4</v>
      </c>
    </row>
    <row r="1981" spans="1:13" ht="16" hidden="1" customHeight="1" x14ac:dyDescent="0.2">
      <c r="A1981" s="48">
        <v>46277</v>
      </c>
      <c r="B1981" s="98" t="s">
        <v>1156</v>
      </c>
      <c r="C1981" s="98" t="s">
        <v>56</v>
      </c>
      <c r="D1981" s="100">
        <v>7</v>
      </c>
      <c r="E1981" s="100">
        <v>4</v>
      </c>
      <c r="F1981" s="99" t="s">
        <v>1253</v>
      </c>
      <c r="G1981" s="101">
        <v>18.5</v>
      </c>
      <c r="H1981" s="109">
        <v>0.5</v>
      </c>
      <c r="I1981">
        <v>22.64</v>
      </c>
      <c r="J1981" t="str">
        <f t="shared" si="33"/>
        <v>Yes</v>
      </c>
      <c r="K1981" s="102" t="s">
        <v>4</v>
      </c>
    </row>
    <row r="1982" spans="1:13" ht="16" hidden="1" customHeight="1" x14ac:dyDescent="0.2">
      <c r="A1982" s="48">
        <v>46277</v>
      </c>
      <c r="B1982" s="98" t="s">
        <v>1156</v>
      </c>
      <c r="C1982" s="98" t="s">
        <v>56</v>
      </c>
      <c r="D1982" s="100">
        <v>7</v>
      </c>
      <c r="E1982" s="100">
        <v>7</v>
      </c>
      <c r="F1982" s="99" t="s">
        <v>1254</v>
      </c>
      <c r="G1982" s="101">
        <v>44</v>
      </c>
      <c r="H1982" s="109">
        <v>0.5</v>
      </c>
      <c r="I1982">
        <v>44</v>
      </c>
      <c r="J1982" t="str">
        <f t="shared" si="33"/>
        <v>Yes</v>
      </c>
      <c r="K1982" s="102" t="s">
        <v>4</v>
      </c>
    </row>
    <row r="1983" spans="1:13" ht="16" hidden="1" customHeight="1" x14ac:dyDescent="0.2">
      <c r="A1983" s="48">
        <v>46277</v>
      </c>
      <c r="B1983" s="98" t="s">
        <v>1156</v>
      </c>
      <c r="C1983" s="98" t="s">
        <v>56</v>
      </c>
      <c r="D1983" s="100">
        <v>7</v>
      </c>
      <c r="E1983" s="100">
        <v>7</v>
      </c>
      <c r="F1983" s="99" t="s">
        <v>1254</v>
      </c>
      <c r="G1983" s="101">
        <v>9.6</v>
      </c>
      <c r="H1983" s="109">
        <v>0.5</v>
      </c>
      <c r="I1983">
        <v>8</v>
      </c>
      <c r="J1983" t="str">
        <f t="shared" si="33"/>
        <v>No</v>
      </c>
      <c r="K1983" s="102" t="s">
        <v>1101</v>
      </c>
    </row>
    <row r="1984" spans="1:13" ht="16" hidden="1" customHeight="1" x14ac:dyDescent="0.2">
      <c r="A1984" s="48">
        <v>46277</v>
      </c>
      <c r="B1984" s="98" t="s">
        <v>1156</v>
      </c>
      <c r="C1984" s="98" t="s">
        <v>56</v>
      </c>
      <c r="D1984" s="100">
        <v>7</v>
      </c>
      <c r="E1984" s="100">
        <v>13</v>
      </c>
      <c r="F1984" s="99" t="s">
        <v>998</v>
      </c>
      <c r="G1984" s="101">
        <v>14.5</v>
      </c>
      <c r="H1984" s="109">
        <v>0.5</v>
      </c>
      <c r="I1984">
        <v>15.5</v>
      </c>
      <c r="J1984" t="str">
        <f t="shared" si="33"/>
        <v>Yes</v>
      </c>
      <c r="K1984" s="102" t="s">
        <v>4</v>
      </c>
    </row>
    <row r="1985" spans="1:11" ht="16" hidden="1" customHeight="1" x14ac:dyDescent="0.2">
      <c r="A1985" s="48">
        <v>46277</v>
      </c>
      <c r="B1985" s="98" t="s">
        <v>1156</v>
      </c>
      <c r="C1985" s="98" t="s">
        <v>56</v>
      </c>
      <c r="D1985" s="100">
        <v>7</v>
      </c>
      <c r="E1985" s="100">
        <v>15</v>
      </c>
      <c r="F1985" s="99" t="s">
        <v>999</v>
      </c>
      <c r="G1985" s="101">
        <v>38</v>
      </c>
      <c r="H1985" s="109">
        <v>0.5</v>
      </c>
      <c r="I1985">
        <v>38.15</v>
      </c>
      <c r="J1985" t="str">
        <f t="shared" si="33"/>
        <v>Yes</v>
      </c>
      <c r="K1985" s="102" t="s">
        <v>4</v>
      </c>
    </row>
    <row r="1986" spans="1:11" ht="16" hidden="1" customHeight="1" x14ac:dyDescent="0.2">
      <c r="A1986" s="48">
        <v>46277</v>
      </c>
      <c r="B1986" s="98" t="s">
        <v>1156</v>
      </c>
      <c r="C1986" s="98" t="s">
        <v>56</v>
      </c>
      <c r="D1986" s="100">
        <v>7</v>
      </c>
      <c r="E1986" s="100">
        <v>15</v>
      </c>
      <c r="F1986" s="99" t="s">
        <v>999</v>
      </c>
      <c r="G1986" s="101">
        <v>8.1999999999999993</v>
      </c>
      <c r="H1986" s="109">
        <v>0.5</v>
      </c>
      <c r="I1986">
        <v>6.4</v>
      </c>
      <c r="J1986" t="str">
        <f t="shared" si="33"/>
        <v>No</v>
      </c>
      <c r="K1986" s="102" t="s">
        <v>1101</v>
      </c>
    </row>
    <row r="1987" spans="1:11" ht="16" hidden="1" customHeight="1" x14ac:dyDescent="0.2">
      <c r="A1987" s="48">
        <v>46277</v>
      </c>
      <c r="B1987" s="98" t="s">
        <v>1172</v>
      </c>
      <c r="C1987" s="98" t="s">
        <v>1173</v>
      </c>
      <c r="D1987" s="100">
        <v>6</v>
      </c>
      <c r="E1987" s="100">
        <v>2</v>
      </c>
      <c r="F1987" s="99" t="s">
        <v>1255</v>
      </c>
      <c r="G1987" s="101">
        <v>11.5</v>
      </c>
      <c r="H1987" s="109">
        <v>0.5</v>
      </c>
      <c r="I1987">
        <v>16.5</v>
      </c>
      <c r="J1987" t="str">
        <f t="shared" si="33"/>
        <v>Yes</v>
      </c>
      <c r="K1987" s="102" t="s">
        <v>4</v>
      </c>
    </row>
    <row r="1988" spans="1:11" ht="16" hidden="1" customHeight="1" x14ac:dyDescent="0.2">
      <c r="A1988" s="48">
        <v>46277</v>
      </c>
      <c r="B1988" s="98" t="s">
        <v>1172</v>
      </c>
      <c r="C1988" s="98" t="s">
        <v>1173</v>
      </c>
      <c r="D1988" s="100">
        <v>6</v>
      </c>
      <c r="E1988" s="100">
        <v>9</v>
      </c>
      <c r="F1988" s="99" t="s">
        <v>1256</v>
      </c>
      <c r="G1988" s="101">
        <v>14</v>
      </c>
      <c r="H1988" s="109">
        <v>0.5</v>
      </c>
      <c r="I1988">
        <v>18.420000000000002</v>
      </c>
      <c r="J1988" t="str">
        <f t="shared" si="33"/>
        <v>Yes</v>
      </c>
      <c r="K1988" s="102" t="s">
        <v>4</v>
      </c>
    </row>
    <row r="1989" spans="1:11" ht="16" hidden="1" customHeight="1" x14ac:dyDescent="0.2">
      <c r="A1989" s="48">
        <v>46277</v>
      </c>
      <c r="B1989" s="98" t="s">
        <v>1172</v>
      </c>
      <c r="C1989" s="98" t="s">
        <v>1173</v>
      </c>
      <c r="D1989" s="100">
        <v>6</v>
      </c>
      <c r="E1989" s="100">
        <v>9</v>
      </c>
      <c r="F1989" s="99" t="s">
        <v>1256</v>
      </c>
      <c r="G1989" s="101">
        <v>4</v>
      </c>
      <c r="H1989" s="109">
        <v>0.5</v>
      </c>
      <c r="I1989">
        <v>3.82</v>
      </c>
      <c r="J1989" t="str">
        <f t="shared" si="33"/>
        <v>No</v>
      </c>
      <c r="K1989" s="102" t="s">
        <v>1101</v>
      </c>
    </row>
    <row r="1990" spans="1:11" ht="16" hidden="1" customHeight="1" x14ac:dyDescent="0.2">
      <c r="A1990" s="48">
        <v>46277</v>
      </c>
      <c r="B1990" s="98" t="s">
        <v>1172</v>
      </c>
      <c r="C1990" s="98" t="s">
        <v>1173</v>
      </c>
      <c r="D1990" s="100">
        <v>6</v>
      </c>
      <c r="E1990" s="100">
        <v>11</v>
      </c>
      <c r="F1990" s="99" t="s">
        <v>1257</v>
      </c>
      <c r="G1990" s="101">
        <v>27</v>
      </c>
      <c r="H1990" s="109">
        <v>0.5</v>
      </c>
      <c r="I1990">
        <v>27</v>
      </c>
      <c r="J1990" t="str">
        <f t="shared" si="33"/>
        <v>Yes</v>
      </c>
      <c r="K1990" s="102" t="s">
        <v>4</v>
      </c>
    </row>
    <row r="1991" spans="1:11" ht="16" hidden="1" customHeight="1" x14ac:dyDescent="0.2">
      <c r="A1991" s="48">
        <v>46277</v>
      </c>
      <c r="B1991" s="98" t="s">
        <v>1172</v>
      </c>
      <c r="C1991" s="98" t="s">
        <v>1173</v>
      </c>
      <c r="D1991" s="100">
        <v>6</v>
      </c>
      <c r="E1991" s="100">
        <v>11</v>
      </c>
      <c r="F1991" s="99" t="s">
        <v>1257</v>
      </c>
      <c r="G1991" s="101">
        <v>7.8</v>
      </c>
      <c r="H1991" s="109">
        <v>0.5</v>
      </c>
      <c r="I1991">
        <v>5.5</v>
      </c>
      <c r="J1991" t="str">
        <f t="shared" si="33"/>
        <v>No</v>
      </c>
      <c r="K1991" s="102" t="s">
        <v>1101</v>
      </c>
    </row>
    <row r="1992" spans="1:11" ht="16" hidden="1" customHeight="1" x14ac:dyDescent="0.2">
      <c r="A1992" s="48">
        <v>46277</v>
      </c>
      <c r="B1992" s="98" t="s">
        <v>1156</v>
      </c>
      <c r="C1992" s="98" t="s">
        <v>56</v>
      </c>
      <c r="D1992" s="100">
        <v>8</v>
      </c>
      <c r="E1992" s="100">
        <v>2</v>
      </c>
      <c r="F1992" s="99" t="s">
        <v>1258</v>
      </c>
      <c r="G1992" s="101">
        <v>48</v>
      </c>
      <c r="H1992" s="109">
        <v>0.5</v>
      </c>
      <c r="I1992">
        <v>85</v>
      </c>
      <c r="J1992" t="str">
        <f t="shared" si="33"/>
        <v>Yes</v>
      </c>
      <c r="K1992" s="102" t="s">
        <v>4</v>
      </c>
    </row>
    <row r="1993" spans="1:11" ht="16" hidden="1" customHeight="1" x14ac:dyDescent="0.2">
      <c r="A1993" s="48">
        <v>46277</v>
      </c>
      <c r="B1993" s="98" t="s">
        <v>1156</v>
      </c>
      <c r="C1993" s="98" t="s">
        <v>56</v>
      </c>
      <c r="D1993" s="100">
        <v>8</v>
      </c>
      <c r="E1993" s="100">
        <v>2</v>
      </c>
      <c r="F1993" s="99" t="s">
        <v>1258</v>
      </c>
      <c r="G1993" s="101">
        <v>8.8000000000000007</v>
      </c>
      <c r="H1993" s="109">
        <v>0.5</v>
      </c>
      <c r="I1993">
        <v>8.7200000000000006</v>
      </c>
      <c r="J1993" t="str">
        <f t="shared" si="33"/>
        <v>No</v>
      </c>
      <c r="K1993" s="102" t="s">
        <v>1101</v>
      </c>
    </row>
    <row r="1994" spans="1:11" ht="16" hidden="1" customHeight="1" x14ac:dyDescent="0.2">
      <c r="A1994" s="48">
        <v>46277</v>
      </c>
      <c r="B1994" s="98" t="s">
        <v>1156</v>
      </c>
      <c r="C1994" s="98" t="s">
        <v>56</v>
      </c>
      <c r="D1994" s="100">
        <v>8</v>
      </c>
      <c r="E1994" s="100">
        <v>8</v>
      </c>
      <c r="F1994" s="99" t="s">
        <v>1259</v>
      </c>
      <c r="G1994" s="101">
        <v>24</v>
      </c>
      <c r="H1994" s="109">
        <v>0.5</v>
      </c>
      <c r="I1994">
        <v>23</v>
      </c>
      <c r="J1994" t="str">
        <f t="shared" si="33"/>
        <v>No</v>
      </c>
      <c r="K1994" s="102" t="s">
        <v>4</v>
      </c>
    </row>
    <row r="1995" spans="1:11" ht="16" hidden="1" customHeight="1" x14ac:dyDescent="0.2">
      <c r="A1995" s="48">
        <v>46277</v>
      </c>
      <c r="B1995" s="98" t="s">
        <v>1156</v>
      </c>
      <c r="C1995" s="98" t="s">
        <v>56</v>
      </c>
      <c r="D1995" s="100">
        <v>8</v>
      </c>
      <c r="E1995" s="100">
        <v>8</v>
      </c>
      <c r="F1995" s="99" t="s">
        <v>1259</v>
      </c>
      <c r="G1995" s="101">
        <v>4.5999999999999996</v>
      </c>
      <c r="H1995" s="109">
        <v>0.5</v>
      </c>
      <c r="I1995">
        <v>3.61</v>
      </c>
      <c r="J1995" t="str">
        <f t="shared" si="33"/>
        <v>No</v>
      </c>
      <c r="K1995" s="102" t="s">
        <v>1101</v>
      </c>
    </row>
    <row r="1996" spans="1:11" ht="16" hidden="1" customHeight="1" x14ac:dyDescent="0.2">
      <c r="A1996" s="48">
        <v>46277</v>
      </c>
      <c r="B1996" s="98" t="s">
        <v>1156</v>
      </c>
      <c r="C1996" s="98" t="s">
        <v>56</v>
      </c>
      <c r="D1996" s="100">
        <v>8</v>
      </c>
      <c r="E1996" s="100">
        <v>10</v>
      </c>
      <c r="F1996" s="99" t="s">
        <v>534</v>
      </c>
      <c r="G1996" s="101">
        <v>16</v>
      </c>
      <c r="H1996" s="109">
        <v>0.5</v>
      </c>
      <c r="I1996">
        <v>16</v>
      </c>
      <c r="J1996" t="str">
        <f t="shared" si="33"/>
        <v>Yes</v>
      </c>
      <c r="K1996" s="102" t="s">
        <v>4</v>
      </c>
    </row>
    <row r="1997" spans="1:11" ht="16" hidden="1" customHeight="1" x14ac:dyDescent="0.2">
      <c r="A1997" s="48">
        <v>46277</v>
      </c>
      <c r="B1997" s="98" t="s">
        <v>1172</v>
      </c>
      <c r="C1997" s="98" t="s">
        <v>1173</v>
      </c>
      <c r="D1997" s="100">
        <v>7</v>
      </c>
      <c r="E1997" s="100">
        <v>7</v>
      </c>
      <c r="F1997" s="99" t="s">
        <v>1260</v>
      </c>
      <c r="G1997" s="101">
        <v>23</v>
      </c>
      <c r="H1997" s="109">
        <v>0.5</v>
      </c>
      <c r="I1997">
        <v>28.46</v>
      </c>
      <c r="J1997" t="str">
        <f t="shared" si="33"/>
        <v>Yes</v>
      </c>
      <c r="K1997" s="102" t="s">
        <v>4</v>
      </c>
    </row>
    <row r="1998" spans="1:11" ht="16" hidden="1" customHeight="1" x14ac:dyDescent="0.2">
      <c r="A1998" s="48">
        <v>46277</v>
      </c>
      <c r="B1998" s="98" t="s">
        <v>1172</v>
      </c>
      <c r="C1998" s="98" t="s">
        <v>1173</v>
      </c>
      <c r="D1998" s="100">
        <v>7</v>
      </c>
      <c r="E1998" s="100">
        <v>7</v>
      </c>
      <c r="F1998" s="99" t="s">
        <v>1260</v>
      </c>
      <c r="G1998" s="101">
        <v>7</v>
      </c>
      <c r="H1998" s="109">
        <v>0.5</v>
      </c>
      <c r="I1998">
        <v>6.09</v>
      </c>
      <c r="J1998" t="str">
        <f t="shared" si="33"/>
        <v>No</v>
      </c>
      <c r="K1998" s="102" t="s">
        <v>1101</v>
      </c>
    </row>
    <row r="1999" spans="1:11" ht="16" hidden="1" customHeight="1" x14ac:dyDescent="0.2">
      <c r="A1999" s="48">
        <v>46277</v>
      </c>
      <c r="B1999" s="98" t="s">
        <v>1172</v>
      </c>
      <c r="C1999" s="98" t="s">
        <v>1173</v>
      </c>
      <c r="D1999" s="100">
        <v>7</v>
      </c>
      <c r="E1999" s="100">
        <v>9</v>
      </c>
      <c r="F1999" s="99" t="s">
        <v>1261</v>
      </c>
      <c r="G1999" s="101">
        <v>27</v>
      </c>
      <c r="H1999" s="109">
        <v>0.5</v>
      </c>
      <c r="I1999">
        <v>44.22</v>
      </c>
      <c r="J1999" t="str">
        <f t="shared" si="33"/>
        <v>Yes</v>
      </c>
      <c r="K1999" s="102" t="s">
        <v>4</v>
      </c>
    </row>
    <row r="2000" spans="1:11" ht="16" hidden="1" customHeight="1" x14ac:dyDescent="0.2">
      <c r="A2000" s="48">
        <v>46277</v>
      </c>
      <c r="B2000" s="98" t="s">
        <v>1172</v>
      </c>
      <c r="C2000" s="98" t="s">
        <v>1173</v>
      </c>
      <c r="D2000" s="100">
        <v>7</v>
      </c>
      <c r="E2000" s="100">
        <v>9</v>
      </c>
      <c r="F2000" s="99" t="s">
        <v>1261</v>
      </c>
      <c r="G2000" s="101">
        <v>7.8</v>
      </c>
      <c r="H2000" s="109">
        <v>0.5</v>
      </c>
      <c r="I2000">
        <v>7.58</v>
      </c>
      <c r="J2000" t="str">
        <f t="shared" si="33"/>
        <v>No</v>
      </c>
      <c r="K2000" s="102" t="s">
        <v>1101</v>
      </c>
    </row>
    <row r="2001" spans="1:11" ht="16" hidden="1" customHeight="1" x14ac:dyDescent="0.2">
      <c r="A2001" s="48">
        <v>46277</v>
      </c>
      <c r="B2001" s="98" t="s">
        <v>1156</v>
      </c>
      <c r="C2001" s="98" t="s">
        <v>56</v>
      </c>
      <c r="D2001" s="100">
        <v>9</v>
      </c>
      <c r="E2001" s="100">
        <v>6</v>
      </c>
      <c r="F2001" s="99" t="s">
        <v>604</v>
      </c>
      <c r="G2001" s="101">
        <v>16.5</v>
      </c>
      <c r="H2001" s="109">
        <v>0.5</v>
      </c>
      <c r="I2001">
        <v>16.86</v>
      </c>
      <c r="J2001" t="str">
        <f t="shared" si="33"/>
        <v>Yes</v>
      </c>
      <c r="K2001" s="102" t="s">
        <v>4</v>
      </c>
    </row>
    <row r="2002" spans="1:11" ht="16" hidden="1" customHeight="1" x14ac:dyDescent="0.2">
      <c r="A2002" s="48">
        <v>46277</v>
      </c>
      <c r="B2002" s="98" t="s">
        <v>1156</v>
      </c>
      <c r="C2002" s="98" t="s">
        <v>56</v>
      </c>
      <c r="D2002" s="100">
        <v>9</v>
      </c>
      <c r="E2002" s="100">
        <v>6</v>
      </c>
      <c r="F2002" s="99" t="s">
        <v>604</v>
      </c>
      <c r="G2002" s="101">
        <v>4.5</v>
      </c>
      <c r="H2002" s="109">
        <v>0.5</v>
      </c>
      <c r="I2002">
        <v>3.59</v>
      </c>
      <c r="J2002" t="str">
        <f t="shared" si="33"/>
        <v>No</v>
      </c>
      <c r="K2002" s="102" t="s">
        <v>1101</v>
      </c>
    </row>
    <row r="2003" spans="1:11" ht="16" hidden="1" customHeight="1" x14ac:dyDescent="0.2">
      <c r="A2003" s="48">
        <v>46277</v>
      </c>
      <c r="B2003" s="98" t="s">
        <v>1172</v>
      </c>
      <c r="C2003" s="98" t="s">
        <v>1173</v>
      </c>
      <c r="D2003" s="100">
        <v>8</v>
      </c>
      <c r="E2003" s="100">
        <v>2</v>
      </c>
      <c r="F2003" s="99" t="s">
        <v>1262</v>
      </c>
      <c r="G2003" s="101">
        <v>24</v>
      </c>
      <c r="H2003" s="109">
        <v>0.5</v>
      </c>
      <c r="I2003">
        <v>33.08</v>
      </c>
      <c r="J2003" t="str">
        <f t="shared" si="33"/>
        <v>Yes</v>
      </c>
      <c r="K2003" s="102" t="s">
        <v>4</v>
      </c>
    </row>
    <row r="2004" spans="1:11" ht="16" hidden="1" customHeight="1" x14ac:dyDescent="0.2">
      <c r="A2004" s="48">
        <v>46277</v>
      </c>
      <c r="B2004" s="98" t="s">
        <v>1172</v>
      </c>
      <c r="C2004" s="98" t="s">
        <v>1173</v>
      </c>
      <c r="D2004" s="100">
        <v>8</v>
      </c>
      <c r="E2004" s="100">
        <v>2</v>
      </c>
      <c r="F2004" s="99" t="s">
        <v>1262</v>
      </c>
      <c r="G2004" s="101">
        <v>7.2</v>
      </c>
      <c r="H2004" s="109">
        <v>0.5</v>
      </c>
      <c r="I2004">
        <v>7.2</v>
      </c>
      <c r="J2004" t="str">
        <f t="shared" si="33"/>
        <v>Yes</v>
      </c>
      <c r="K2004" s="102" t="s">
        <v>1101</v>
      </c>
    </row>
    <row r="2005" spans="1:11" ht="16" hidden="1" customHeight="1" x14ac:dyDescent="0.2">
      <c r="A2005" s="48">
        <v>46277</v>
      </c>
      <c r="B2005" s="98" t="s">
        <v>1172</v>
      </c>
      <c r="C2005" s="98" t="s">
        <v>1173</v>
      </c>
      <c r="D2005" s="100">
        <v>8</v>
      </c>
      <c r="E2005" s="100">
        <v>3</v>
      </c>
      <c r="F2005" s="99" t="s">
        <v>1263</v>
      </c>
      <c r="G2005" s="101">
        <v>15.5</v>
      </c>
      <c r="H2005" s="109">
        <v>0.5</v>
      </c>
      <c r="I2005">
        <v>11.08</v>
      </c>
      <c r="J2005" t="str">
        <f t="shared" si="33"/>
        <v>No</v>
      </c>
      <c r="K2005" s="102" t="s">
        <v>4</v>
      </c>
    </row>
    <row r="2006" spans="1:11" ht="16" hidden="1" customHeight="1" x14ac:dyDescent="0.2">
      <c r="A2006" s="48">
        <v>46277</v>
      </c>
      <c r="B2006" s="98" t="s">
        <v>1172</v>
      </c>
      <c r="C2006" s="98" t="s">
        <v>1173</v>
      </c>
      <c r="D2006" s="100">
        <v>8</v>
      </c>
      <c r="E2006" s="100">
        <v>3</v>
      </c>
      <c r="F2006" s="99" t="s">
        <v>1263</v>
      </c>
      <c r="G2006" s="101">
        <v>5</v>
      </c>
      <c r="H2006" s="109">
        <v>0.5</v>
      </c>
      <c r="I2006">
        <v>3.6</v>
      </c>
      <c r="J2006" t="str">
        <f t="shared" si="33"/>
        <v>No</v>
      </c>
      <c r="K2006" s="102" t="s">
        <v>1101</v>
      </c>
    </row>
    <row r="2007" spans="1:11" ht="16" hidden="1" customHeight="1" x14ac:dyDescent="0.2">
      <c r="A2007" s="48">
        <v>46277</v>
      </c>
      <c r="B2007" s="98" t="s">
        <v>1172</v>
      </c>
      <c r="C2007" s="98" t="s">
        <v>1173</v>
      </c>
      <c r="D2007" s="100">
        <v>8</v>
      </c>
      <c r="E2007" s="100">
        <v>12</v>
      </c>
      <c r="F2007" s="99" t="s">
        <v>1264</v>
      </c>
      <c r="G2007" s="101">
        <v>29</v>
      </c>
      <c r="H2007" s="109">
        <v>0.5</v>
      </c>
      <c r="I2007">
        <v>15.5</v>
      </c>
      <c r="J2007" t="str">
        <f t="shared" ref="J2007:J2069" si="34">IF(I2007&gt;=G2007,"Yes","No")</f>
        <v>No</v>
      </c>
      <c r="K2007" s="102" t="s">
        <v>4</v>
      </c>
    </row>
    <row r="2008" spans="1:11" ht="16" hidden="1" customHeight="1" x14ac:dyDescent="0.2">
      <c r="A2008" s="48">
        <v>46277</v>
      </c>
      <c r="B2008" s="98" t="s">
        <v>1172</v>
      </c>
      <c r="C2008" s="98" t="s">
        <v>1173</v>
      </c>
      <c r="D2008" s="100">
        <v>8</v>
      </c>
      <c r="E2008" s="100">
        <v>12</v>
      </c>
      <c r="F2008" s="99" t="s">
        <v>1264</v>
      </c>
      <c r="G2008" s="101">
        <v>9.1999999999999993</v>
      </c>
      <c r="H2008" s="109">
        <v>0.5</v>
      </c>
      <c r="I2008">
        <v>4.8</v>
      </c>
      <c r="J2008" t="str">
        <f t="shared" si="34"/>
        <v>No</v>
      </c>
      <c r="K2008" s="102" t="s">
        <v>1101</v>
      </c>
    </row>
    <row r="2009" spans="1:11" ht="16" hidden="1" customHeight="1" x14ac:dyDescent="0.2">
      <c r="A2009" s="48">
        <v>46277</v>
      </c>
      <c r="B2009" s="98" t="s">
        <v>1172</v>
      </c>
      <c r="C2009" s="98" t="s">
        <v>1173</v>
      </c>
      <c r="D2009" s="100">
        <v>8</v>
      </c>
      <c r="E2009" s="100">
        <v>13</v>
      </c>
      <c r="F2009" s="99" t="s">
        <v>1265</v>
      </c>
      <c r="G2009" s="101">
        <v>28</v>
      </c>
      <c r="H2009" s="109">
        <v>0.5</v>
      </c>
      <c r="I2009">
        <v>62.77</v>
      </c>
      <c r="J2009" t="str">
        <f t="shared" si="34"/>
        <v>Yes</v>
      </c>
      <c r="K2009" s="102" t="s">
        <v>4</v>
      </c>
    </row>
    <row r="2010" spans="1:11" ht="16" hidden="1" customHeight="1" x14ac:dyDescent="0.2">
      <c r="A2010" s="48">
        <v>46277</v>
      </c>
      <c r="B2010" s="98" t="s">
        <v>1172</v>
      </c>
      <c r="C2010" s="98" t="s">
        <v>1173</v>
      </c>
      <c r="D2010" s="100">
        <v>8</v>
      </c>
      <c r="E2010" s="100">
        <v>13</v>
      </c>
      <c r="F2010" s="99" t="s">
        <v>1265</v>
      </c>
      <c r="G2010" s="101">
        <v>8</v>
      </c>
      <c r="H2010" s="109">
        <v>0.5</v>
      </c>
      <c r="I2010">
        <v>13.15</v>
      </c>
      <c r="J2010" t="str">
        <f t="shared" si="34"/>
        <v>Yes</v>
      </c>
      <c r="K2010" s="102" t="s">
        <v>1101</v>
      </c>
    </row>
    <row r="2011" spans="1:11" ht="16" hidden="1" customHeight="1" x14ac:dyDescent="0.2">
      <c r="A2011" s="48">
        <v>46277</v>
      </c>
      <c r="B2011" s="98" t="s">
        <v>1172</v>
      </c>
      <c r="C2011" s="98" t="s">
        <v>1173</v>
      </c>
      <c r="D2011" s="100">
        <v>8</v>
      </c>
      <c r="E2011" s="100">
        <v>15</v>
      </c>
      <c r="F2011" s="99" t="s">
        <v>1192</v>
      </c>
      <c r="G2011" s="101">
        <v>36</v>
      </c>
      <c r="H2011" s="109">
        <v>0.5</v>
      </c>
      <c r="I2011">
        <v>35.94</v>
      </c>
      <c r="J2011" t="str">
        <f t="shared" si="34"/>
        <v>No</v>
      </c>
      <c r="K2011" s="102" t="s">
        <v>4</v>
      </c>
    </row>
    <row r="2012" spans="1:11" ht="16" hidden="1" customHeight="1" x14ac:dyDescent="0.2">
      <c r="A2012" s="48">
        <v>46277</v>
      </c>
      <c r="B2012" s="98" t="s">
        <v>1156</v>
      </c>
      <c r="C2012" s="98" t="s">
        <v>56</v>
      </c>
      <c r="D2012" s="100">
        <v>10</v>
      </c>
      <c r="E2012" s="100">
        <v>8</v>
      </c>
      <c r="F2012" s="99" t="s">
        <v>146</v>
      </c>
      <c r="G2012" s="101">
        <v>12</v>
      </c>
      <c r="H2012" s="109">
        <v>0.5</v>
      </c>
      <c r="I2012">
        <v>17</v>
      </c>
      <c r="J2012" t="str">
        <f t="shared" si="34"/>
        <v>Yes</v>
      </c>
      <c r="K2012" s="102" t="s">
        <v>4</v>
      </c>
    </row>
    <row r="2013" spans="1:11" ht="16" hidden="1" customHeight="1" x14ac:dyDescent="0.2">
      <c r="A2013" s="48">
        <v>46277</v>
      </c>
      <c r="B2013" s="98" t="s">
        <v>1156</v>
      </c>
      <c r="C2013" s="98" t="s">
        <v>56</v>
      </c>
      <c r="D2013" s="100">
        <v>10</v>
      </c>
      <c r="E2013" s="100">
        <v>10</v>
      </c>
      <c r="F2013" s="99" t="s">
        <v>1266</v>
      </c>
      <c r="G2013" s="101">
        <v>42</v>
      </c>
      <c r="H2013" s="109">
        <v>0.5</v>
      </c>
      <c r="I2013">
        <v>36.94</v>
      </c>
      <c r="J2013" t="str">
        <f t="shared" si="34"/>
        <v>No</v>
      </c>
      <c r="K2013" s="102" t="s">
        <v>4</v>
      </c>
    </row>
    <row r="2014" spans="1:11" ht="16" hidden="1" customHeight="1" x14ac:dyDescent="0.2">
      <c r="A2014" s="48">
        <v>46277</v>
      </c>
      <c r="B2014" s="98" t="s">
        <v>1156</v>
      </c>
      <c r="C2014" s="98" t="s">
        <v>56</v>
      </c>
      <c r="D2014" s="100">
        <v>10</v>
      </c>
      <c r="E2014" s="100">
        <v>12</v>
      </c>
      <c r="F2014" s="99" t="s">
        <v>1019</v>
      </c>
      <c r="G2014" s="101">
        <v>17.5</v>
      </c>
      <c r="H2014" s="109">
        <v>0.5</v>
      </c>
      <c r="I2014">
        <v>25.49</v>
      </c>
      <c r="J2014" t="str">
        <f t="shared" si="34"/>
        <v>Yes</v>
      </c>
      <c r="K2014" s="102" t="s">
        <v>4</v>
      </c>
    </row>
    <row r="2015" spans="1:11" ht="16" hidden="1" customHeight="1" x14ac:dyDescent="0.2">
      <c r="A2015" s="48">
        <v>46277</v>
      </c>
      <c r="B2015" s="98" t="s">
        <v>1156</v>
      </c>
      <c r="C2015" s="98" t="s">
        <v>56</v>
      </c>
      <c r="D2015" s="100">
        <v>10</v>
      </c>
      <c r="E2015" s="100">
        <v>12</v>
      </c>
      <c r="F2015" s="99" t="s">
        <v>1019</v>
      </c>
      <c r="G2015" s="101">
        <v>4.8</v>
      </c>
      <c r="H2015" s="109">
        <v>0.5</v>
      </c>
      <c r="I2015">
        <v>4.82</v>
      </c>
      <c r="J2015" t="str">
        <f t="shared" si="34"/>
        <v>Yes</v>
      </c>
      <c r="K2015" s="102" t="s">
        <v>1101</v>
      </c>
    </row>
    <row r="2016" spans="1:11" ht="16" hidden="1" customHeight="1" x14ac:dyDescent="0.2">
      <c r="A2016" s="48">
        <v>46277</v>
      </c>
      <c r="B2016" s="98" t="s">
        <v>1156</v>
      </c>
      <c r="C2016" s="98" t="s">
        <v>56</v>
      </c>
      <c r="D2016" s="100">
        <v>10</v>
      </c>
      <c r="E2016" s="100">
        <v>15</v>
      </c>
      <c r="F2016" s="99" t="s">
        <v>1267</v>
      </c>
      <c r="G2016" s="101">
        <v>10.5</v>
      </c>
      <c r="H2016" s="109">
        <v>0.5</v>
      </c>
      <c r="I2016">
        <v>9</v>
      </c>
      <c r="J2016" t="str">
        <f t="shared" si="34"/>
        <v>No</v>
      </c>
      <c r="K2016" s="102" t="s">
        <v>4</v>
      </c>
    </row>
    <row r="2017" spans="1:11" ht="16" hidden="1" customHeight="1" x14ac:dyDescent="0.2">
      <c r="A2017" s="48">
        <v>46277</v>
      </c>
      <c r="B2017" s="98" t="s">
        <v>1172</v>
      </c>
      <c r="C2017" s="98" t="s">
        <v>1173</v>
      </c>
      <c r="D2017" s="100">
        <v>9</v>
      </c>
      <c r="E2017" s="100">
        <v>3</v>
      </c>
      <c r="F2017" s="99" t="s">
        <v>768</v>
      </c>
      <c r="G2017" s="101">
        <v>12</v>
      </c>
      <c r="H2017" s="109">
        <v>0.5</v>
      </c>
      <c r="I2017">
        <v>10</v>
      </c>
      <c r="J2017" t="str">
        <f t="shared" si="34"/>
        <v>No</v>
      </c>
      <c r="K2017" s="102" t="s">
        <v>4</v>
      </c>
    </row>
    <row r="2018" spans="1:11" ht="16" hidden="1" customHeight="1" x14ac:dyDescent="0.2">
      <c r="A2018" s="48">
        <v>46277</v>
      </c>
      <c r="B2018" s="98" t="s">
        <v>1172</v>
      </c>
      <c r="C2018" s="98" t="s">
        <v>1173</v>
      </c>
      <c r="D2018" s="100">
        <v>9</v>
      </c>
      <c r="E2018" s="100">
        <v>9</v>
      </c>
      <c r="F2018" s="99" t="s">
        <v>1268</v>
      </c>
      <c r="G2018" s="101">
        <v>18.5</v>
      </c>
      <c r="H2018" s="109">
        <v>0.5</v>
      </c>
      <c r="I2018">
        <v>16.22</v>
      </c>
      <c r="J2018" t="str">
        <f t="shared" si="34"/>
        <v>No</v>
      </c>
      <c r="K2018" s="102" t="s">
        <v>4</v>
      </c>
    </row>
    <row r="2019" spans="1:11" ht="16" hidden="1" customHeight="1" x14ac:dyDescent="0.2">
      <c r="A2019" s="48">
        <v>46277</v>
      </c>
      <c r="B2019" s="98" t="s">
        <v>1172</v>
      </c>
      <c r="C2019" s="98" t="s">
        <v>1173</v>
      </c>
      <c r="D2019" s="100">
        <v>9</v>
      </c>
      <c r="E2019" s="100">
        <v>9</v>
      </c>
      <c r="F2019" s="99" t="s">
        <v>1268</v>
      </c>
      <c r="G2019" s="101">
        <v>5.7</v>
      </c>
      <c r="H2019" s="109">
        <v>0.5</v>
      </c>
      <c r="I2019">
        <v>4.2</v>
      </c>
      <c r="J2019" t="str">
        <f t="shared" si="34"/>
        <v>No</v>
      </c>
      <c r="K2019" s="102" t="s">
        <v>1101</v>
      </c>
    </row>
    <row r="2020" spans="1:11" ht="16" hidden="1" customHeight="1" x14ac:dyDescent="0.2">
      <c r="A2020" s="48">
        <v>46277</v>
      </c>
      <c r="B2020" s="98" t="s">
        <v>1172</v>
      </c>
      <c r="C2020" s="98" t="s">
        <v>1173</v>
      </c>
      <c r="D2020" s="100">
        <v>9</v>
      </c>
      <c r="E2020" s="100">
        <v>12</v>
      </c>
      <c r="F2020" s="99" t="s">
        <v>93</v>
      </c>
      <c r="G2020" s="101">
        <v>32</v>
      </c>
      <c r="H2020" s="109">
        <v>0.5</v>
      </c>
      <c r="I2020">
        <v>19.5</v>
      </c>
      <c r="J2020" t="str">
        <f t="shared" si="34"/>
        <v>No</v>
      </c>
      <c r="K2020" s="102" t="s">
        <v>4</v>
      </c>
    </row>
    <row r="2021" spans="1:11" ht="16" hidden="1" customHeight="1" x14ac:dyDescent="0.2">
      <c r="A2021" s="48">
        <v>46277</v>
      </c>
      <c r="B2021" s="98" t="s">
        <v>1172</v>
      </c>
      <c r="C2021" s="98" t="s">
        <v>1173</v>
      </c>
      <c r="D2021" s="104">
        <v>9</v>
      </c>
      <c r="E2021" s="104">
        <v>12</v>
      </c>
      <c r="F2021" s="99" t="s">
        <v>93</v>
      </c>
      <c r="G2021" s="101">
        <v>9.8000000000000007</v>
      </c>
      <c r="H2021" s="109">
        <v>0.5</v>
      </c>
      <c r="I2021">
        <v>4.3</v>
      </c>
      <c r="J2021" t="str">
        <f t="shared" si="34"/>
        <v>No</v>
      </c>
      <c r="K2021" s="102" t="s">
        <v>1101</v>
      </c>
    </row>
    <row r="2022" spans="1:11" ht="16" hidden="1" customHeight="1" x14ac:dyDescent="0.2">
      <c r="A2022" s="48">
        <v>46281</v>
      </c>
      <c r="B2022" s="98" t="s">
        <v>1156</v>
      </c>
      <c r="C2022" s="98" t="s">
        <v>138</v>
      </c>
      <c r="D2022" s="104">
        <v>2</v>
      </c>
      <c r="E2022" s="104">
        <v>7</v>
      </c>
      <c r="F2022" s="99" t="s">
        <v>1221</v>
      </c>
      <c r="G2022" s="101">
        <v>11.5</v>
      </c>
      <c r="H2022" s="109">
        <v>0.5</v>
      </c>
      <c r="I2022">
        <v>10</v>
      </c>
      <c r="J2022" t="str">
        <f t="shared" si="34"/>
        <v>No</v>
      </c>
      <c r="K2022" s="102" t="s">
        <v>4</v>
      </c>
    </row>
    <row r="2023" spans="1:11" ht="16" hidden="1" customHeight="1" x14ac:dyDescent="0.2">
      <c r="A2023" s="48">
        <v>46281</v>
      </c>
      <c r="B2023" s="98" t="s">
        <v>1156</v>
      </c>
      <c r="C2023" s="98" t="s">
        <v>138</v>
      </c>
      <c r="D2023" s="104">
        <v>3</v>
      </c>
      <c r="E2023" s="104">
        <v>5</v>
      </c>
      <c r="F2023" s="99" t="s">
        <v>1269</v>
      </c>
      <c r="G2023" s="101">
        <v>17</v>
      </c>
      <c r="H2023" s="109">
        <v>0.5</v>
      </c>
      <c r="I2023">
        <v>23.9</v>
      </c>
      <c r="J2023" t="str">
        <f t="shared" si="34"/>
        <v>Yes</v>
      </c>
      <c r="K2023" s="102" t="s">
        <v>4</v>
      </c>
    </row>
    <row r="2024" spans="1:11" ht="16" hidden="1" customHeight="1" x14ac:dyDescent="0.2">
      <c r="A2024" s="48">
        <v>46281</v>
      </c>
      <c r="B2024" s="98" t="s">
        <v>1156</v>
      </c>
      <c r="C2024" s="98" t="s">
        <v>138</v>
      </c>
      <c r="D2024" s="104">
        <v>3</v>
      </c>
      <c r="E2024" s="104">
        <v>5</v>
      </c>
      <c r="F2024" s="99" t="s">
        <v>1269</v>
      </c>
      <c r="G2024" s="101">
        <v>4.3</v>
      </c>
      <c r="H2024" s="109">
        <v>0.5</v>
      </c>
      <c r="I2024">
        <v>5.37</v>
      </c>
      <c r="J2024" t="str">
        <f t="shared" si="34"/>
        <v>Yes</v>
      </c>
      <c r="K2024" s="102" t="s">
        <v>1101</v>
      </c>
    </row>
    <row r="2025" spans="1:11" ht="16" hidden="1" customHeight="1" x14ac:dyDescent="0.2">
      <c r="A2025" s="48">
        <v>46281</v>
      </c>
      <c r="B2025" s="98" t="s">
        <v>1156</v>
      </c>
      <c r="C2025" s="98" t="s">
        <v>138</v>
      </c>
      <c r="D2025" s="104">
        <v>4</v>
      </c>
      <c r="E2025" s="104">
        <v>7</v>
      </c>
      <c r="F2025" s="99" t="s">
        <v>1270</v>
      </c>
      <c r="G2025" s="101">
        <v>28</v>
      </c>
      <c r="H2025" s="109">
        <v>0.5</v>
      </c>
      <c r="I2025">
        <v>49.56</v>
      </c>
      <c r="J2025" t="str">
        <f t="shared" si="34"/>
        <v>Yes</v>
      </c>
      <c r="K2025" s="102" t="s">
        <v>4</v>
      </c>
    </row>
    <row r="2026" spans="1:11" ht="16" hidden="1" customHeight="1" x14ac:dyDescent="0.2">
      <c r="A2026" s="48">
        <v>46281</v>
      </c>
      <c r="B2026" s="98" t="s">
        <v>1156</v>
      </c>
      <c r="C2026" s="98" t="s">
        <v>138</v>
      </c>
      <c r="D2026" s="104">
        <v>4</v>
      </c>
      <c r="E2026" s="104">
        <v>7</v>
      </c>
      <c r="F2026" s="99" t="s">
        <v>1270</v>
      </c>
      <c r="G2026" s="101">
        <v>8.4</v>
      </c>
      <c r="H2026" s="109">
        <v>0.5</v>
      </c>
      <c r="I2026">
        <v>9.2200000000000006</v>
      </c>
      <c r="J2026" t="str">
        <f t="shared" si="34"/>
        <v>Yes</v>
      </c>
      <c r="K2026" s="102" t="s">
        <v>1101</v>
      </c>
    </row>
    <row r="2027" spans="1:11" ht="16" hidden="1" customHeight="1" x14ac:dyDescent="0.2">
      <c r="A2027" s="48">
        <v>46281</v>
      </c>
      <c r="B2027" s="98" t="s">
        <v>1156</v>
      </c>
      <c r="C2027" s="98" t="s">
        <v>138</v>
      </c>
      <c r="D2027" s="104">
        <v>4</v>
      </c>
      <c r="E2027" s="104">
        <v>9</v>
      </c>
      <c r="F2027" s="99" t="s">
        <v>1158</v>
      </c>
      <c r="G2027" s="101">
        <v>26</v>
      </c>
      <c r="H2027" s="109">
        <v>0.5</v>
      </c>
      <c r="I2027">
        <v>29.34</v>
      </c>
      <c r="J2027" t="str">
        <f t="shared" si="34"/>
        <v>Yes</v>
      </c>
      <c r="K2027" s="102" t="s">
        <v>4</v>
      </c>
    </row>
    <row r="2028" spans="1:11" ht="16" hidden="1" customHeight="1" x14ac:dyDescent="0.2">
      <c r="A2028" s="48">
        <v>46281</v>
      </c>
      <c r="B2028" s="98" t="s">
        <v>1156</v>
      </c>
      <c r="C2028" s="98" t="s">
        <v>138</v>
      </c>
      <c r="D2028" s="104">
        <v>4</v>
      </c>
      <c r="E2028" s="104">
        <v>9</v>
      </c>
      <c r="F2028" s="99" t="s">
        <v>1158</v>
      </c>
      <c r="G2028" s="101">
        <v>7.4</v>
      </c>
      <c r="H2028" s="109">
        <v>0.5</v>
      </c>
      <c r="I2028">
        <v>7.4</v>
      </c>
      <c r="J2028" t="str">
        <f t="shared" si="34"/>
        <v>Yes</v>
      </c>
      <c r="K2028" s="102" t="s">
        <v>1101</v>
      </c>
    </row>
    <row r="2029" spans="1:11" ht="16" hidden="1" customHeight="1" x14ac:dyDescent="0.2">
      <c r="A2029" s="48">
        <v>46281</v>
      </c>
      <c r="B2029" s="98" t="s">
        <v>1156</v>
      </c>
      <c r="C2029" s="98" t="s">
        <v>138</v>
      </c>
      <c r="D2029" s="104">
        <v>4</v>
      </c>
      <c r="E2029" s="104">
        <v>10</v>
      </c>
      <c r="F2029" s="99" t="s">
        <v>1271</v>
      </c>
      <c r="G2029" s="101">
        <v>23</v>
      </c>
      <c r="H2029" s="109">
        <v>0.5</v>
      </c>
      <c r="I2029">
        <v>18.5</v>
      </c>
      <c r="J2029" t="str">
        <f t="shared" si="34"/>
        <v>No</v>
      </c>
      <c r="K2029" s="102" t="s">
        <v>4</v>
      </c>
    </row>
    <row r="2030" spans="1:11" ht="16" hidden="1" customHeight="1" x14ac:dyDescent="0.2">
      <c r="A2030" s="48">
        <v>46281</v>
      </c>
      <c r="B2030" s="98" t="s">
        <v>1156</v>
      </c>
      <c r="C2030" s="98" t="s">
        <v>138</v>
      </c>
      <c r="D2030" s="104">
        <v>4</v>
      </c>
      <c r="E2030" s="104">
        <v>10</v>
      </c>
      <c r="F2030" s="99" t="s">
        <v>1271</v>
      </c>
      <c r="G2030" s="101">
        <v>6.8</v>
      </c>
      <c r="H2030" s="109">
        <v>0.5</v>
      </c>
      <c r="I2030">
        <v>5.51</v>
      </c>
      <c r="J2030" t="str">
        <f t="shared" si="34"/>
        <v>No</v>
      </c>
      <c r="K2030" s="102" t="s">
        <v>1101</v>
      </c>
    </row>
    <row r="2031" spans="1:11" ht="16" hidden="1" customHeight="1" x14ac:dyDescent="0.2">
      <c r="A2031" s="48">
        <v>46281</v>
      </c>
      <c r="B2031" s="98" t="s">
        <v>1156</v>
      </c>
      <c r="C2031" s="98" t="s">
        <v>138</v>
      </c>
      <c r="D2031" s="104">
        <v>4</v>
      </c>
      <c r="E2031" s="104">
        <v>12</v>
      </c>
      <c r="F2031" s="99" t="s">
        <v>1272</v>
      </c>
      <c r="G2031" s="101">
        <v>13</v>
      </c>
      <c r="H2031" s="109">
        <v>0.5</v>
      </c>
      <c r="I2031">
        <v>7.5</v>
      </c>
      <c r="J2031" t="str">
        <f t="shared" si="34"/>
        <v>No</v>
      </c>
      <c r="K2031" s="102" t="s">
        <v>4</v>
      </c>
    </row>
    <row r="2032" spans="1:11" ht="16" hidden="1" customHeight="1" x14ac:dyDescent="0.2">
      <c r="A2032" s="48">
        <v>46281</v>
      </c>
      <c r="B2032" s="98" t="s">
        <v>1156</v>
      </c>
      <c r="C2032" s="98" t="s">
        <v>138</v>
      </c>
      <c r="D2032" s="104">
        <v>4</v>
      </c>
      <c r="E2032" s="104">
        <v>12</v>
      </c>
      <c r="F2032" s="99" t="s">
        <v>1272</v>
      </c>
      <c r="G2032" s="101">
        <v>4</v>
      </c>
      <c r="H2032" s="109">
        <v>0.5</v>
      </c>
      <c r="I2032">
        <v>3.09</v>
      </c>
      <c r="J2032" t="str">
        <f t="shared" si="34"/>
        <v>No</v>
      </c>
      <c r="K2032" s="102" t="s">
        <v>1101</v>
      </c>
    </row>
    <row r="2033" spans="1:11" ht="16" hidden="1" customHeight="1" x14ac:dyDescent="0.2">
      <c r="A2033" s="48">
        <v>46281</v>
      </c>
      <c r="B2033" s="98" t="s">
        <v>1156</v>
      </c>
      <c r="C2033" s="98" t="s">
        <v>138</v>
      </c>
      <c r="D2033" s="104">
        <v>5</v>
      </c>
      <c r="E2033" s="104">
        <v>2</v>
      </c>
      <c r="F2033" s="99" t="s">
        <v>1273</v>
      </c>
      <c r="G2033" s="101">
        <v>25</v>
      </c>
      <c r="H2033" s="109">
        <v>0.5</v>
      </c>
      <c r="I2033">
        <v>24</v>
      </c>
      <c r="J2033" t="str">
        <f t="shared" si="34"/>
        <v>No</v>
      </c>
      <c r="K2033" s="102" t="s">
        <v>4</v>
      </c>
    </row>
    <row r="2034" spans="1:11" ht="16" hidden="1" customHeight="1" x14ac:dyDescent="0.2">
      <c r="A2034" s="48">
        <v>46281</v>
      </c>
      <c r="B2034" s="98" t="s">
        <v>1156</v>
      </c>
      <c r="C2034" s="98" t="s">
        <v>138</v>
      </c>
      <c r="D2034" s="104">
        <v>5</v>
      </c>
      <c r="E2034" s="104">
        <v>2</v>
      </c>
      <c r="F2034" s="99" t="s">
        <v>1273</v>
      </c>
      <c r="G2034" s="101">
        <v>5.8</v>
      </c>
      <c r="H2034" s="109">
        <v>0.5</v>
      </c>
      <c r="I2034">
        <v>4.7</v>
      </c>
      <c r="J2034" t="str">
        <f t="shared" si="34"/>
        <v>No</v>
      </c>
      <c r="K2034" s="102" t="s">
        <v>1101</v>
      </c>
    </row>
    <row r="2035" spans="1:11" ht="16" hidden="1" customHeight="1" x14ac:dyDescent="0.2">
      <c r="A2035" s="48">
        <v>46281</v>
      </c>
      <c r="B2035" s="98" t="s">
        <v>1156</v>
      </c>
      <c r="C2035" s="98" t="s">
        <v>138</v>
      </c>
      <c r="D2035" s="104">
        <v>5</v>
      </c>
      <c r="E2035" s="104">
        <v>3</v>
      </c>
      <c r="F2035" s="99" t="s">
        <v>1164</v>
      </c>
      <c r="G2035" s="101">
        <v>11.5</v>
      </c>
      <c r="H2035" s="109">
        <v>0.5</v>
      </c>
      <c r="I2035">
        <v>9.43</v>
      </c>
      <c r="J2035" t="str">
        <f t="shared" si="34"/>
        <v>No</v>
      </c>
      <c r="K2035" s="102" t="s">
        <v>4</v>
      </c>
    </row>
    <row r="2036" spans="1:11" ht="16" hidden="1" customHeight="1" x14ac:dyDescent="0.2">
      <c r="A2036" s="48">
        <v>46281</v>
      </c>
      <c r="B2036" s="98" t="s">
        <v>1156</v>
      </c>
      <c r="C2036" s="98" t="s">
        <v>138</v>
      </c>
      <c r="D2036" s="104">
        <v>5</v>
      </c>
      <c r="E2036" s="104">
        <v>6</v>
      </c>
      <c r="F2036" s="99" t="s">
        <v>1274</v>
      </c>
      <c r="G2036" s="101">
        <v>17.5</v>
      </c>
      <c r="H2036" s="109">
        <v>0.5</v>
      </c>
      <c r="I2036">
        <v>23.25</v>
      </c>
      <c r="J2036" t="str">
        <f t="shared" si="34"/>
        <v>Yes</v>
      </c>
      <c r="K2036" s="102" t="s">
        <v>4</v>
      </c>
    </row>
    <row r="2037" spans="1:11" ht="16" hidden="1" customHeight="1" x14ac:dyDescent="0.2">
      <c r="A2037" s="48">
        <v>46281</v>
      </c>
      <c r="B2037" s="98" t="s">
        <v>1156</v>
      </c>
      <c r="C2037" s="98" t="s">
        <v>138</v>
      </c>
      <c r="D2037" s="104">
        <v>5</v>
      </c>
      <c r="E2037" s="104">
        <v>6</v>
      </c>
      <c r="F2037" s="99" t="s">
        <v>1274</v>
      </c>
      <c r="G2037" s="101">
        <v>4.3</v>
      </c>
      <c r="H2037" s="109">
        <v>0.5</v>
      </c>
      <c r="I2037">
        <v>4.8</v>
      </c>
      <c r="J2037" t="str">
        <f t="shared" si="34"/>
        <v>Yes</v>
      </c>
      <c r="K2037" s="102" t="s">
        <v>1101</v>
      </c>
    </row>
    <row r="2038" spans="1:11" ht="16" hidden="1" customHeight="1" x14ac:dyDescent="0.2">
      <c r="A2038" s="48">
        <v>46281</v>
      </c>
      <c r="B2038" s="98" t="s">
        <v>1156</v>
      </c>
      <c r="C2038" s="98" t="s">
        <v>138</v>
      </c>
      <c r="D2038" s="104">
        <v>5</v>
      </c>
      <c r="E2038" s="104">
        <v>10</v>
      </c>
      <c r="F2038" s="99" t="s">
        <v>1275</v>
      </c>
      <c r="G2038" s="101">
        <v>30</v>
      </c>
      <c r="H2038" s="109">
        <v>0.5</v>
      </c>
      <c r="I2038">
        <v>24.39</v>
      </c>
      <c r="J2038" t="str">
        <f t="shared" si="34"/>
        <v>No</v>
      </c>
      <c r="K2038" s="102" t="s">
        <v>4</v>
      </c>
    </row>
    <row r="2039" spans="1:11" ht="16" hidden="1" customHeight="1" x14ac:dyDescent="0.2">
      <c r="A2039" s="48">
        <v>46281</v>
      </c>
      <c r="B2039" s="98" t="s">
        <v>1156</v>
      </c>
      <c r="C2039" s="98" t="s">
        <v>138</v>
      </c>
      <c r="D2039" s="104">
        <v>5</v>
      </c>
      <c r="E2039" s="104">
        <v>10</v>
      </c>
      <c r="F2039" s="99" t="s">
        <v>1275</v>
      </c>
      <c r="G2039" s="101">
        <v>7.6</v>
      </c>
      <c r="H2039" s="109">
        <v>0.5</v>
      </c>
      <c r="I2039">
        <v>4.7</v>
      </c>
      <c r="J2039" t="str">
        <f t="shared" si="34"/>
        <v>No</v>
      </c>
      <c r="K2039" s="102" t="s">
        <v>1101</v>
      </c>
    </row>
    <row r="2040" spans="1:11" ht="16" hidden="1" customHeight="1" x14ac:dyDescent="0.2">
      <c r="A2040" s="48">
        <v>46281</v>
      </c>
      <c r="B2040" s="98" t="s">
        <v>1156</v>
      </c>
      <c r="C2040" s="98" t="s">
        <v>138</v>
      </c>
      <c r="D2040" s="104">
        <v>5</v>
      </c>
      <c r="E2040" s="104">
        <v>11</v>
      </c>
      <c r="F2040" s="99" t="s">
        <v>1276</v>
      </c>
      <c r="G2040" s="101">
        <v>14.5</v>
      </c>
      <c r="H2040" s="109">
        <v>0.5</v>
      </c>
      <c r="I2040">
        <v>13.5</v>
      </c>
      <c r="J2040" t="str">
        <f t="shared" si="34"/>
        <v>No</v>
      </c>
      <c r="K2040" s="102" t="s">
        <v>4</v>
      </c>
    </row>
    <row r="2041" spans="1:11" ht="16" hidden="1" customHeight="1" x14ac:dyDescent="0.2">
      <c r="A2041" s="48">
        <v>46281</v>
      </c>
      <c r="B2041" s="98" t="s">
        <v>1156</v>
      </c>
      <c r="C2041" s="98" t="s">
        <v>138</v>
      </c>
      <c r="D2041" s="104">
        <v>6</v>
      </c>
      <c r="E2041" s="104">
        <v>2</v>
      </c>
      <c r="F2041" s="99" t="s">
        <v>655</v>
      </c>
      <c r="G2041" s="101">
        <v>26</v>
      </c>
      <c r="H2041" s="109">
        <v>0.5</v>
      </c>
      <c r="I2041">
        <v>33.83</v>
      </c>
      <c r="J2041" t="str">
        <f t="shared" si="34"/>
        <v>Yes</v>
      </c>
      <c r="K2041" s="102" t="s">
        <v>4</v>
      </c>
    </row>
    <row r="2042" spans="1:11" ht="16" hidden="1" customHeight="1" x14ac:dyDescent="0.2">
      <c r="A2042" s="48">
        <v>46281</v>
      </c>
      <c r="B2042" s="98" t="s">
        <v>1156</v>
      </c>
      <c r="C2042" s="98" t="s">
        <v>138</v>
      </c>
      <c r="D2042" s="104">
        <v>6</v>
      </c>
      <c r="E2042" s="104">
        <v>2</v>
      </c>
      <c r="F2042" s="99" t="s">
        <v>655</v>
      </c>
      <c r="G2042" s="101">
        <v>6.8</v>
      </c>
      <c r="H2042" s="109">
        <v>0.5</v>
      </c>
      <c r="I2042">
        <v>6.6</v>
      </c>
      <c r="J2042" t="str">
        <f t="shared" si="34"/>
        <v>No</v>
      </c>
      <c r="K2042" s="102" t="s">
        <v>1101</v>
      </c>
    </row>
    <row r="2043" spans="1:11" ht="16" hidden="1" customHeight="1" x14ac:dyDescent="0.2">
      <c r="A2043" s="48">
        <v>46281</v>
      </c>
      <c r="B2043" s="98" t="s">
        <v>1156</v>
      </c>
      <c r="C2043" s="98" t="s">
        <v>138</v>
      </c>
      <c r="D2043" s="104">
        <v>7</v>
      </c>
      <c r="E2043" s="104">
        <v>1</v>
      </c>
      <c r="F2043" s="99" t="s">
        <v>1277</v>
      </c>
      <c r="G2043" s="101">
        <v>30</v>
      </c>
      <c r="H2043" s="109">
        <v>0.5</v>
      </c>
      <c r="I2043">
        <v>29.99</v>
      </c>
      <c r="J2043" t="str">
        <f t="shared" si="34"/>
        <v>No</v>
      </c>
      <c r="K2043" s="102" t="s">
        <v>4</v>
      </c>
    </row>
    <row r="2044" spans="1:11" ht="16" hidden="1" customHeight="1" x14ac:dyDescent="0.2">
      <c r="A2044" s="48">
        <v>46281</v>
      </c>
      <c r="B2044" s="98" t="s">
        <v>1156</v>
      </c>
      <c r="C2044" s="98" t="s">
        <v>138</v>
      </c>
      <c r="D2044" s="104">
        <v>7</v>
      </c>
      <c r="E2044" s="104">
        <v>1</v>
      </c>
      <c r="F2044" s="99" t="s">
        <v>1277</v>
      </c>
      <c r="G2044" s="101">
        <v>6</v>
      </c>
      <c r="H2044" s="109">
        <v>0.5</v>
      </c>
      <c r="I2044">
        <v>4.6399999999999997</v>
      </c>
      <c r="J2044" t="str">
        <f t="shared" si="34"/>
        <v>No</v>
      </c>
      <c r="K2044" s="102" t="s">
        <v>1101</v>
      </c>
    </row>
    <row r="2045" spans="1:11" ht="16" hidden="1" customHeight="1" x14ac:dyDescent="0.2">
      <c r="A2045" s="48">
        <v>46281</v>
      </c>
      <c r="B2045" s="98" t="s">
        <v>1156</v>
      </c>
      <c r="C2045" s="98" t="s">
        <v>138</v>
      </c>
      <c r="D2045" s="104">
        <v>7</v>
      </c>
      <c r="E2045" s="104">
        <v>10</v>
      </c>
      <c r="F2045" s="99" t="s">
        <v>1278</v>
      </c>
      <c r="G2045" s="101">
        <v>26</v>
      </c>
      <c r="H2045" s="109">
        <v>0.5</v>
      </c>
      <c r="I2045">
        <v>22.64</v>
      </c>
      <c r="J2045" t="str">
        <f t="shared" si="34"/>
        <v>No</v>
      </c>
      <c r="K2045" s="102" t="s">
        <v>4</v>
      </c>
    </row>
    <row r="2046" spans="1:11" ht="16" hidden="1" customHeight="1" x14ac:dyDescent="0.2">
      <c r="A2046" s="48">
        <v>46281</v>
      </c>
      <c r="B2046" s="98" t="s">
        <v>1156</v>
      </c>
      <c r="C2046" s="98" t="s">
        <v>138</v>
      </c>
      <c r="D2046" s="104">
        <v>7</v>
      </c>
      <c r="E2046" s="104">
        <v>10</v>
      </c>
      <c r="F2046" s="99" t="s">
        <v>1278</v>
      </c>
      <c r="G2046" s="101">
        <v>5.4</v>
      </c>
      <c r="H2046" s="109">
        <v>0.5</v>
      </c>
      <c r="I2046">
        <v>3.25</v>
      </c>
      <c r="J2046" t="str">
        <f t="shared" si="34"/>
        <v>No</v>
      </c>
      <c r="K2046" s="102" t="s">
        <v>1101</v>
      </c>
    </row>
    <row r="2047" spans="1:11" ht="16" hidden="1" customHeight="1" x14ac:dyDescent="0.2">
      <c r="A2047" s="48">
        <v>46281</v>
      </c>
      <c r="B2047" s="98" t="s">
        <v>1156</v>
      </c>
      <c r="C2047" s="98" t="s">
        <v>138</v>
      </c>
      <c r="D2047" s="104">
        <v>7</v>
      </c>
      <c r="E2047" s="104">
        <v>11</v>
      </c>
      <c r="F2047" s="99" t="s">
        <v>1279</v>
      </c>
      <c r="G2047" s="101">
        <v>10.5</v>
      </c>
      <c r="H2047" s="109">
        <v>0.5</v>
      </c>
      <c r="I2047">
        <v>12</v>
      </c>
      <c r="J2047" t="str">
        <f t="shared" si="34"/>
        <v>Yes</v>
      </c>
      <c r="K2047" s="102" t="s">
        <v>4</v>
      </c>
    </row>
    <row r="2048" spans="1:11" ht="16" hidden="1" customHeight="1" x14ac:dyDescent="0.2">
      <c r="A2048" s="48">
        <v>46281</v>
      </c>
      <c r="B2048" s="98" t="s">
        <v>1156</v>
      </c>
      <c r="C2048" s="98" t="s">
        <v>138</v>
      </c>
      <c r="D2048" s="104">
        <v>8</v>
      </c>
      <c r="E2048" s="104">
        <v>5</v>
      </c>
      <c r="F2048" s="99" t="s">
        <v>215</v>
      </c>
      <c r="G2048" s="101">
        <v>21</v>
      </c>
      <c r="H2048" s="109">
        <v>0.5</v>
      </c>
      <c r="I2048">
        <v>16.22</v>
      </c>
      <c r="J2048" t="str">
        <f t="shared" si="34"/>
        <v>No</v>
      </c>
      <c r="K2048" s="102" t="s">
        <v>4</v>
      </c>
    </row>
    <row r="2049" spans="1:11" ht="16" hidden="1" customHeight="1" x14ac:dyDescent="0.2">
      <c r="A2049" s="48">
        <v>46281</v>
      </c>
      <c r="B2049" s="98" t="s">
        <v>1156</v>
      </c>
      <c r="C2049" s="98" t="s">
        <v>138</v>
      </c>
      <c r="D2049" s="104">
        <v>8</v>
      </c>
      <c r="E2049" s="104">
        <v>5</v>
      </c>
      <c r="F2049" s="99" t="s">
        <v>215</v>
      </c>
      <c r="G2049" s="101">
        <v>6.6</v>
      </c>
      <c r="H2049" s="109">
        <v>0.5</v>
      </c>
      <c r="I2049">
        <v>4.71</v>
      </c>
      <c r="J2049" t="str">
        <f t="shared" si="34"/>
        <v>No</v>
      </c>
      <c r="K2049" s="102" t="s">
        <v>1101</v>
      </c>
    </row>
    <row r="2050" spans="1:11" ht="16" hidden="1" customHeight="1" x14ac:dyDescent="0.2">
      <c r="A2050" s="48">
        <v>46281</v>
      </c>
      <c r="B2050" s="98" t="s">
        <v>1156</v>
      </c>
      <c r="C2050" s="98" t="s">
        <v>138</v>
      </c>
      <c r="D2050" s="104">
        <v>8</v>
      </c>
      <c r="E2050" s="104">
        <v>6</v>
      </c>
      <c r="F2050" s="99" t="s">
        <v>880</v>
      </c>
      <c r="G2050" s="101">
        <v>26</v>
      </c>
      <c r="H2050" s="109">
        <v>0.5</v>
      </c>
      <c r="I2050">
        <v>24</v>
      </c>
      <c r="J2050" t="str">
        <f t="shared" si="34"/>
        <v>No</v>
      </c>
      <c r="K2050" s="102" t="s">
        <v>4</v>
      </c>
    </row>
    <row r="2051" spans="1:11" ht="16" hidden="1" customHeight="1" x14ac:dyDescent="0.2">
      <c r="A2051" s="48">
        <v>46281</v>
      </c>
      <c r="B2051" s="98" t="s">
        <v>1156</v>
      </c>
      <c r="C2051" s="98" t="s">
        <v>138</v>
      </c>
      <c r="D2051" s="104">
        <v>8</v>
      </c>
      <c r="E2051" s="104">
        <v>6</v>
      </c>
      <c r="F2051" s="99" t="s">
        <v>880</v>
      </c>
      <c r="G2051" s="101">
        <v>8.4</v>
      </c>
      <c r="H2051" s="109">
        <v>0.5</v>
      </c>
      <c r="I2051">
        <v>6.8</v>
      </c>
      <c r="J2051" t="str">
        <f t="shared" si="34"/>
        <v>No</v>
      </c>
      <c r="K2051" s="102" t="s">
        <v>1101</v>
      </c>
    </row>
    <row r="2052" spans="1:11" ht="16" hidden="1" customHeight="1" x14ac:dyDescent="0.2">
      <c r="A2052" s="48">
        <v>46281</v>
      </c>
      <c r="B2052" s="98" t="s">
        <v>1156</v>
      </c>
      <c r="C2052" s="98" t="s">
        <v>138</v>
      </c>
      <c r="D2052" s="104">
        <v>8</v>
      </c>
      <c r="E2052" s="104">
        <v>12</v>
      </c>
      <c r="F2052" s="99" t="s">
        <v>1065</v>
      </c>
      <c r="G2052" s="101">
        <v>12.5</v>
      </c>
      <c r="H2052" s="109">
        <v>0.5</v>
      </c>
      <c r="I2052">
        <v>14.5</v>
      </c>
      <c r="J2052" t="str">
        <f t="shared" si="34"/>
        <v>Yes</v>
      </c>
      <c r="K2052" s="102" t="s">
        <v>4</v>
      </c>
    </row>
    <row r="2053" spans="1:11" ht="16" hidden="1" customHeight="1" x14ac:dyDescent="0.2">
      <c r="A2053" s="48">
        <v>46281</v>
      </c>
      <c r="B2053" s="98" t="s">
        <v>1156</v>
      </c>
      <c r="C2053" s="98" t="s">
        <v>138</v>
      </c>
      <c r="D2053" s="104">
        <v>8</v>
      </c>
      <c r="E2053" s="104">
        <v>12</v>
      </c>
      <c r="F2053" s="99" t="s">
        <v>1065</v>
      </c>
      <c r="G2053" s="101">
        <v>4</v>
      </c>
      <c r="H2053" s="109">
        <v>0.5</v>
      </c>
      <c r="I2053">
        <v>4</v>
      </c>
      <c r="J2053" t="str">
        <f t="shared" si="34"/>
        <v>Yes</v>
      </c>
      <c r="K2053" s="102" t="s">
        <v>1101</v>
      </c>
    </row>
    <row r="2054" spans="1:11" ht="16" hidden="1" customHeight="1" x14ac:dyDescent="0.2">
      <c r="A2054" s="48">
        <v>46281</v>
      </c>
      <c r="B2054" s="98" t="s">
        <v>1156</v>
      </c>
      <c r="C2054" s="98" t="s">
        <v>138</v>
      </c>
      <c r="D2054" s="104">
        <v>8</v>
      </c>
      <c r="E2054" s="104">
        <v>13</v>
      </c>
      <c r="F2054" s="99" t="s">
        <v>1159</v>
      </c>
      <c r="G2054" s="101">
        <v>10</v>
      </c>
      <c r="H2054" s="109">
        <v>0.5</v>
      </c>
      <c r="I2054">
        <v>8.6</v>
      </c>
      <c r="J2054" t="str">
        <f t="shared" si="34"/>
        <v>No</v>
      </c>
      <c r="K2054" s="102" t="s">
        <v>4</v>
      </c>
    </row>
    <row r="2055" spans="1:11" ht="16" hidden="1" customHeight="1" x14ac:dyDescent="0.2">
      <c r="A2055" s="48">
        <v>46281</v>
      </c>
      <c r="B2055" s="98" t="s">
        <v>1156</v>
      </c>
      <c r="C2055" s="98" t="s">
        <v>138</v>
      </c>
      <c r="D2055" s="104">
        <v>8</v>
      </c>
      <c r="E2055" s="104">
        <v>14</v>
      </c>
      <c r="F2055" s="99" t="s">
        <v>1280</v>
      </c>
      <c r="G2055" s="101">
        <v>15</v>
      </c>
      <c r="H2055" s="109">
        <v>0.5</v>
      </c>
      <c r="I2055">
        <v>17.21</v>
      </c>
      <c r="J2055" t="str">
        <f t="shared" si="34"/>
        <v>Yes</v>
      </c>
      <c r="K2055" s="102" t="s">
        <v>4</v>
      </c>
    </row>
    <row r="2056" spans="1:11" ht="16" hidden="1" customHeight="1" x14ac:dyDescent="0.2">
      <c r="A2056" s="48">
        <v>46281</v>
      </c>
      <c r="B2056" s="98" t="s">
        <v>1156</v>
      </c>
      <c r="C2056" s="98" t="s">
        <v>138</v>
      </c>
      <c r="D2056" s="104">
        <v>8</v>
      </c>
      <c r="E2056" s="104">
        <v>14</v>
      </c>
      <c r="F2056" s="99" t="s">
        <v>1280</v>
      </c>
      <c r="G2056" s="101">
        <v>4.7</v>
      </c>
      <c r="H2056" s="109">
        <v>0.5</v>
      </c>
      <c r="I2056">
        <v>4.7</v>
      </c>
      <c r="J2056" t="str">
        <f t="shared" si="34"/>
        <v>Yes</v>
      </c>
      <c r="K2056" s="102" t="s">
        <v>1101</v>
      </c>
    </row>
    <row r="2057" spans="1:11" ht="16" hidden="1" customHeight="1" x14ac:dyDescent="0.2">
      <c r="A2057" s="48">
        <v>46284</v>
      </c>
      <c r="B2057" s="98" t="s">
        <v>1156</v>
      </c>
      <c r="C2057" s="98" t="s">
        <v>138</v>
      </c>
      <c r="D2057" s="104">
        <v>1</v>
      </c>
      <c r="E2057" s="104">
        <v>2</v>
      </c>
      <c r="F2057" s="99" t="s">
        <v>63</v>
      </c>
      <c r="G2057" s="101">
        <v>12.5</v>
      </c>
      <c r="H2057" s="109">
        <v>0.5</v>
      </c>
      <c r="I2057">
        <v>20</v>
      </c>
      <c r="J2057" t="str">
        <f t="shared" si="34"/>
        <v>Yes</v>
      </c>
      <c r="K2057" s="102" t="s">
        <v>4</v>
      </c>
    </row>
    <row r="2058" spans="1:11" ht="16" hidden="1" customHeight="1" x14ac:dyDescent="0.2">
      <c r="A2058" s="48">
        <v>46284</v>
      </c>
      <c r="B2058" s="98" t="s">
        <v>1156</v>
      </c>
      <c r="C2058" s="98" t="s">
        <v>138</v>
      </c>
      <c r="D2058" s="104">
        <v>1</v>
      </c>
      <c r="E2058" s="104">
        <v>4</v>
      </c>
      <c r="F2058" s="99" t="s">
        <v>451</v>
      </c>
      <c r="G2058" s="101">
        <v>28</v>
      </c>
      <c r="H2058" s="109">
        <v>0.5</v>
      </c>
      <c r="I2058">
        <v>33</v>
      </c>
      <c r="J2058" t="str">
        <f t="shared" si="34"/>
        <v>Yes</v>
      </c>
      <c r="K2058" s="102" t="s">
        <v>4</v>
      </c>
    </row>
    <row r="2059" spans="1:11" ht="16" hidden="1" customHeight="1" x14ac:dyDescent="0.2">
      <c r="A2059" s="48">
        <v>46284</v>
      </c>
      <c r="B2059" s="98" t="s">
        <v>1156</v>
      </c>
      <c r="C2059" s="98" t="s">
        <v>138</v>
      </c>
      <c r="D2059" s="104">
        <v>1</v>
      </c>
      <c r="E2059" s="104">
        <v>4</v>
      </c>
      <c r="F2059" s="99" t="s">
        <v>451</v>
      </c>
      <c r="G2059" s="101">
        <v>8.4</v>
      </c>
      <c r="H2059" s="109">
        <v>0.5</v>
      </c>
      <c r="I2059">
        <v>8.1</v>
      </c>
      <c r="J2059" t="str">
        <f t="shared" si="34"/>
        <v>No</v>
      </c>
      <c r="K2059" s="102" t="s">
        <v>1101</v>
      </c>
    </row>
    <row r="2060" spans="1:11" ht="16" hidden="1" customHeight="1" x14ac:dyDescent="0.2">
      <c r="A2060" s="48">
        <v>46284</v>
      </c>
      <c r="B2060" s="98" t="s">
        <v>1156</v>
      </c>
      <c r="C2060" s="98" t="s">
        <v>138</v>
      </c>
      <c r="D2060" s="104">
        <v>1</v>
      </c>
      <c r="E2060" s="104">
        <v>6</v>
      </c>
      <c r="F2060" s="99" t="s">
        <v>187</v>
      </c>
      <c r="G2060" s="101">
        <v>19.5</v>
      </c>
      <c r="H2060" s="109">
        <v>0.5</v>
      </c>
      <c r="I2060">
        <v>19.5</v>
      </c>
      <c r="J2060" t="str">
        <f t="shared" si="34"/>
        <v>Yes</v>
      </c>
      <c r="K2060" s="102" t="s">
        <v>4</v>
      </c>
    </row>
    <row r="2061" spans="1:11" ht="16" hidden="1" customHeight="1" x14ac:dyDescent="0.2">
      <c r="A2061" s="48">
        <v>46284</v>
      </c>
      <c r="B2061" s="98" t="s">
        <v>1156</v>
      </c>
      <c r="C2061" s="98" t="s">
        <v>138</v>
      </c>
      <c r="D2061" s="104">
        <v>1</v>
      </c>
      <c r="E2061" s="104">
        <v>6</v>
      </c>
      <c r="F2061" s="99" t="s">
        <v>187</v>
      </c>
      <c r="G2061" s="101">
        <v>5.6</v>
      </c>
      <c r="H2061" s="109">
        <v>0.5</v>
      </c>
      <c r="I2061">
        <v>5</v>
      </c>
      <c r="J2061" t="str">
        <f t="shared" si="34"/>
        <v>No</v>
      </c>
      <c r="K2061" s="102" t="s">
        <v>1101</v>
      </c>
    </row>
    <row r="2062" spans="1:11" ht="16" hidden="1" customHeight="1" x14ac:dyDescent="0.2">
      <c r="A2062" s="48">
        <v>46284</v>
      </c>
      <c r="B2062" s="98" t="s">
        <v>1156</v>
      </c>
      <c r="C2062" s="98" t="s">
        <v>138</v>
      </c>
      <c r="D2062" s="104">
        <v>1</v>
      </c>
      <c r="E2062" s="104">
        <v>10</v>
      </c>
      <c r="F2062" s="99" t="s">
        <v>1111</v>
      </c>
      <c r="G2062" s="101">
        <v>25</v>
      </c>
      <c r="H2062" s="109">
        <v>0.5</v>
      </c>
      <c r="I2062">
        <v>22.97</v>
      </c>
      <c r="J2062" t="str">
        <f t="shared" si="34"/>
        <v>No</v>
      </c>
      <c r="K2062" s="102" t="s">
        <v>4</v>
      </c>
    </row>
    <row r="2063" spans="1:11" ht="16" hidden="1" customHeight="1" x14ac:dyDescent="0.2">
      <c r="A2063" s="48">
        <v>46284</v>
      </c>
      <c r="B2063" s="98" t="s">
        <v>1156</v>
      </c>
      <c r="C2063" s="98" t="s">
        <v>138</v>
      </c>
      <c r="D2063" s="104">
        <v>1</v>
      </c>
      <c r="E2063" s="104">
        <v>10</v>
      </c>
      <c r="F2063" s="99" t="s">
        <v>1111</v>
      </c>
      <c r="G2063" s="101">
        <v>7.4</v>
      </c>
      <c r="H2063" s="109">
        <v>0.5</v>
      </c>
      <c r="I2063">
        <v>6.34</v>
      </c>
      <c r="J2063" t="str">
        <f t="shared" si="34"/>
        <v>No</v>
      </c>
      <c r="K2063" s="102" t="s">
        <v>1101</v>
      </c>
    </row>
    <row r="2064" spans="1:11" ht="16" hidden="1" customHeight="1" x14ac:dyDescent="0.2">
      <c r="A2064" s="48">
        <v>46284</v>
      </c>
      <c r="B2064" s="98" t="s">
        <v>1156</v>
      </c>
      <c r="C2064" s="98" t="s">
        <v>138</v>
      </c>
      <c r="D2064" s="104">
        <v>1</v>
      </c>
      <c r="E2064" s="104">
        <v>15</v>
      </c>
      <c r="F2064" s="99" t="s">
        <v>835</v>
      </c>
      <c r="G2064" s="101">
        <v>18</v>
      </c>
      <c r="H2064" s="109">
        <v>0.5</v>
      </c>
      <c r="I2064">
        <v>19.5</v>
      </c>
      <c r="J2064" t="str">
        <f t="shared" si="34"/>
        <v>Yes</v>
      </c>
      <c r="K2064" s="102" t="s">
        <v>4</v>
      </c>
    </row>
    <row r="2065" spans="1:11" ht="16" hidden="1" customHeight="1" x14ac:dyDescent="0.2">
      <c r="A2065" s="48">
        <v>46284</v>
      </c>
      <c r="B2065" s="98" t="s">
        <v>1156</v>
      </c>
      <c r="C2065" s="98" t="s">
        <v>138</v>
      </c>
      <c r="D2065" s="104">
        <v>1</v>
      </c>
      <c r="E2065" s="104">
        <v>15</v>
      </c>
      <c r="F2065" s="99" t="s">
        <v>835</v>
      </c>
      <c r="G2065" s="101">
        <v>5.6</v>
      </c>
      <c r="H2065" s="109">
        <v>0.5</v>
      </c>
      <c r="I2065">
        <v>5</v>
      </c>
      <c r="J2065" t="str">
        <f t="shared" si="34"/>
        <v>No</v>
      </c>
      <c r="K2065" s="102" t="s">
        <v>1101</v>
      </c>
    </row>
    <row r="2066" spans="1:11" ht="16" hidden="1" customHeight="1" x14ac:dyDescent="0.2">
      <c r="A2066" s="48">
        <v>46284</v>
      </c>
      <c r="B2066" s="98" t="s">
        <v>1156</v>
      </c>
      <c r="C2066" s="98" t="s">
        <v>138</v>
      </c>
      <c r="D2066" s="104">
        <v>2</v>
      </c>
      <c r="E2066" s="104">
        <v>7</v>
      </c>
      <c r="F2066" s="99" t="s">
        <v>1281</v>
      </c>
      <c r="G2066" s="101">
        <v>32</v>
      </c>
      <c r="H2066" s="109">
        <v>0.5</v>
      </c>
      <c r="I2066">
        <v>33.43</v>
      </c>
      <c r="J2066" t="str">
        <f t="shared" si="34"/>
        <v>Yes</v>
      </c>
      <c r="K2066" s="102" t="s">
        <v>4</v>
      </c>
    </row>
    <row r="2067" spans="1:11" ht="16" hidden="1" customHeight="1" x14ac:dyDescent="0.2">
      <c r="A2067" s="48">
        <v>46284</v>
      </c>
      <c r="B2067" s="98" t="s">
        <v>1156</v>
      </c>
      <c r="C2067" s="98" t="s">
        <v>138</v>
      </c>
      <c r="D2067" s="104">
        <v>2</v>
      </c>
      <c r="E2067" s="104">
        <v>7</v>
      </c>
      <c r="F2067" s="99" t="s">
        <v>1281</v>
      </c>
      <c r="G2067" s="101">
        <v>8</v>
      </c>
      <c r="H2067" s="109">
        <v>0.5</v>
      </c>
      <c r="I2067">
        <v>6.89</v>
      </c>
      <c r="J2067" t="str">
        <f t="shared" si="34"/>
        <v>No</v>
      </c>
      <c r="K2067" s="102" t="s">
        <v>1101</v>
      </c>
    </row>
    <row r="2068" spans="1:11" ht="16" hidden="1" customHeight="1" x14ac:dyDescent="0.2">
      <c r="A2068" s="48">
        <v>46284</v>
      </c>
      <c r="B2068" s="98" t="s">
        <v>1172</v>
      </c>
      <c r="C2068" s="98" t="s">
        <v>1173</v>
      </c>
      <c r="D2068" s="104">
        <v>1</v>
      </c>
      <c r="E2068" s="104">
        <v>5</v>
      </c>
      <c r="F2068" s="99" t="s">
        <v>1282</v>
      </c>
      <c r="G2068" s="101">
        <v>19.5</v>
      </c>
      <c r="H2068" s="109">
        <v>0.5</v>
      </c>
      <c r="I2068">
        <v>14</v>
      </c>
      <c r="J2068" t="str">
        <f t="shared" si="34"/>
        <v>No</v>
      </c>
      <c r="K2068" s="102" t="s">
        <v>4</v>
      </c>
    </row>
    <row r="2069" spans="1:11" ht="16" hidden="1" customHeight="1" x14ac:dyDescent="0.2">
      <c r="A2069" s="48">
        <v>46284</v>
      </c>
      <c r="B2069" s="98" t="s">
        <v>1172</v>
      </c>
      <c r="C2069" s="98" t="s">
        <v>1173</v>
      </c>
      <c r="D2069" s="104">
        <v>1</v>
      </c>
      <c r="E2069" s="104">
        <v>5</v>
      </c>
      <c r="F2069" s="99" t="s">
        <v>1282</v>
      </c>
      <c r="G2069" s="101">
        <v>5.7</v>
      </c>
      <c r="H2069" s="109">
        <v>0.5</v>
      </c>
      <c r="I2069">
        <v>3.4</v>
      </c>
      <c r="J2069" t="str">
        <f t="shared" si="34"/>
        <v>No</v>
      </c>
      <c r="K2069" s="102" t="s">
        <v>1101</v>
      </c>
    </row>
    <row r="2070" spans="1:11" ht="16" hidden="1" customHeight="1" x14ac:dyDescent="0.2">
      <c r="A2070" s="48">
        <v>46284</v>
      </c>
      <c r="B2070" s="98" t="s">
        <v>1156</v>
      </c>
      <c r="C2070" s="98" t="s">
        <v>138</v>
      </c>
      <c r="D2070" s="104">
        <v>3</v>
      </c>
      <c r="E2070" s="104">
        <v>9</v>
      </c>
      <c r="F2070" s="99" t="s">
        <v>1283</v>
      </c>
      <c r="G2070" s="101">
        <v>34</v>
      </c>
      <c r="H2070" s="109">
        <v>0.5</v>
      </c>
      <c r="I2070">
        <v>15.41</v>
      </c>
      <c r="J2070" t="str">
        <f t="shared" ref="J2070:J2131" si="35">IF(I2070&gt;=G2070,"Yes","No")</f>
        <v>No</v>
      </c>
      <c r="K2070" s="102" t="s">
        <v>4</v>
      </c>
    </row>
    <row r="2071" spans="1:11" ht="16" hidden="1" customHeight="1" x14ac:dyDescent="0.2">
      <c r="A2071" s="48">
        <v>46284</v>
      </c>
      <c r="B2071" s="98" t="s">
        <v>1172</v>
      </c>
      <c r="C2071" s="98" t="s">
        <v>1173</v>
      </c>
      <c r="D2071" s="104">
        <v>2</v>
      </c>
      <c r="E2071" s="104">
        <v>2</v>
      </c>
      <c r="F2071" s="99" t="s">
        <v>1284</v>
      </c>
      <c r="G2071" s="101">
        <v>28</v>
      </c>
      <c r="H2071" s="109">
        <v>0.5</v>
      </c>
      <c r="I2071">
        <v>26.26</v>
      </c>
      <c r="J2071" t="str">
        <f t="shared" si="35"/>
        <v>No</v>
      </c>
      <c r="K2071" s="102" t="s">
        <v>4</v>
      </c>
    </row>
    <row r="2072" spans="1:11" ht="16" hidden="1" customHeight="1" x14ac:dyDescent="0.2">
      <c r="A2072" s="48">
        <v>46284</v>
      </c>
      <c r="B2072" s="98" t="s">
        <v>1172</v>
      </c>
      <c r="C2072" s="98" t="s">
        <v>1173</v>
      </c>
      <c r="D2072" s="104">
        <v>2</v>
      </c>
      <c r="E2072" s="104">
        <v>2</v>
      </c>
      <c r="F2072" s="99" t="s">
        <v>1284</v>
      </c>
      <c r="G2072" s="101">
        <v>8.1999999999999993</v>
      </c>
      <c r="H2072" s="109">
        <v>0.5</v>
      </c>
      <c r="I2072">
        <v>5.2</v>
      </c>
      <c r="J2072" t="str">
        <f t="shared" si="35"/>
        <v>No</v>
      </c>
      <c r="K2072" s="102" t="s">
        <v>1101</v>
      </c>
    </row>
    <row r="2073" spans="1:11" ht="16" hidden="1" customHeight="1" x14ac:dyDescent="0.2">
      <c r="A2073" s="48">
        <v>46284</v>
      </c>
      <c r="B2073" s="98" t="s">
        <v>1172</v>
      </c>
      <c r="C2073" s="98" t="s">
        <v>1173</v>
      </c>
      <c r="D2073" s="104">
        <v>2</v>
      </c>
      <c r="E2073" s="104">
        <v>11</v>
      </c>
      <c r="F2073" s="99" t="s">
        <v>1285</v>
      </c>
      <c r="G2073" s="101">
        <v>17.5</v>
      </c>
      <c r="H2073" s="109">
        <v>0.5</v>
      </c>
      <c r="I2073">
        <v>23</v>
      </c>
      <c r="J2073" t="str">
        <f t="shared" si="35"/>
        <v>Yes</v>
      </c>
      <c r="K2073" s="102" t="s">
        <v>4</v>
      </c>
    </row>
    <row r="2074" spans="1:11" ht="16" hidden="1" customHeight="1" x14ac:dyDescent="0.2">
      <c r="A2074" s="48">
        <v>46284</v>
      </c>
      <c r="B2074" s="98" t="s">
        <v>1172</v>
      </c>
      <c r="C2074" s="98" t="s">
        <v>1173</v>
      </c>
      <c r="D2074" s="104">
        <v>2</v>
      </c>
      <c r="E2074" s="104">
        <v>11</v>
      </c>
      <c r="F2074" s="99" t="s">
        <v>1285</v>
      </c>
      <c r="G2074" s="101">
        <v>5</v>
      </c>
      <c r="H2074" s="109">
        <v>0.5</v>
      </c>
      <c r="I2074">
        <v>5</v>
      </c>
      <c r="J2074" t="str">
        <f t="shared" si="35"/>
        <v>Yes</v>
      </c>
      <c r="K2074" s="102" t="s">
        <v>1101</v>
      </c>
    </row>
    <row r="2075" spans="1:11" ht="16" hidden="1" customHeight="1" x14ac:dyDescent="0.2">
      <c r="A2075" s="48">
        <v>46284</v>
      </c>
      <c r="B2075" s="98" t="s">
        <v>1172</v>
      </c>
      <c r="C2075" s="98" t="s">
        <v>1173</v>
      </c>
      <c r="D2075" s="104">
        <v>2</v>
      </c>
      <c r="E2075" s="104">
        <v>12</v>
      </c>
      <c r="F2075" s="99" t="s">
        <v>1286</v>
      </c>
      <c r="G2075" s="101">
        <v>15.5</v>
      </c>
      <c r="H2075" s="109">
        <v>0.5</v>
      </c>
      <c r="I2075">
        <v>32</v>
      </c>
      <c r="J2075" t="str">
        <f t="shared" si="35"/>
        <v>Yes</v>
      </c>
      <c r="K2075" s="102" t="s">
        <v>4</v>
      </c>
    </row>
    <row r="2076" spans="1:11" ht="16" hidden="1" customHeight="1" x14ac:dyDescent="0.2">
      <c r="A2076" s="48">
        <v>46284</v>
      </c>
      <c r="B2076" s="98" t="s">
        <v>1172</v>
      </c>
      <c r="C2076" s="98" t="s">
        <v>1173</v>
      </c>
      <c r="D2076" s="104">
        <v>2</v>
      </c>
      <c r="E2076" s="104">
        <v>12</v>
      </c>
      <c r="F2076" s="99" t="s">
        <v>1286</v>
      </c>
      <c r="G2076" s="101">
        <v>4.3</v>
      </c>
      <c r="H2076" s="109">
        <v>0.5</v>
      </c>
      <c r="I2076">
        <v>5.5</v>
      </c>
      <c r="J2076" t="str">
        <f t="shared" si="35"/>
        <v>Yes</v>
      </c>
      <c r="K2076" s="102" t="s">
        <v>1101</v>
      </c>
    </row>
    <row r="2077" spans="1:11" ht="16" hidden="1" customHeight="1" x14ac:dyDescent="0.2">
      <c r="A2077" s="48">
        <v>46284</v>
      </c>
      <c r="B2077" s="98" t="s">
        <v>1156</v>
      </c>
      <c r="C2077" s="98" t="s">
        <v>138</v>
      </c>
      <c r="D2077" s="104">
        <v>4</v>
      </c>
      <c r="E2077" s="104">
        <v>2</v>
      </c>
      <c r="F2077" s="99" t="s">
        <v>1287</v>
      </c>
      <c r="G2077" s="101">
        <v>25</v>
      </c>
      <c r="H2077" s="109">
        <v>0.5</v>
      </c>
      <c r="I2077">
        <v>24.4</v>
      </c>
      <c r="J2077" t="str">
        <f t="shared" si="35"/>
        <v>No</v>
      </c>
      <c r="K2077" s="102" t="s">
        <v>4</v>
      </c>
    </row>
    <row r="2078" spans="1:11" ht="16" hidden="1" customHeight="1" x14ac:dyDescent="0.2">
      <c r="A2078" s="48">
        <v>46284</v>
      </c>
      <c r="B2078" s="98" t="s">
        <v>1156</v>
      </c>
      <c r="C2078" s="98" t="s">
        <v>138</v>
      </c>
      <c r="D2078" s="104">
        <v>4</v>
      </c>
      <c r="E2078" s="104">
        <v>2</v>
      </c>
      <c r="F2078" s="99" t="s">
        <v>1287</v>
      </c>
      <c r="G2078" s="101">
        <v>7.4</v>
      </c>
      <c r="H2078" s="109">
        <v>0.5</v>
      </c>
      <c r="I2078">
        <v>5.6</v>
      </c>
      <c r="J2078" t="str">
        <f t="shared" si="35"/>
        <v>No</v>
      </c>
      <c r="K2078" s="102" t="s">
        <v>1101</v>
      </c>
    </row>
    <row r="2079" spans="1:11" ht="16" hidden="1" customHeight="1" x14ac:dyDescent="0.2">
      <c r="A2079" s="48">
        <v>46284</v>
      </c>
      <c r="B2079" s="98" t="s">
        <v>1156</v>
      </c>
      <c r="C2079" s="98" t="s">
        <v>138</v>
      </c>
      <c r="D2079" s="104">
        <v>4</v>
      </c>
      <c r="E2079" s="104">
        <v>4</v>
      </c>
      <c r="F2079" s="99" t="s">
        <v>863</v>
      </c>
      <c r="G2079" s="101">
        <v>16.5</v>
      </c>
      <c r="H2079" s="109">
        <v>0.5</v>
      </c>
      <c r="I2079">
        <v>26.26</v>
      </c>
      <c r="J2079" t="str">
        <f t="shared" si="35"/>
        <v>Yes</v>
      </c>
      <c r="K2079" s="102" t="s">
        <v>4</v>
      </c>
    </row>
    <row r="2080" spans="1:11" ht="16" hidden="1" customHeight="1" x14ac:dyDescent="0.2">
      <c r="A2080" s="48">
        <v>46284</v>
      </c>
      <c r="B2080" s="98" t="s">
        <v>1156</v>
      </c>
      <c r="C2080" s="98" t="s">
        <v>138</v>
      </c>
      <c r="D2080" s="104">
        <v>4</v>
      </c>
      <c r="E2080" s="104">
        <v>4</v>
      </c>
      <c r="F2080" s="99" t="s">
        <v>863</v>
      </c>
      <c r="G2080" s="101">
        <v>5.0999999999999996</v>
      </c>
      <c r="H2080" s="109">
        <v>0.5</v>
      </c>
      <c r="I2080">
        <v>5.0999999999999996</v>
      </c>
      <c r="J2080" t="str">
        <f t="shared" si="35"/>
        <v>Yes</v>
      </c>
      <c r="K2080" s="102" t="s">
        <v>1101</v>
      </c>
    </row>
    <row r="2081" spans="1:11" ht="16" hidden="1" customHeight="1" x14ac:dyDescent="0.2">
      <c r="A2081" s="48">
        <v>46284</v>
      </c>
      <c r="B2081" s="98" t="s">
        <v>1156</v>
      </c>
      <c r="C2081" s="98" t="s">
        <v>138</v>
      </c>
      <c r="D2081" s="104">
        <v>4</v>
      </c>
      <c r="E2081" s="104">
        <v>12</v>
      </c>
      <c r="F2081" s="99" t="s">
        <v>1216</v>
      </c>
      <c r="G2081" s="101">
        <v>30</v>
      </c>
      <c r="H2081" s="109">
        <v>0.5</v>
      </c>
      <c r="I2081">
        <v>30</v>
      </c>
      <c r="J2081" t="str">
        <f t="shared" si="35"/>
        <v>Yes</v>
      </c>
      <c r="K2081" s="102" t="s">
        <v>4</v>
      </c>
    </row>
    <row r="2082" spans="1:11" ht="16" hidden="1" customHeight="1" x14ac:dyDescent="0.2">
      <c r="A2082" s="48">
        <v>46284</v>
      </c>
      <c r="B2082" s="98" t="s">
        <v>1156</v>
      </c>
      <c r="C2082" s="98" t="s">
        <v>138</v>
      </c>
      <c r="D2082" s="104">
        <v>4</v>
      </c>
      <c r="E2082" s="104">
        <v>12</v>
      </c>
      <c r="F2082" s="99" t="s">
        <v>1216</v>
      </c>
      <c r="G2082" s="101">
        <v>8.4</v>
      </c>
      <c r="H2082" s="109">
        <v>0.5</v>
      </c>
      <c r="I2082">
        <v>6.75</v>
      </c>
      <c r="J2082" t="str">
        <f t="shared" si="35"/>
        <v>No</v>
      </c>
      <c r="K2082" s="102" t="s">
        <v>1101</v>
      </c>
    </row>
    <row r="2083" spans="1:11" ht="16" hidden="1" customHeight="1" x14ac:dyDescent="0.2">
      <c r="A2083" s="48">
        <v>46284</v>
      </c>
      <c r="B2083" s="98" t="s">
        <v>1156</v>
      </c>
      <c r="C2083" s="98" t="s">
        <v>138</v>
      </c>
      <c r="D2083" s="104">
        <v>4</v>
      </c>
      <c r="E2083" s="104">
        <v>14</v>
      </c>
      <c r="F2083" s="99" t="s">
        <v>1288</v>
      </c>
      <c r="G2083" s="101">
        <v>27</v>
      </c>
      <c r="H2083" s="109">
        <v>0.5</v>
      </c>
      <c r="I2083">
        <v>34.03</v>
      </c>
      <c r="J2083" t="str">
        <f t="shared" si="35"/>
        <v>Yes</v>
      </c>
      <c r="K2083" s="102" t="s">
        <v>4</v>
      </c>
    </row>
    <row r="2084" spans="1:11" ht="16" hidden="1" customHeight="1" x14ac:dyDescent="0.2">
      <c r="A2084" s="48">
        <v>46284</v>
      </c>
      <c r="B2084" s="98" t="s">
        <v>1156</v>
      </c>
      <c r="C2084" s="98" t="s">
        <v>138</v>
      </c>
      <c r="D2084" s="104">
        <v>4</v>
      </c>
      <c r="E2084" s="104">
        <v>14</v>
      </c>
      <c r="F2084" s="99" t="s">
        <v>1288</v>
      </c>
      <c r="G2084" s="101">
        <v>8.1999999999999993</v>
      </c>
      <c r="H2084" s="109">
        <v>0.5</v>
      </c>
      <c r="I2084">
        <v>8</v>
      </c>
      <c r="J2084" t="str">
        <f t="shared" si="35"/>
        <v>No</v>
      </c>
      <c r="K2084" s="102" t="s">
        <v>1101</v>
      </c>
    </row>
    <row r="2085" spans="1:11" ht="16" hidden="1" customHeight="1" x14ac:dyDescent="0.2">
      <c r="A2085" s="48">
        <v>46284</v>
      </c>
      <c r="B2085" s="98" t="s">
        <v>1172</v>
      </c>
      <c r="C2085" s="98" t="s">
        <v>1173</v>
      </c>
      <c r="D2085" s="104">
        <v>3</v>
      </c>
      <c r="E2085" s="104">
        <v>7</v>
      </c>
      <c r="F2085" s="99" t="s">
        <v>85</v>
      </c>
      <c r="G2085" s="101">
        <v>15</v>
      </c>
      <c r="H2085" s="109">
        <v>0.5</v>
      </c>
      <c r="I2085">
        <v>15.94</v>
      </c>
      <c r="J2085" t="str">
        <f t="shared" si="35"/>
        <v>Yes</v>
      </c>
      <c r="K2085" s="102" t="s">
        <v>4</v>
      </c>
    </row>
    <row r="2086" spans="1:11" ht="16" hidden="1" customHeight="1" x14ac:dyDescent="0.2">
      <c r="A2086" s="48">
        <v>46284</v>
      </c>
      <c r="B2086" s="98" t="s">
        <v>1172</v>
      </c>
      <c r="C2086" s="98" t="s">
        <v>1173</v>
      </c>
      <c r="D2086" s="104">
        <v>3</v>
      </c>
      <c r="E2086" s="104">
        <v>7</v>
      </c>
      <c r="F2086" s="99" t="s">
        <v>85</v>
      </c>
      <c r="G2086" s="101">
        <v>6.8</v>
      </c>
      <c r="H2086" s="109">
        <v>0.5</v>
      </c>
      <c r="I2086">
        <v>5.5</v>
      </c>
      <c r="J2086" t="str">
        <f t="shared" si="35"/>
        <v>No</v>
      </c>
      <c r="K2086" s="102" t="s">
        <v>1101</v>
      </c>
    </row>
    <row r="2087" spans="1:11" ht="16" hidden="1" customHeight="1" x14ac:dyDescent="0.2">
      <c r="A2087" s="48">
        <v>46284</v>
      </c>
      <c r="B2087" s="98" t="s">
        <v>1156</v>
      </c>
      <c r="C2087" s="98" t="s">
        <v>138</v>
      </c>
      <c r="D2087" s="104">
        <v>5</v>
      </c>
      <c r="E2087" s="104">
        <v>6</v>
      </c>
      <c r="F2087" s="99" t="s">
        <v>1123</v>
      </c>
      <c r="G2087" s="101">
        <v>26</v>
      </c>
      <c r="H2087" s="109">
        <v>0.5</v>
      </c>
      <c r="I2087">
        <v>28.28</v>
      </c>
      <c r="J2087" t="str">
        <f t="shared" si="35"/>
        <v>Yes</v>
      </c>
      <c r="K2087" s="102" t="s">
        <v>4</v>
      </c>
    </row>
    <row r="2088" spans="1:11" ht="16" hidden="1" customHeight="1" x14ac:dyDescent="0.2">
      <c r="A2088" s="48">
        <v>46284</v>
      </c>
      <c r="B2088" s="98" t="s">
        <v>1156</v>
      </c>
      <c r="C2088" s="98" t="s">
        <v>138</v>
      </c>
      <c r="D2088" s="104">
        <v>5</v>
      </c>
      <c r="E2088" s="104">
        <v>6</v>
      </c>
      <c r="F2088" s="99" t="s">
        <v>1123</v>
      </c>
      <c r="G2088" s="101">
        <v>6.4</v>
      </c>
      <c r="H2088" s="109">
        <v>0.5</v>
      </c>
      <c r="I2088">
        <v>4.7</v>
      </c>
      <c r="J2088" t="str">
        <f t="shared" si="35"/>
        <v>No</v>
      </c>
      <c r="K2088" s="102" t="s">
        <v>1101</v>
      </c>
    </row>
    <row r="2089" spans="1:11" ht="16" hidden="1" customHeight="1" x14ac:dyDescent="0.2">
      <c r="A2089" s="48">
        <v>46284</v>
      </c>
      <c r="B2089" s="98" t="s">
        <v>1156</v>
      </c>
      <c r="C2089" s="98" t="s">
        <v>138</v>
      </c>
      <c r="D2089" s="104">
        <v>5</v>
      </c>
      <c r="E2089" s="104">
        <v>7</v>
      </c>
      <c r="F2089" s="99" t="s">
        <v>687</v>
      </c>
      <c r="G2089" s="101">
        <v>16</v>
      </c>
      <c r="H2089" s="109">
        <v>0.5</v>
      </c>
      <c r="I2089">
        <v>21</v>
      </c>
      <c r="J2089" t="str">
        <f t="shared" si="35"/>
        <v>Yes</v>
      </c>
      <c r="K2089" s="102" t="s">
        <v>4</v>
      </c>
    </row>
    <row r="2090" spans="1:11" ht="16" hidden="1" customHeight="1" x14ac:dyDescent="0.2">
      <c r="A2090" s="48">
        <v>46284</v>
      </c>
      <c r="B2090" s="98" t="s">
        <v>1156</v>
      </c>
      <c r="C2090" s="98" t="s">
        <v>138</v>
      </c>
      <c r="D2090" s="104">
        <v>5</v>
      </c>
      <c r="E2090" s="104">
        <v>8</v>
      </c>
      <c r="F2090" s="99" t="s">
        <v>1289</v>
      </c>
      <c r="G2090" s="101">
        <v>40</v>
      </c>
      <c r="H2090" s="109">
        <v>0.5</v>
      </c>
      <c r="I2090">
        <v>47.56</v>
      </c>
      <c r="J2090" t="str">
        <f t="shared" si="35"/>
        <v>Yes</v>
      </c>
      <c r="K2090" s="102" t="s">
        <v>4</v>
      </c>
    </row>
    <row r="2091" spans="1:11" ht="16" hidden="1" customHeight="1" x14ac:dyDescent="0.2">
      <c r="A2091" s="48">
        <v>46284</v>
      </c>
      <c r="B2091" s="98" t="s">
        <v>1156</v>
      </c>
      <c r="C2091" s="98" t="s">
        <v>138</v>
      </c>
      <c r="D2091" s="104">
        <v>5</v>
      </c>
      <c r="E2091" s="104">
        <v>9</v>
      </c>
      <c r="F2091" s="99" t="s">
        <v>1290</v>
      </c>
      <c r="G2091" s="101">
        <v>18</v>
      </c>
      <c r="H2091" s="109">
        <v>0.5</v>
      </c>
      <c r="I2091">
        <v>12</v>
      </c>
      <c r="J2091" t="str">
        <f t="shared" si="35"/>
        <v>No</v>
      </c>
      <c r="K2091" s="102" t="s">
        <v>4</v>
      </c>
    </row>
    <row r="2092" spans="1:11" ht="16" hidden="1" customHeight="1" x14ac:dyDescent="0.2">
      <c r="A2092" s="48">
        <v>46284</v>
      </c>
      <c r="B2092" s="98" t="s">
        <v>1156</v>
      </c>
      <c r="C2092" s="98" t="s">
        <v>138</v>
      </c>
      <c r="D2092" s="104">
        <v>5</v>
      </c>
      <c r="E2092" s="104">
        <v>9</v>
      </c>
      <c r="F2092" s="99" t="s">
        <v>1290</v>
      </c>
      <c r="G2092" s="101">
        <v>4.7</v>
      </c>
      <c r="H2092" s="109">
        <v>0.5</v>
      </c>
      <c r="I2092">
        <v>3.3</v>
      </c>
      <c r="J2092" t="str">
        <f t="shared" si="35"/>
        <v>No</v>
      </c>
      <c r="K2092" s="102" t="s">
        <v>1101</v>
      </c>
    </row>
    <row r="2093" spans="1:11" ht="16" hidden="1" customHeight="1" x14ac:dyDescent="0.2">
      <c r="A2093" s="48">
        <v>46284</v>
      </c>
      <c r="B2093" s="98" t="s">
        <v>1156</v>
      </c>
      <c r="C2093" s="98" t="s">
        <v>138</v>
      </c>
      <c r="D2093" s="104">
        <v>6</v>
      </c>
      <c r="E2093" s="104">
        <v>1</v>
      </c>
      <c r="F2093" s="99" t="s">
        <v>1291</v>
      </c>
      <c r="G2093" s="101">
        <v>34</v>
      </c>
      <c r="H2093" s="109">
        <v>0.5</v>
      </c>
      <c r="I2093">
        <v>64.62</v>
      </c>
      <c r="J2093" t="str">
        <f t="shared" si="35"/>
        <v>Yes</v>
      </c>
      <c r="K2093" s="102" t="s">
        <v>4</v>
      </c>
    </row>
    <row r="2094" spans="1:11" ht="16" hidden="1" customHeight="1" x14ac:dyDescent="0.2">
      <c r="A2094" s="48">
        <v>46284</v>
      </c>
      <c r="B2094" s="98" t="s">
        <v>1156</v>
      </c>
      <c r="C2094" s="98" t="s">
        <v>138</v>
      </c>
      <c r="D2094" s="104">
        <v>6</v>
      </c>
      <c r="E2094" s="104">
        <v>1</v>
      </c>
      <c r="F2094" s="99" t="s">
        <v>1291</v>
      </c>
      <c r="G2094" s="101">
        <v>8.8000000000000007</v>
      </c>
      <c r="H2094" s="109">
        <v>0.5</v>
      </c>
      <c r="I2094">
        <v>8.81</v>
      </c>
      <c r="J2094" t="str">
        <f t="shared" si="35"/>
        <v>Yes</v>
      </c>
      <c r="K2094" s="102" t="s">
        <v>1101</v>
      </c>
    </row>
    <row r="2095" spans="1:11" ht="16" hidden="1" customHeight="1" x14ac:dyDescent="0.2">
      <c r="A2095" s="48">
        <v>46284</v>
      </c>
      <c r="B2095" s="98" t="s">
        <v>1156</v>
      </c>
      <c r="C2095" s="98" t="s">
        <v>138</v>
      </c>
      <c r="D2095" s="104">
        <v>6</v>
      </c>
      <c r="E2095" s="104">
        <v>2</v>
      </c>
      <c r="F2095" s="99" t="s">
        <v>1292</v>
      </c>
      <c r="G2095" s="101">
        <v>18.5</v>
      </c>
      <c r="H2095" s="109">
        <v>0.5</v>
      </c>
      <c r="I2095">
        <v>23.49</v>
      </c>
      <c r="J2095" t="str">
        <f t="shared" si="35"/>
        <v>Yes</v>
      </c>
      <c r="K2095" s="102" t="s">
        <v>4</v>
      </c>
    </row>
    <row r="2096" spans="1:11" ht="16" hidden="1" customHeight="1" x14ac:dyDescent="0.2">
      <c r="A2096" s="48">
        <v>46284</v>
      </c>
      <c r="B2096" s="98" t="s">
        <v>1156</v>
      </c>
      <c r="C2096" s="98" t="s">
        <v>138</v>
      </c>
      <c r="D2096" s="104">
        <v>6</v>
      </c>
      <c r="E2096" s="104">
        <v>2</v>
      </c>
      <c r="F2096" s="99" t="s">
        <v>1292</v>
      </c>
      <c r="G2096" s="101">
        <v>4.9000000000000004</v>
      </c>
      <c r="H2096" s="109">
        <v>0.5</v>
      </c>
      <c r="I2096">
        <v>4.43</v>
      </c>
      <c r="J2096" t="str">
        <f t="shared" si="35"/>
        <v>No</v>
      </c>
      <c r="K2096" s="102" t="s">
        <v>1101</v>
      </c>
    </row>
    <row r="2097" spans="1:11" ht="16" hidden="1" customHeight="1" x14ac:dyDescent="0.2">
      <c r="A2097" s="48">
        <v>46284</v>
      </c>
      <c r="B2097" s="98" t="s">
        <v>1156</v>
      </c>
      <c r="C2097" s="98" t="s">
        <v>138</v>
      </c>
      <c r="D2097" s="104">
        <v>6</v>
      </c>
      <c r="E2097" s="104">
        <v>6</v>
      </c>
      <c r="F2097" s="99" t="s">
        <v>177</v>
      </c>
      <c r="G2097" s="101">
        <v>34</v>
      </c>
      <c r="H2097" s="109">
        <v>0.5</v>
      </c>
      <c r="I2097">
        <v>38</v>
      </c>
      <c r="J2097" t="str">
        <f t="shared" si="35"/>
        <v>Yes</v>
      </c>
      <c r="K2097" s="102" t="s">
        <v>4</v>
      </c>
    </row>
    <row r="2098" spans="1:11" ht="16" hidden="1" customHeight="1" x14ac:dyDescent="0.2">
      <c r="A2098" s="48">
        <v>46284</v>
      </c>
      <c r="B2098" s="98" t="s">
        <v>1156</v>
      </c>
      <c r="C2098" s="98" t="s">
        <v>138</v>
      </c>
      <c r="D2098" s="104">
        <v>6</v>
      </c>
      <c r="E2098" s="104">
        <v>6</v>
      </c>
      <c r="F2098" s="99" t="s">
        <v>177</v>
      </c>
      <c r="G2098" s="101">
        <v>9.4</v>
      </c>
      <c r="H2098" s="109">
        <v>0.5</v>
      </c>
      <c r="I2098">
        <v>6.85</v>
      </c>
      <c r="J2098" t="str">
        <f t="shared" si="35"/>
        <v>No</v>
      </c>
      <c r="K2098" s="102" t="s">
        <v>1101</v>
      </c>
    </row>
    <row r="2099" spans="1:11" ht="16" hidden="1" customHeight="1" x14ac:dyDescent="0.2">
      <c r="A2099" s="48">
        <v>46284</v>
      </c>
      <c r="B2099" s="98" t="s">
        <v>1156</v>
      </c>
      <c r="C2099" s="98" t="s">
        <v>138</v>
      </c>
      <c r="D2099" s="104">
        <v>6</v>
      </c>
      <c r="E2099" s="104">
        <v>9</v>
      </c>
      <c r="F2099" s="99" t="s">
        <v>1293</v>
      </c>
      <c r="G2099" s="101">
        <v>19</v>
      </c>
      <c r="H2099" s="109">
        <v>0.5</v>
      </c>
      <c r="I2099">
        <v>22.93</v>
      </c>
      <c r="J2099" t="str">
        <f t="shared" si="35"/>
        <v>Yes</v>
      </c>
      <c r="K2099" s="102" t="s">
        <v>4</v>
      </c>
    </row>
    <row r="2100" spans="1:11" ht="16" hidden="1" customHeight="1" x14ac:dyDescent="0.2">
      <c r="A2100" s="48">
        <v>46284</v>
      </c>
      <c r="B2100" s="98" t="s">
        <v>1156</v>
      </c>
      <c r="C2100" s="98" t="s">
        <v>138</v>
      </c>
      <c r="D2100" s="104">
        <v>6</v>
      </c>
      <c r="E2100" s="104">
        <v>9</v>
      </c>
      <c r="F2100" s="99" t="s">
        <v>1293</v>
      </c>
      <c r="G2100" s="101">
        <v>5.0999999999999996</v>
      </c>
      <c r="H2100" s="109">
        <v>0.5</v>
      </c>
      <c r="I2100">
        <v>4.63</v>
      </c>
      <c r="J2100" t="str">
        <f t="shared" si="35"/>
        <v>No</v>
      </c>
      <c r="K2100" s="102" t="s">
        <v>1101</v>
      </c>
    </row>
    <row r="2101" spans="1:11" ht="16" hidden="1" customHeight="1" x14ac:dyDescent="0.2">
      <c r="A2101" s="48">
        <v>46284</v>
      </c>
      <c r="B2101" s="98" t="s">
        <v>1156</v>
      </c>
      <c r="C2101" s="98" t="s">
        <v>138</v>
      </c>
      <c r="D2101" s="104">
        <v>6</v>
      </c>
      <c r="E2101" s="104">
        <v>12</v>
      </c>
      <c r="F2101" s="99" t="s">
        <v>1294</v>
      </c>
      <c r="G2101" s="101">
        <v>11</v>
      </c>
      <c r="H2101" s="109">
        <v>0.5</v>
      </c>
      <c r="I2101">
        <v>13.95</v>
      </c>
      <c r="J2101" t="str">
        <f t="shared" si="35"/>
        <v>Yes</v>
      </c>
      <c r="K2101" s="102" t="s">
        <v>4</v>
      </c>
    </row>
    <row r="2102" spans="1:11" ht="16" hidden="1" customHeight="1" x14ac:dyDescent="0.2">
      <c r="A2102" s="48">
        <v>46284</v>
      </c>
      <c r="B2102" s="98" t="s">
        <v>1172</v>
      </c>
      <c r="C2102" s="98" t="s">
        <v>1173</v>
      </c>
      <c r="D2102" s="104">
        <v>5</v>
      </c>
      <c r="E2102" s="104">
        <v>1</v>
      </c>
      <c r="F2102" s="99" t="s">
        <v>1295</v>
      </c>
      <c r="G2102" s="101">
        <v>22</v>
      </c>
      <c r="H2102" s="109">
        <v>0.5</v>
      </c>
      <c r="I2102">
        <v>24.13</v>
      </c>
      <c r="J2102" t="str">
        <f t="shared" si="35"/>
        <v>Yes</v>
      </c>
      <c r="K2102" s="102" t="s">
        <v>4</v>
      </c>
    </row>
    <row r="2103" spans="1:11" ht="16" hidden="1" customHeight="1" x14ac:dyDescent="0.2">
      <c r="A2103" s="48">
        <v>46284</v>
      </c>
      <c r="B2103" s="98" t="s">
        <v>1172</v>
      </c>
      <c r="C2103" s="98" t="s">
        <v>1173</v>
      </c>
      <c r="D2103" s="104">
        <v>5</v>
      </c>
      <c r="E2103" s="104">
        <v>1</v>
      </c>
      <c r="F2103" s="99" t="s">
        <v>1295</v>
      </c>
      <c r="G2103" s="101">
        <v>6</v>
      </c>
      <c r="H2103" s="109">
        <v>0.5</v>
      </c>
      <c r="I2103">
        <v>4.68</v>
      </c>
      <c r="J2103" t="str">
        <f t="shared" si="35"/>
        <v>No</v>
      </c>
      <c r="K2103" s="102" t="s">
        <v>1101</v>
      </c>
    </row>
    <row r="2104" spans="1:11" ht="16" hidden="1" customHeight="1" x14ac:dyDescent="0.2">
      <c r="A2104" s="48">
        <v>46284</v>
      </c>
      <c r="B2104" s="98" t="s">
        <v>1172</v>
      </c>
      <c r="C2104" s="98" t="s">
        <v>1173</v>
      </c>
      <c r="D2104" s="104">
        <v>5</v>
      </c>
      <c r="E2104" s="104">
        <v>3</v>
      </c>
      <c r="F2104" s="99" t="s">
        <v>1296</v>
      </c>
      <c r="G2104" s="101">
        <v>11</v>
      </c>
      <c r="H2104" s="109">
        <v>0.5</v>
      </c>
      <c r="I2104">
        <v>9.16</v>
      </c>
      <c r="J2104" t="str">
        <f t="shared" si="35"/>
        <v>No</v>
      </c>
      <c r="K2104" s="102" t="s">
        <v>4</v>
      </c>
    </row>
    <row r="2105" spans="1:11" ht="16" hidden="1" customHeight="1" x14ac:dyDescent="0.2">
      <c r="A2105" s="48">
        <v>46284</v>
      </c>
      <c r="B2105" s="98" t="s">
        <v>1156</v>
      </c>
      <c r="C2105" s="98" t="s">
        <v>138</v>
      </c>
      <c r="D2105" s="104">
        <v>7</v>
      </c>
      <c r="E2105" s="104">
        <v>2</v>
      </c>
      <c r="F2105" s="99" t="s">
        <v>518</v>
      </c>
      <c r="G2105" s="101">
        <v>10.5</v>
      </c>
      <c r="H2105" s="109">
        <v>0.5</v>
      </c>
      <c r="I2105">
        <v>12.05</v>
      </c>
      <c r="J2105" t="str">
        <f t="shared" si="35"/>
        <v>Yes</v>
      </c>
      <c r="K2105" s="102" t="s">
        <v>4</v>
      </c>
    </row>
    <row r="2106" spans="1:11" ht="16" hidden="1" customHeight="1" x14ac:dyDescent="0.2">
      <c r="A2106" s="48">
        <v>46284</v>
      </c>
      <c r="B2106" s="98" t="s">
        <v>1156</v>
      </c>
      <c r="C2106" s="98" t="s">
        <v>138</v>
      </c>
      <c r="D2106" s="104">
        <v>7</v>
      </c>
      <c r="E2106" s="104">
        <v>4</v>
      </c>
      <c r="F2106" s="99" t="s">
        <v>1130</v>
      </c>
      <c r="G2106" s="101">
        <v>46</v>
      </c>
      <c r="H2106" s="109">
        <v>0.5</v>
      </c>
      <c r="I2106">
        <v>60.01</v>
      </c>
      <c r="J2106" t="str">
        <f t="shared" si="35"/>
        <v>Yes</v>
      </c>
      <c r="K2106" s="102" t="s">
        <v>4</v>
      </c>
    </row>
    <row r="2107" spans="1:11" ht="16" hidden="1" customHeight="1" x14ac:dyDescent="0.2">
      <c r="A2107" s="48">
        <v>46284</v>
      </c>
      <c r="B2107" s="98" t="s">
        <v>1156</v>
      </c>
      <c r="C2107" s="98" t="s">
        <v>138</v>
      </c>
      <c r="D2107" s="104">
        <v>7</v>
      </c>
      <c r="E2107" s="104">
        <v>8</v>
      </c>
      <c r="F2107" s="99" t="s">
        <v>1150</v>
      </c>
      <c r="G2107" s="101">
        <v>18.5</v>
      </c>
      <c r="H2107" s="109">
        <v>0.5</v>
      </c>
      <c r="I2107">
        <v>17.5</v>
      </c>
      <c r="J2107" t="str">
        <f t="shared" si="35"/>
        <v>No</v>
      </c>
      <c r="K2107" s="102" t="s">
        <v>4</v>
      </c>
    </row>
    <row r="2108" spans="1:11" ht="16" hidden="1" customHeight="1" x14ac:dyDescent="0.2">
      <c r="A2108" s="48">
        <v>46284</v>
      </c>
      <c r="B2108" s="98" t="s">
        <v>1156</v>
      </c>
      <c r="C2108" s="98" t="s">
        <v>138</v>
      </c>
      <c r="D2108" s="104">
        <v>7</v>
      </c>
      <c r="E2108" s="104">
        <v>8</v>
      </c>
      <c r="F2108" s="99" t="s">
        <v>1150</v>
      </c>
      <c r="G2108" s="101">
        <v>4.5999999999999996</v>
      </c>
      <c r="H2108" s="109">
        <v>0.5</v>
      </c>
      <c r="I2108">
        <v>3.45</v>
      </c>
      <c r="J2108" t="str">
        <f t="shared" si="35"/>
        <v>No</v>
      </c>
      <c r="K2108" s="102" t="s">
        <v>1101</v>
      </c>
    </row>
    <row r="2109" spans="1:11" ht="16" hidden="1" customHeight="1" x14ac:dyDescent="0.2">
      <c r="A2109" s="48">
        <v>46284</v>
      </c>
      <c r="B2109" s="98" t="s">
        <v>1172</v>
      </c>
      <c r="C2109" s="98" t="s">
        <v>1173</v>
      </c>
      <c r="D2109" s="104">
        <v>6</v>
      </c>
      <c r="E2109" s="104">
        <v>3</v>
      </c>
      <c r="F2109" s="99" t="s">
        <v>1297</v>
      </c>
      <c r="G2109" s="101">
        <v>11.5</v>
      </c>
      <c r="H2109" s="109">
        <v>0.5</v>
      </c>
      <c r="I2109">
        <v>8.4</v>
      </c>
      <c r="J2109" t="str">
        <f t="shared" si="35"/>
        <v>No</v>
      </c>
      <c r="K2109" s="102" t="s">
        <v>4</v>
      </c>
    </row>
    <row r="2110" spans="1:11" ht="16" hidden="1" customHeight="1" x14ac:dyDescent="0.2">
      <c r="A2110" s="48">
        <v>46284</v>
      </c>
      <c r="B2110" s="98" t="s">
        <v>1172</v>
      </c>
      <c r="C2110" s="98" t="s">
        <v>1173</v>
      </c>
      <c r="D2110" s="104">
        <v>6</v>
      </c>
      <c r="E2110" s="104">
        <v>10</v>
      </c>
      <c r="F2110" s="99" t="s">
        <v>1298</v>
      </c>
      <c r="G2110" s="101">
        <v>18.5</v>
      </c>
      <c r="H2110" s="109">
        <v>0.5</v>
      </c>
      <c r="I2110">
        <v>17.579999999999998</v>
      </c>
      <c r="J2110" t="str">
        <f t="shared" si="35"/>
        <v>No</v>
      </c>
      <c r="K2110" s="102" t="s">
        <v>4</v>
      </c>
    </row>
    <row r="2111" spans="1:11" ht="16" hidden="1" customHeight="1" x14ac:dyDescent="0.2">
      <c r="A2111" s="48">
        <v>46284</v>
      </c>
      <c r="B2111" s="98" t="s">
        <v>1172</v>
      </c>
      <c r="C2111" s="98" t="s">
        <v>1173</v>
      </c>
      <c r="D2111" s="104">
        <v>6</v>
      </c>
      <c r="E2111" s="104">
        <v>10</v>
      </c>
      <c r="F2111" s="99" t="s">
        <v>1298</v>
      </c>
      <c r="G2111" s="101">
        <v>5.5</v>
      </c>
      <c r="H2111" s="109">
        <v>0.5</v>
      </c>
      <c r="I2111">
        <v>5.2</v>
      </c>
      <c r="J2111" t="str">
        <f t="shared" si="35"/>
        <v>No</v>
      </c>
      <c r="K2111" s="102" t="s">
        <v>1101</v>
      </c>
    </row>
    <row r="2112" spans="1:11" ht="16" hidden="1" customHeight="1" x14ac:dyDescent="0.2">
      <c r="A2112" s="48">
        <v>46284</v>
      </c>
      <c r="B2112" s="98" t="s">
        <v>1156</v>
      </c>
      <c r="C2112" s="98" t="s">
        <v>138</v>
      </c>
      <c r="D2112" s="104">
        <v>8</v>
      </c>
      <c r="E2112" s="104">
        <v>2</v>
      </c>
      <c r="F2112" s="99" t="s">
        <v>1299</v>
      </c>
      <c r="G2112" s="101">
        <v>32</v>
      </c>
      <c r="H2112" s="109">
        <v>0.5</v>
      </c>
      <c r="I2112">
        <v>36.56</v>
      </c>
      <c r="J2112" t="str">
        <f t="shared" si="35"/>
        <v>Yes</v>
      </c>
      <c r="K2112" s="102" t="s">
        <v>4</v>
      </c>
    </row>
    <row r="2113" spans="1:11" ht="16" hidden="1" customHeight="1" x14ac:dyDescent="0.2">
      <c r="A2113" s="48">
        <v>46284</v>
      </c>
      <c r="B2113" s="98" t="s">
        <v>1156</v>
      </c>
      <c r="C2113" s="98" t="s">
        <v>138</v>
      </c>
      <c r="D2113" s="104">
        <v>8</v>
      </c>
      <c r="E2113" s="104">
        <v>2</v>
      </c>
      <c r="F2113" s="99" t="s">
        <v>1299</v>
      </c>
      <c r="G2113" s="101">
        <v>9.4</v>
      </c>
      <c r="H2113" s="109">
        <v>0.5</v>
      </c>
      <c r="I2113">
        <v>8</v>
      </c>
      <c r="J2113" t="str">
        <f t="shared" si="35"/>
        <v>No</v>
      </c>
      <c r="K2113" s="102" t="s">
        <v>1101</v>
      </c>
    </row>
    <row r="2114" spans="1:11" ht="16" hidden="1" customHeight="1" x14ac:dyDescent="0.2">
      <c r="A2114" s="48">
        <v>46284</v>
      </c>
      <c r="B2114" s="98" t="s">
        <v>1156</v>
      </c>
      <c r="C2114" s="98" t="s">
        <v>138</v>
      </c>
      <c r="D2114" s="104">
        <v>8</v>
      </c>
      <c r="E2114" s="104">
        <v>5</v>
      </c>
      <c r="F2114" s="99" t="s">
        <v>1131</v>
      </c>
      <c r="G2114" s="101">
        <v>16.5</v>
      </c>
      <c r="H2114" s="109">
        <v>0.5</v>
      </c>
      <c r="I2114">
        <v>12.68</v>
      </c>
      <c r="J2114" t="str">
        <f t="shared" si="35"/>
        <v>No</v>
      </c>
      <c r="K2114" s="102" t="s">
        <v>4</v>
      </c>
    </row>
    <row r="2115" spans="1:11" ht="16" hidden="1" customHeight="1" x14ac:dyDescent="0.2">
      <c r="A2115" s="48">
        <v>46284</v>
      </c>
      <c r="B2115" s="98" t="s">
        <v>1156</v>
      </c>
      <c r="C2115" s="98" t="s">
        <v>138</v>
      </c>
      <c r="D2115" s="104">
        <v>8</v>
      </c>
      <c r="E2115" s="104">
        <v>5</v>
      </c>
      <c r="F2115" s="99" t="s">
        <v>1131</v>
      </c>
      <c r="G2115" s="101">
        <v>4.8</v>
      </c>
      <c r="H2115" s="109">
        <v>0.5</v>
      </c>
      <c r="I2115">
        <v>3.4</v>
      </c>
      <c r="J2115" t="str">
        <f t="shared" si="35"/>
        <v>No</v>
      </c>
      <c r="K2115" s="102" t="s">
        <v>1101</v>
      </c>
    </row>
    <row r="2116" spans="1:11" ht="16" hidden="1" customHeight="1" x14ac:dyDescent="0.2">
      <c r="A2116" s="48">
        <v>46284</v>
      </c>
      <c r="B2116" s="98" t="s">
        <v>1156</v>
      </c>
      <c r="C2116" s="98" t="s">
        <v>138</v>
      </c>
      <c r="D2116" s="104">
        <v>8</v>
      </c>
      <c r="E2116" s="104">
        <v>6</v>
      </c>
      <c r="F2116" s="99" t="s">
        <v>1300</v>
      </c>
      <c r="G2116" s="101">
        <v>25</v>
      </c>
      <c r="H2116" s="109">
        <v>0.5</v>
      </c>
      <c r="I2116">
        <v>32.76</v>
      </c>
      <c r="J2116" t="str">
        <f t="shared" si="35"/>
        <v>Yes</v>
      </c>
      <c r="K2116" s="102" t="s">
        <v>4</v>
      </c>
    </row>
    <row r="2117" spans="1:11" ht="16" hidden="1" customHeight="1" x14ac:dyDescent="0.2">
      <c r="A2117" s="48">
        <v>46284</v>
      </c>
      <c r="B2117" s="98" t="s">
        <v>1156</v>
      </c>
      <c r="C2117" s="98" t="s">
        <v>138</v>
      </c>
      <c r="D2117" s="104">
        <v>8</v>
      </c>
      <c r="E2117" s="104">
        <v>6</v>
      </c>
      <c r="F2117" s="99" t="s">
        <v>1300</v>
      </c>
      <c r="G2117" s="101">
        <v>6.8</v>
      </c>
      <c r="H2117" s="109">
        <v>0.5</v>
      </c>
      <c r="I2117">
        <v>7</v>
      </c>
      <c r="J2117" t="str">
        <f t="shared" si="35"/>
        <v>Yes</v>
      </c>
      <c r="K2117" s="102" t="s">
        <v>1101</v>
      </c>
    </row>
    <row r="2118" spans="1:11" ht="16" hidden="1" customHeight="1" x14ac:dyDescent="0.2">
      <c r="A2118" s="48">
        <v>46284</v>
      </c>
      <c r="B2118" s="98" t="s">
        <v>1156</v>
      </c>
      <c r="C2118" s="98" t="s">
        <v>138</v>
      </c>
      <c r="D2118" s="104">
        <v>8</v>
      </c>
      <c r="E2118" s="104">
        <v>16</v>
      </c>
      <c r="F2118" s="99" t="s">
        <v>1145</v>
      </c>
      <c r="G2118" s="101">
        <v>13</v>
      </c>
      <c r="H2118" s="109">
        <v>0.5</v>
      </c>
      <c r="I2118">
        <v>12.75</v>
      </c>
      <c r="J2118" t="str">
        <f t="shared" si="35"/>
        <v>No</v>
      </c>
      <c r="K2118" s="102" t="s">
        <v>4</v>
      </c>
    </row>
    <row r="2119" spans="1:11" ht="16" hidden="1" customHeight="1" x14ac:dyDescent="0.2">
      <c r="A2119" s="48">
        <v>46284</v>
      </c>
      <c r="B2119" s="98" t="s">
        <v>1156</v>
      </c>
      <c r="C2119" s="98" t="s">
        <v>138</v>
      </c>
      <c r="D2119" s="104">
        <v>8</v>
      </c>
      <c r="E2119" s="104">
        <v>18</v>
      </c>
      <c r="F2119" s="99" t="s">
        <v>559</v>
      </c>
      <c r="G2119" s="101">
        <v>12.5</v>
      </c>
      <c r="H2119" s="109">
        <v>0.5</v>
      </c>
      <c r="I2119">
        <v>13.5</v>
      </c>
      <c r="J2119" t="str">
        <f t="shared" si="35"/>
        <v>Yes</v>
      </c>
      <c r="K2119" s="102" t="s">
        <v>4</v>
      </c>
    </row>
    <row r="2120" spans="1:11" ht="16" hidden="1" customHeight="1" x14ac:dyDescent="0.2">
      <c r="A2120" s="48">
        <v>46284</v>
      </c>
      <c r="B2120" s="98" t="s">
        <v>1172</v>
      </c>
      <c r="C2120" s="98" t="s">
        <v>1173</v>
      </c>
      <c r="D2120" s="104">
        <v>7</v>
      </c>
      <c r="E2120" s="104">
        <v>6</v>
      </c>
      <c r="F2120" s="99" t="s">
        <v>1301</v>
      </c>
      <c r="G2120" s="101">
        <v>20</v>
      </c>
      <c r="H2120" s="109">
        <v>0.5</v>
      </c>
      <c r="I2120">
        <v>19.28</v>
      </c>
      <c r="J2120" t="str">
        <f t="shared" si="35"/>
        <v>No</v>
      </c>
      <c r="K2120" s="102" t="s">
        <v>4</v>
      </c>
    </row>
    <row r="2121" spans="1:11" ht="16" hidden="1" customHeight="1" x14ac:dyDescent="0.2">
      <c r="A2121" s="48">
        <v>46284</v>
      </c>
      <c r="B2121" s="98" t="s">
        <v>1172</v>
      </c>
      <c r="C2121" s="98" t="s">
        <v>1173</v>
      </c>
      <c r="D2121" s="104">
        <v>7</v>
      </c>
      <c r="E2121" s="104">
        <v>6</v>
      </c>
      <c r="F2121" s="99" t="s">
        <v>1301</v>
      </c>
      <c r="G2121" s="101">
        <v>5.6</v>
      </c>
      <c r="H2121" s="109">
        <v>0.5</v>
      </c>
      <c r="I2121">
        <v>4.2300000000000004</v>
      </c>
      <c r="J2121" t="str">
        <f t="shared" si="35"/>
        <v>No</v>
      </c>
      <c r="K2121" s="102" t="s">
        <v>1101</v>
      </c>
    </row>
    <row r="2122" spans="1:11" ht="16" hidden="1" customHeight="1" x14ac:dyDescent="0.2">
      <c r="A2122" s="48">
        <v>46284</v>
      </c>
      <c r="B2122" s="98" t="s">
        <v>1172</v>
      </c>
      <c r="C2122" s="98" t="s">
        <v>1173</v>
      </c>
      <c r="D2122" s="104">
        <v>7</v>
      </c>
      <c r="E2122" s="104">
        <v>9</v>
      </c>
      <c r="F2122" s="99" t="s">
        <v>1302</v>
      </c>
      <c r="G2122" s="101">
        <v>20</v>
      </c>
      <c r="H2122" s="109">
        <v>0.5</v>
      </c>
      <c r="I2122">
        <v>15.34</v>
      </c>
      <c r="J2122" t="str">
        <f t="shared" si="35"/>
        <v>No</v>
      </c>
      <c r="K2122" s="102" t="s">
        <v>4</v>
      </c>
    </row>
    <row r="2123" spans="1:11" ht="16" hidden="1" customHeight="1" x14ac:dyDescent="0.2">
      <c r="A2123" s="48">
        <v>46284</v>
      </c>
      <c r="B2123" s="98" t="s">
        <v>1172</v>
      </c>
      <c r="C2123" s="98" t="s">
        <v>1173</v>
      </c>
      <c r="D2123" s="104">
        <v>7</v>
      </c>
      <c r="E2123" s="104">
        <v>9</v>
      </c>
      <c r="F2123" s="99" t="s">
        <v>1302</v>
      </c>
      <c r="G2123" s="101">
        <v>5.8</v>
      </c>
      <c r="H2123" s="109">
        <v>0.5</v>
      </c>
      <c r="I2123">
        <v>3.94</v>
      </c>
      <c r="J2123" t="str">
        <f t="shared" si="35"/>
        <v>No</v>
      </c>
      <c r="K2123" s="102" t="s">
        <v>1101</v>
      </c>
    </row>
    <row r="2124" spans="1:11" ht="16" hidden="1" customHeight="1" x14ac:dyDescent="0.2">
      <c r="A2124" s="48">
        <v>46284</v>
      </c>
      <c r="B2124" s="98" t="s">
        <v>1156</v>
      </c>
      <c r="C2124" s="98" t="s">
        <v>138</v>
      </c>
      <c r="D2124" s="104">
        <v>9</v>
      </c>
      <c r="E2124" s="104">
        <v>1</v>
      </c>
      <c r="F2124" s="99" t="s">
        <v>281</v>
      </c>
      <c r="G2124" s="101">
        <v>21</v>
      </c>
      <c r="H2124" s="109">
        <v>0.5</v>
      </c>
      <c r="I2124">
        <v>35.979999999999997</v>
      </c>
      <c r="J2124" t="str">
        <f t="shared" si="35"/>
        <v>Yes</v>
      </c>
      <c r="K2124" s="102" t="s">
        <v>4</v>
      </c>
    </row>
    <row r="2125" spans="1:11" ht="16" hidden="1" customHeight="1" x14ac:dyDescent="0.2">
      <c r="A2125" s="48">
        <v>46284</v>
      </c>
      <c r="B2125" s="98" t="s">
        <v>1156</v>
      </c>
      <c r="C2125" s="98" t="s">
        <v>138</v>
      </c>
      <c r="D2125" s="104">
        <v>9</v>
      </c>
      <c r="E2125" s="104">
        <v>1</v>
      </c>
      <c r="F2125" s="99" t="s">
        <v>281</v>
      </c>
      <c r="G2125" s="101">
        <v>6.2</v>
      </c>
      <c r="H2125" s="109">
        <v>0.5</v>
      </c>
      <c r="I2125">
        <v>6.65</v>
      </c>
      <c r="J2125" t="str">
        <f t="shared" si="35"/>
        <v>Yes</v>
      </c>
      <c r="K2125" s="102" t="s">
        <v>1101</v>
      </c>
    </row>
    <row r="2126" spans="1:11" ht="16" hidden="1" customHeight="1" x14ac:dyDescent="0.2">
      <c r="A2126" s="48">
        <v>46284</v>
      </c>
      <c r="B2126" s="98" t="s">
        <v>1156</v>
      </c>
      <c r="C2126" s="98" t="s">
        <v>138</v>
      </c>
      <c r="D2126" s="104">
        <v>9</v>
      </c>
      <c r="E2126" s="104">
        <v>2</v>
      </c>
      <c r="F2126" s="99" t="s">
        <v>283</v>
      </c>
      <c r="G2126" s="101">
        <v>11.5</v>
      </c>
      <c r="H2126" s="109">
        <v>0.5</v>
      </c>
      <c r="I2126">
        <v>7.36</v>
      </c>
      <c r="J2126" t="str">
        <f t="shared" si="35"/>
        <v>No</v>
      </c>
      <c r="K2126" s="102" t="s">
        <v>4</v>
      </c>
    </row>
    <row r="2127" spans="1:11" ht="16" hidden="1" customHeight="1" x14ac:dyDescent="0.2">
      <c r="A2127" s="48">
        <v>46284</v>
      </c>
      <c r="B2127" s="98" t="s">
        <v>1156</v>
      </c>
      <c r="C2127" s="98" t="s">
        <v>138</v>
      </c>
      <c r="D2127" s="104">
        <v>9</v>
      </c>
      <c r="E2127" s="104">
        <v>4</v>
      </c>
      <c r="F2127" s="99" t="s">
        <v>500</v>
      </c>
      <c r="G2127" s="101">
        <v>23</v>
      </c>
      <c r="H2127" s="109">
        <v>0.5</v>
      </c>
      <c r="I2127">
        <v>25</v>
      </c>
      <c r="J2127" t="str">
        <f t="shared" si="35"/>
        <v>Yes</v>
      </c>
      <c r="K2127" s="102" t="s">
        <v>4</v>
      </c>
    </row>
    <row r="2128" spans="1:11" ht="16" hidden="1" customHeight="1" x14ac:dyDescent="0.2">
      <c r="A2128" s="48">
        <v>46284</v>
      </c>
      <c r="B2128" s="98" t="s">
        <v>1156</v>
      </c>
      <c r="C2128" s="98" t="s">
        <v>138</v>
      </c>
      <c r="D2128" s="104">
        <v>9</v>
      </c>
      <c r="E2128" s="104">
        <v>4</v>
      </c>
      <c r="F2128" s="99" t="s">
        <v>500</v>
      </c>
      <c r="G2128" s="101">
        <v>7.4</v>
      </c>
      <c r="H2128" s="109">
        <v>0.5</v>
      </c>
      <c r="I2128">
        <v>7.4</v>
      </c>
      <c r="J2128" t="str">
        <f t="shared" si="35"/>
        <v>Yes</v>
      </c>
      <c r="K2128" s="102" t="s">
        <v>1101</v>
      </c>
    </row>
    <row r="2129" spans="1:11" ht="16" hidden="1" customHeight="1" x14ac:dyDescent="0.2">
      <c r="A2129" s="48">
        <v>46284</v>
      </c>
      <c r="B2129" s="98" t="s">
        <v>1156</v>
      </c>
      <c r="C2129" s="98" t="s">
        <v>138</v>
      </c>
      <c r="D2129" s="104">
        <v>9</v>
      </c>
      <c r="E2129" s="104">
        <v>7</v>
      </c>
      <c r="F2129" s="99" t="s">
        <v>1303</v>
      </c>
      <c r="G2129" s="101">
        <v>13</v>
      </c>
      <c r="H2129" s="109">
        <v>0.5</v>
      </c>
      <c r="I2129">
        <v>18</v>
      </c>
      <c r="J2129" t="str">
        <f t="shared" si="35"/>
        <v>Yes</v>
      </c>
      <c r="K2129" s="102" t="s">
        <v>4</v>
      </c>
    </row>
    <row r="2130" spans="1:11" ht="16" hidden="1" customHeight="1" x14ac:dyDescent="0.2">
      <c r="A2130" s="48">
        <v>46284</v>
      </c>
      <c r="B2130" s="98" t="s">
        <v>1156</v>
      </c>
      <c r="C2130" s="98" t="s">
        <v>138</v>
      </c>
      <c r="D2130" s="104">
        <v>9</v>
      </c>
      <c r="E2130" s="104">
        <v>7</v>
      </c>
      <c r="F2130" s="99" t="s">
        <v>1303</v>
      </c>
      <c r="G2130" s="101">
        <v>4</v>
      </c>
      <c r="H2130" s="109">
        <v>0.5</v>
      </c>
      <c r="I2130">
        <v>4.4400000000000004</v>
      </c>
      <c r="J2130" t="str">
        <f t="shared" si="35"/>
        <v>Yes</v>
      </c>
      <c r="K2130" s="102" t="s">
        <v>1101</v>
      </c>
    </row>
    <row r="2131" spans="1:11" ht="16" hidden="1" customHeight="1" x14ac:dyDescent="0.2">
      <c r="A2131" s="48">
        <v>46284</v>
      </c>
      <c r="B2131" s="98" t="s">
        <v>1156</v>
      </c>
      <c r="C2131" s="98" t="s">
        <v>138</v>
      </c>
      <c r="D2131" s="104">
        <v>9</v>
      </c>
      <c r="E2131" s="104">
        <v>8</v>
      </c>
      <c r="F2131" s="99" t="s">
        <v>234</v>
      </c>
      <c r="G2131" s="101">
        <v>30</v>
      </c>
      <c r="H2131" s="109">
        <v>0.5</v>
      </c>
      <c r="I2131">
        <v>20</v>
      </c>
      <c r="J2131" t="str">
        <f t="shared" si="35"/>
        <v>No</v>
      </c>
      <c r="K2131" s="102" t="s">
        <v>4</v>
      </c>
    </row>
    <row r="2132" spans="1:11" ht="16" hidden="1" customHeight="1" x14ac:dyDescent="0.2">
      <c r="A2132" s="48">
        <v>46284</v>
      </c>
      <c r="B2132" s="98" t="s">
        <v>1156</v>
      </c>
      <c r="C2132" s="98" t="s">
        <v>138</v>
      </c>
      <c r="D2132" s="104">
        <v>9</v>
      </c>
      <c r="E2132" s="104">
        <v>8</v>
      </c>
      <c r="F2132" s="99" t="s">
        <v>234</v>
      </c>
      <c r="G2132" s="101">
        <v>9.8000000000000007</v>
      </c>
      <c r="H2132" s="109">
        <v>0.5</v>
      </c>
      <c r="I2132">
        <v>4.72</v>
      </c>
      <c r="J2132" t="str">
        <f t="shared" ref="J2132:J2193" si="36">IF(I2132&gt;=G2132,"Yes","No")</f>
        <v>No</v>
      </c>
      <c r="K2132" s="102" t="s">
        <v>1101</v>
      </c>
    </row>
    <row r="2133" spans="1:11" ht="16" hidden="1" customHeight="1" x14ac:dyDescent="0.2">
      <c r="A2133" s="48">
        <v>46284</v>
      </c>
      <c r="B2133" s="98" t="s">
        <v>1156</v>
      </c>
      <c r="C2133" s="98" t="s">
        <v>138</v>
      </c>
      <c r="D2133" s="104">
        <v>9</v>
      </c>
      <c r="E2133" s="104">
        <v>10</v>
      </c>
      <c r="F2133" s="99" t="s">
        <v>489</v>
      </c>
      <c r="G2133" s="101">
        <v>36</v>
      </c>
      <c r="H2133" s="109">
        <v>0.5</v>
      </c>
      <c r="I2133">
        <v>64.010000000000005</v>
      </c>
      <c r="J2133" t="str">
        <f t="shared" si="36"/>
        <v>Yes</v>
      </c>
      <c r="K2133" s="102" t="s">
        <v>4</v>
      </c>
    </row>
    <row r="2134" spans="1:11" ht="16" hidden="1" customHeight="1" x14ac:dyDescent="0.2">
      <c r="A2134" s="48">
        <v>46284</v>
      </c>
      <c r="B2134" s="98" t="s">
        <v>1156</v>
      </c>
      <c r="C2134" s="98" t="s">
        <v>138</v>
      </c>
      <c r="D2134" s="104">
        <v>9</v>
      </c>
      <c r="E2134" s="104">
        <v>11</v>
      </c>
      <c r="F2134" s="99" t="s">
        <v>497</v>
      </c>
      <c r="G2134" s="101">
        <v>22</v>
      </c>
      <c r="H2134" s="109">
        <v>0.5</v>
      </c>
      <c r="I2134">
        <v>22</v>
      </c>
      <c r="J2134" t="str">
        <f t="shared" si="36"/>
        <v>Yes</v>
      </c>
      <c r="K2134" s="102" t="s">
        <v>4</v>
      </c>
    </row>
    <row r="2135" spans="1:11" ht="16" hidden="1" customHeight="1" x14ac:dyDescent="0.2">
      <c r="A2135" s="48">
        <v>46284</v>
      </c>
      <c r="B2135" s="98" t="s">
        <v>1156</v>
      </c>
      <c r="C2135" s="98" t="s">
        <v>138</v>
      </c>
      <c r="D2135" s="104">
        <v>9</v>
      </c>
      <c r="E2135" s="104">
        <v>11</v>
      </c>
      <c r="F2135" s="99" t="s">
        <v>497</v>
      </c>
      <c r="G2135" s="101">
        <v>6.4</v>
      </c>
      <c r="H2135" s="109">
        <v>0.5</v>
      </c>
      <c r="I2135">
        <v>6.4</v>
      </c>
      <c r="J2135" t="str">
        <f t="shared" si="36"/>
        <v>Yes</v>
      </c>
      <c r="K2135" s="102" t="s">
        <v>1101</v>
      </c>
    </row>
    <row r="2136" spans="1:11" ht="16" hidden="1" customHeight="1" x14ac:dyDescent="0.2">
      <c r="A2136" s="48">
        <v>46284</v>
      </c>
      <c r="B2136" s="98" t="s">
        <v>1156</v>
      </c>
      <c r="C2136" s="98" t="s">
        <v>138</v>
      </c>
      <c r="D2136" s="104">
        <v>9</v>
      </c>
      <c r="E2136" s="104">
        <v>12</v>
      </c>
      <c r="F2136" s="99" t="s">
        <v>1304</v>
      </c>
      <c r="G2136" s="101">
        <v>25</v>
      </c>
      <c r="H2136" s="109">
        <v>0.5</v>
      </c>
      <c r="I2136">
        <v>19.829999999999998</v>
      </c>
      <c r="J2136" t="str">
        <f t="shared" si="36"/>
        <v>No</v>
      </c>
      <c r="K2136" s="102" t="s">
        <v>4</v>
      </c>
    </row>
    <row r="2137" spans="1:11" ht="16" hidden="1" customHeight="1" x14ac:dyDescent="0.2">
      <c r="A2137" s="48">
        <v>46284</v>
      </c>
      <c r="B2137" s="98" t="s">
        <v>1156</v>
      </c>
      <c r="C2137" s="98" t="s">
        <v>138</v>
      </c>
      <c r="D2137" s="104">
        <v>9</v>
      </c>
      <c r="E2137" s="104">
        <v>12</v>
      </c>
      <c r="F2137" s="99" t="s">
        <v>1304</v>
      </c>
      <c r="G2137" s="101">
        <v>8.1999999999999993</v>
      </c>
      <c r="H2137" s="109">
        <v>0.5</v>
      </c>
      <c r="I2137">
        <v>6.8</v>
      </c>
      <c r="J2137" t="str">
        <f t="shared" si="36"/>
        <v>No</v>
      </c>
      <c r="K2137" s="102" t="s">
        <v>1101</v>
      </c>
    </row>
    <row r="2138" spans="1:11" ht="16" hidden="1" customHeight="1" x14ac:dyDescent="0.2">
      <c r="A2138" s="48">
        <v>46284</v>
      </c>
      <c r="B2138" s="98" t="s">
        <v>1156</v>
      </c>
      <c r="C2138" s="98" t="s">
        <v>138</v>
      </c>
      <c r="D2138" s="104">
        <v>9</v>
      </c>
      <c r="E2138" s="104">
        <v>14</v>
      </c>
      <c r="F2138" s="99" t="s">
        <v>1305</v>
      </c>
      <c r="G2138" s="101">
        <v>36</v>
      </c>
      <c r="H2138" s="109">
        <v>0.5</v>
      </c>
      <c r="I2138">
        <v>37.619999999999997</v>
      </c>
      <c r="J2138" t="str">
        <f t="shared" si="36"/>
        <v>Yes</v>
      </c>
      <c r="K2138" s="102" t="s">
        <v>4</v>
      </c>
    </row>
    <row r="2139" spans="1:11" ht="16" hidden="1" customHeight="1" x14ac:dyDescent="0.2">
      <c r="A2139" s="48">
        <v>46284</v>
      </c>
      <c r="B2139" s="98" t="s">
        <v>1156</v>
      </c>
      <c r="C2139" s="98" t="s">
        <v>138</v>
      </c>
      <c r="D2139" s="104">
        <v>9</v>
      </c>
      <c r="E2139" s="104">
        <v>15</v>
      </c>
      <c r="F2139" s="99" t="s">
        <v>478</v>
      </c>
      <c r="G2139" s="101">
        <v>34</v>
      </c>
      <c r="H2139" s="109">
        <v>0.5</v>
      </c>
      <c r="I2139">
        <v>40.08</v>
      </c>
      <c r="J2139" t="str">
        <f t="shared" si="36"/>
        <v>Yes</v>
      </c>
      <c r="K2139" s="102" t="s">
        <v>4</v>
      </c>
    </row>
    <row r="2140" spans="1:11" ht="16" hidden="1" customHeight="1" x14ac:dyDescent="0.2">
      <c r="A2140" s="48">
        <v>46284</v>
      </c>
      <c r="B2140" s="98" t="s">
        <v>1172</v>
      </c>
      <c r="C2140" s="98" t="s">
        <v>1173</v>
      </c>
      <c r="D2140" s="104">
        <v>8</v>
      </c>
      <c r="E2140" s="104">
        <v>5</v>
      </c>
      <c r="F2140" s="99" t="s">
        <v>1306</v>
      </c>
      <c r="G2140" s="101">
        <v>24</v>
      </c>
      <c r="H2140" s="109">
        <v>0.5</v>
      </c>
      <c r="I2140">
        <v>24</v>
      </c>
      <c r="J2140" t="str">
        <f t="shared" si="36"/>
        <v>Yes</v>
      </c>
      <c r="K2140" s="102" t="s">
        <v>4</v>
      </c>
    </row>
    <row r="2141" spans="1:11" ht="16" hidden="1" customHeight="1" x14ac:dyDescent="0.2">
      <c r="A2141" s="48">
        <v>46284</v>
      </c>
      <c r="B2141" s="98" t="s">
        <v>1172</v>
      </c>
      <c r="C2141" s="98" t="s">
        <v>1173</v>
      </c>
      <c r="D2141" s="104">
        <v>8</v>
      </c>
      <c r="E2141" s="104">
        <v>5</v>
      </c>
      <c r="F2141" s="99" t="s">
        <v>1306</v>
      </c>
      <c r="G2141" s="101">
        <v>7</v>
      </c>
      <c r="H2141" s="109">
        <v>0.5</v>
      </c>
      <c r="I2141">
        <v>5.66</v>
      </c>
      <c r="J2141" t="str">
        <f t="shared" si="36"/>
        <v>No</v>
      </c>
      <c r="K2141" s="102" t="s">
        <v>1101</v>
      </c>
    </row>
    <row r="2142" spans="1:11" ht="16" hidden="1" customHeight="1" x14ac:dyDescent="0.2">
      <c r="A2142" s="48">
        <v>46284</v>
      </c>
      <c r="B2142" s="98" t="s">
        <v>1172</v>
      </c>
      <c r="C2142" s="98" t="s">
        <v>1173</v>
      </c>
      <c r="D2142" s="104">
        <v>8</v>
      </c>
      <c r="E2142" s="104">
        <v>8</v>
      </c>
      <c r="F2142" s="99" t="s">
        <v>1307</v>
      </c>
      <c r="G2142" s="101">
        <v>11.5</v>
      </c>
      <c r="H2142" s="109">
        <v>0.5</v>
      </c>
      <c r="I2142">
        <v>11.5</v>
      </c>
      <c r="J2142" t="str">
        <f t="shared" si="36"/>
        <v>Yes</v>
      </c>
      <c r="K2142" s="102" t="s">
        <v>4</v>
      </c>
    </row>
    <row r="2143" spans="1:11" ht="16" hidden="1" customHeight="1" x14ac:dyDescent="0.2">
      <c r="A2143" s="48">
        <v>46284</v>
      </c>
      <c r="B2143" s="98" t="s">
        <v>1172</v>
      </c>
      <c r="C2143" s="98" t="s">
        <v>1173</v>
      </c>
      <c r="D2143" s="104">
        <v>8</v>
      </c>
      <c r="E2143" s="104">
        <v>10</v>
      </c>
      <c r="F2143" s="99" t="s">
        <v>1308</v>
      </c>
      <c r="G2143" s="101">
        <v>28</v>
      </c>
      <c r="H2143" s="109">
        <v>0.5</v>
      </c>
      <c r="I2143">
        <v>28</v>
      </c>
      <c r="J2143" t="str">
        <f t="shared" si="36"/>
        <v>Yes</v>
      </c>
      <c r="K2143" s="102" t="s">
        <v>4</v>
      </c>
    </row>
    <row r="2144" spans="1:11" ht="16" hidden="1" customHeight="1" x14ac:dyDescent="0.2">
      <c r="A2144" s="48">
        <v>46284</v>
      </c>
      <c r="B2144" s="98" t="s">
        <v>1172</v>
      </c>
      <c r="C2144" s="98" t="s">
        <v>1173</v>
      </c>
      <c r="D2144" s="104">
        <v>8</v>
      </c>
      <c r="E2144" s="104">
        <v>10</v>
      </c>
      <c r="F2144" s="99" t="s">
        <v>1308</v>
      </c>
      <c r="G2144" s="101">
        <v>7.2</v>
      </c>
      <c r="H2144" s="109">
        <v>0.5</v>
      </c>
      <c r="I2144">
        <v>6.4</v>
      </c>
      <c r="J2144" t="str">
        <f t="shared" si="36"/>
        <v>No</v>
      </c>
      <c r="K2144" s="102" t="s">
        <v>1101</v>
      </c>
    </row>
    <row r="2145" spans="1:11" ht="16" hidden="1" customHeight="1" x14ac:dyDescent="0.2">
      <c r="A2145" s="48">
        <v>46284</v>
      </c>
      <c r="B2145" s="98" t="s">
        <v>1172</v>
      </c>
      <c r="C2145" s="98" t="s">
        <v>1173</v>
      </c>
      <c r="D2145" s="104">
        <v>8</v>
      </c>
      <c r="E2145" s="104">
        <v>11</v>
      </c>
      <c r="F2145" s="99" t="s">
        <v>1309</v>
      </c>
      <c r="G2145" s="101">
        <v>26</v>
      </c>
      <c r="H2145" s="109">
        <v>0.5</v>
      </c>
      <c r="I2145">
        <v>25</v>
      </c>
      <c r="J2145" t="str">
        <f t="shared" si="36"/>
        <v>No</v>
      </c>
      <c r="K2145" s="102" t="s">
        <v>4</v>
      </c>
    </row>
    <row r="2146" spans="1:11" ht="16" hidden="1" customHeight="1" x14ac:dyDescent="0.2">
      <c r="A2146" s="48">
        <v>46284</v>
      </c>
      <c r="B2146" s="98" t="s">
        <v>1172</v>
      </c>
      <c r="C2146" s="98" t="s">
        <v>1173</v>
      </c>
      <c r="D2146" s="104">
        <v>8</v>
      </c>
      <c r="E2146" s="104">
        <v>11</v>
      </c>
      <c r="F2146" s="99" t="s">
        <v>1309</v>
      </c>
      <c r="G2146" s="101">
        <v>7</v>
      </c>
      <c r="H2146" s="109">
        <v>0.5</v>
      </c>
      <c r="I2146">
        <v>6.24</v>
      </c>
      <c r="J2146" t="str">
        <f t="shared" si="36"/>
        <v>No</v>
      </c>
      <c r="K2146" s="102" t="s">
        <v>1101</v>
      </c>
    </row>
    <row r="2147" spans="1:11" ht="16" hidden="1" customHeight="1" x14ac:dyDescent="0.2">
      <c r="A2147" s="48">
        <v>46284</v>
      </c>
      <c r="B2147" s="98" t="s">
        <v>1156</v>
      </c>
      <c r="C2147" s="98" t="s">
        <v>138</v>
      </c>
      <c r="D2147" s="104">
        <v>10</v>
      </c>
      <c r="E2147" s="104">
        <v>2</v>
      </c>
      <c r="F2147" s="99" t="s">
        <v>908</v>
      </c>
      <c r="G2147" s="101">
        <v>12.5</v>
      </c>
      <c r="H2147" s="109">
        <v>0.5</v>
      </c>
      <c r="I2147">
        <v>19.5</v>
      </c>
      <c r="J2147" t="str">
        <f t="shared" si="36"/>
        <v>Yes</v>
      </c>
      <c r="K2147" s="102" t="s">
        <v>4</v>
      </c>
    </row>
    <row r="2148" spans="1:11" ht="16" hidden="1" customHeight="1" x14ac:dyDescent="0.2">
      <c r="A2148" s="48">
        <v>46284</v>
      </c>
      <c r="B2148" s="98" t="s">
        <v>1156</v>
      </c>
      <c r="C2148" s="98" t="s">
        <v>138</v>
      </c>
      <c r="D2148" s="104">
        <v>10</v>
      </c>
      <c r="E2148" s="104">
        <v>4</v>
      </c>
      <c r="F2148" s="99" t="s">
        <v>295</v>
      </c>
      <c r="G2148" s="101">
        <v>38</v>
      </c>
      <c r="H2148" s="109">
        <v>0.5</v>
      </c>
      <c r="I2148">
        <v>29</v>
      </c>
      <c r="J2148" t="str">
        <f t="shared" si="36"/>
        <v>No</v>
      </c>
      <c r="K2148" s="102" t="s">
        <v>4</v>
      </c>
    </row>
    <row r="2149" spans="1:11" ht="16" hidden="1" customHeight="1" x14ac:dyDescent="0.2">
      <c r="A2149" s="48">
        <v>46284</v>
      </c>
      <c r="B2149" s="98" t="s">
        <v>1156</v>
      </c>
      <c r="C2149" s="98" t="s">
        <v>138</v>
      </c>
      <c r="D2149" s="104">
        <v>10</v>
      </c>
      <c r="E2149" s="104">
        <v>12</v>
      </c>
      <c r="F2149" s="99" t="s">
        <v>132</v>
      </c>
      <c r="G2149" s="101">
        <v>25</v>
      </c>
      <c r="H2149" s="109">
        <v>0.5</v>
      </c>
      <c r="I2149">
        <v>25</v>
      </c>
      <c r="J2149" t="str">
        <f t="shared" si="36"/>
        <v>Yes</v>
      </c>
      <c r="K2149" s="102" t="s">
        <v>4</v>
      </c>
    </row>
    <row r="2150" spans="1:11" ht="16" hidden="1" customHeight="1" x14ac:dyDescent="0.2">
      <c r="A2150" s="48">
        <v>46284</v>
      </c>
      <c r="B2150" s="98" t="s">
        <v>1156</v>
      </c>
      <c r="C2150" s="98" t="s">
        <v>138</v>
      </c>
      <c r="D2150" s="104">
        <v>10</v>
      </c>
      <c r="E2150" s="104">
        <v>12</v>
      </c>
      <c r="F2150" s="99" t="s">
        <v>132</v>
      </c>
      <c r="G2150" s="101">
        <v>6.4</v>
      </c>
      <c r="H2150" s="109">
        <v>0.5</v>
      </c>
      <c r="I2150">
        <v>4.5</v>
      </c>
      <c r="J2150" t="str">
        <f t="shared" si="36"/>
        <v>No</v>
      </c>
      <c r="K2150" s="102" t="s">
        <v>1101</v>
      </c>
    </row>
    <row r="2151" spans="1:11" ht="16" hidden="1" customHeight="1" x14ac:dyDescent="0.2">
      <c r="A2151" s="48">
        <v>46284</v>
      </c>
      <c r="B2151" s="98" t="s">
        <v>1156</v>
      </c>
      <c r="C2151" s="98" t="s">
        <v>138</v>
      </c>
      <c r="D2151" s="104">
        <v>10</v>
      </c>
      <c r="E2151" s="104">
        <v>14</v>
      </c>
      <c r="F2151" s="99" t="s">
        <v>482</v>
      </c>
      <c r="G2151" s="101">
        <v>22</v>
      </c>
      <c r="H2151" s="109">
        <v>0.5</v>
      </c>
      <c r="I2151">
        <v>26</v>
      </c>
      <c r="J2151" t="str">
        <f t="shared" si="36"/>
        <v>Yes</v>
      </c>
      <c r="K2151" s="102" t="s">
        <v>4</v>
      </c>
    </row>
    <row r="2152" spans="1:11" ht="16" hidden="1" customHeight="1" x14ac:dyDescent="0.2">
      <c r="A2152" s="48">
        <v>46284</v>
      </c>
      <c r="B2152" s="98" t="s">
        <v>1156</v>
      </c>
      <c r="C2152" s="98" t="s">
        <v>138</v>
      </c>
      <c r="D2152" s="104">
        <v>10</v>
      </c>
      <c r="E2152" s="104">
        <v>14</v>
      </c>
      <c r="F2152" s="99" t="s">
        <v>482</v>
      </c>
      <c r="G2152" s="101">
        <v>5.6</v>
      </c>
      <c r="H2152" s="109">
        <v>0.5</v>
      </c>
      <c r="I2152">
        <v>5.6</v>
      </c>
      <c r="J2152" t="str">
        <f t="shared" si="36"/>
        <v>Yes</v>
      </c>
      <c r="K2152" s="102" t="s">
        <v>1101</v>
      </c>
    </row>
    <row r="2153" spans="1:11" ht="16" hidden="1" customHeight="1" x14ac:dyDescent="0.2">
      <c r="A2153" s="48">
        <v>46284</v>
      </c>
      <c r="B2153" s="98" t="s">
        <v>1172</v>
      </c>
      <c r="C2153" s="98" t="s">
        <v>1173</v>
      </c>
      <c r="D2153" s="104">
        <v>9</v>
      </c>
      <c r="E2153" s="104">
        <v>5</v>
      </c>
      <c r="F2153" s="99" t="s">
        <v>1310</v>
      </c>
      <c r="G2153" s="101">
        <v>12</v>
      </c>
      <c r="H2153" s="109">
        <v>0.5</v>
      </c>
      <c r="I2153">
        <v>18.5</v>
      </c>
      <c r="J2153" t="str">
        <f t="shared" si="36"/>
        <v>Yes</v>
      </c>
      <c r="K2153" s="102" t="s">
        <v>4</v>
      </c>
    </row>
    <row r="2154" spans="1:11" ht="16" hidden="1" customHeight="1" x14ac:dyDescent="0.2">
      <c r="A2154" s="48">
        <v>46284</v>
      </c>
      <c r="B2154" s="98" t="s">
        <v>1172</v>
      </c>
      <c r="C2154" s="98" t="s">
        <v>1173</v>
      </c>
      <c r="D2154" s="104">
        <v>9</v>
      </c>
      <c r="E2154" s="104">
        <v>6</v>
      </c>
      <c r="F2154" s="99" t="s">
        <v>1200</v>
      </c>
      <c r="G2154" s="101">
        <v>30</v>
      </c>
      <c r="H2154" s="109">
        <v>0.5</v>
      </c>
      <c r="I2154">
        <v>15.98</v>
      </c>
      <c r="J2154" t="str">
        <f t="shared" si="36"/>
        <v>No</v>
      </c>
      <c r="K2154" s="102" t="s">
        <v>4</v>
      </c>
    </row>
    <row r="2155" spans="1:11" ht="16" hidden="1" customHeight="1" x14ac:dyDescent="0.2">
      <c r="A2155" s="48">
        <v>46284</v>
      </c>
      <c r="B2155" s="98" t="s">
        <v>1172</v>
      </c>
      <c r="C2155" s="98" t="s">
        <v>1173</v>
      </c>
      <c r="D2155" s="104">
        <v>9</v>
      </c>
      <c r="E2155" s="104">
        <v>6</v>
      </c>
      <c r="F2155" s="99" t="s">
        <v>1200</v>
      </c>
      <c r="G2155" s="101">
        <v>8.6</v>
      </c>
      <c r="H2155" s="109">
        <v>0.5</v>
      </c>
      <c r="I2155">
        <v>4.34</v>
      </c>
      <c r="J2155" t="str">
        <f t="shared" si="36"/>
        <v>No</v>
      </c>
      <c r="K2155" s="102" t="s">
        <v>1101</v>
      </c>
    </row>
    <row r="2156" spans="1:11" ht="16" hidden="1" customHeight="1" x14ac:dyDescent="0.2">
      <c r="A2156" s="48">
        <v>46284</v>
      </c>
      <c r="B2156" s="98" t="s">
        <v>1172</v>
      </c>
      <c r="C2156" s="98" t="s">
        <v>1173</v>
      </c>
      <c r="D2156" s="104">
        <v>9</v>
      </c>
      <c r="E2156" s="104">
        <v>9</v>
      </c>
      <c r="F2156" s="99" t="s">
        <v>1201</v>
      </c>
      <c r="G2156" s="101">
        <v>19</v>
      </c>
      <c r="H2156" s="109">
        <v>0.5</v>
      </c>
      <c r="I2156">
        <v>13.9</v>
      </c>
      <c r="J2156" t="str">
        <f t="shared" si="36"/>
        <v>No</v>
      </c>
      <c r="K2156" s="102" t="s">
        <v>4</v>
      </c>
    </row>
    <row r="2157" spans="1:11" ht="16" hidden="1" customHeight="1" x14ac:dyDescent="0.2">
      <c r="A2157" s="48">
        <v>46284</v>
      </c>
      <c r="B2157" s="98" t="s">
        <v>1172</v>
      </c>
      <c r="C2157" s="98" t="s">
        <v>1173</v>
      </c>
      <c r="D2157" s="104">
        <v>9</v>
      </c>
      <c r="E2157" s="104">
        <v>9</v>
      </c>
      <c r="F2157" s="99" t="s">
        <v>1201</v>
      </c>
      <c r="G2157" s="101">
        <v>5.6</v>
      </c>
      <c r="H2157" s="109">
        <v>0.5</v>
      </c>
      <c r="I2157">
        <v>3.8</v>
      </c>
      <c r="J2157" t="str">
        <f t="shared" si="36"/>
        <v>No</v>
      </c>
      <c r="K2157" s="102" t="s">
        <v>1101</v>
      </c>
    </row>
    <row r="2158" spans="1:11" ht="16" hidden="1" customHeight="1" x14ac:dyDescent="0.2">
      <c r="A2158" s="48">
        <v>46292</v>
      </c>
      <c r="B2158" s="98" t="s">
        <v>1156</v>
      </c>
      <c r="C2158" s="98" t="s">
        <v>138</v>
      </c>
      <c r="D2158" s="104">
        <v>1</v>
      </c>
      <c r="E2158" s="104">
        <v>2</v>
      </c>
      <c r="F2158" s="99" t="s">
        <v>1229</v>
      </c>
      <c r="G2158" s="101">
        <v>29</v>
      </c>
      <c r="H2158" s="109">
        <v>0.5</v>
      </c>
      <c r="I2158">
        <v>37.44</v>
      </c>
      <c r="J2158" t="str">
        <f t="shared" si="36"/>
        <v>Yes</v>
      </c>
      <c r="K2158" s="102" t="s">
        <v>4</v>
      </c>
    </row>
    <row r="2159" spans="1:11" ht="16" hidden="1" customHeight="1" x14ac:dyDescent="0.2">
      <c r="A2159" s="48">
        <v>46292</v>
      </c>
      <c r="B2159" s="98" t="s">
        <v>1156</v>
      </c>
      <c r="C2159" s="98" t="s">
        <v>138</v>
      </c>
      <c r="D2159" s="104">
        <v>1</v>
      </c>
      <c r="E2159" s="104">
        <v>2</v>
      </c>
      <c r="F2159" s="99" t="s">
        <v>1229</v>
      </c>
      <c r="G2159" s="101">
        <v>7.8</v>
      </c>
      <c r="H2159" s="109">
        <v>0.5</v>
      </c>
      <c r="I2159">
        <v>7.6</v>
      </c>
      <c r="J2159" t="str">
        <f t="shared" si="36"/>
        <v>No</v>
      </c>
      <c r="K2159" s="102" t="s">
        <v>1101</v>
      </c>
    </row>
    <row r="2160" spans="1:11" ht="16" hidden="1" customHeight="1" x14ac:dyDescent="0.2">
      <c r="A2160" s="48">
        <v>46292</v>
      </c>
      <c r="B2160" s="98" t="s">
        <v>1156</v>
      </c>
      <c r="C2160" s="98" t="s">
        <v>138</v>
      </c>
      <c r="D2160" s="104">
        <v>1</v>
      </c>
      <c r="E2160" s="104">
        <v>3</v>
      </c>
      <c r="F2160" s="99" t="s">
        <v>1230</v>
      </c>
      <c r="G2160" s="101">
        <v>22</v>
      </c>
      <c r="H2160" s="109">
        <v>0.5</v>
      </c>
      <c r="I2160">
        <v>15.39</v>
      </c>
      <c r="J2160" t="str">
        <f t="shared" si="36"/>
        <v>No</v>
      </c>
      <c r="K2160" s="102" t="s">
        <v>4</v>
      </c>
    </row>
    <row r="2161" spans="1:11" ht="16" hidden="1" customHeight="1" x14ac:dyDescent="0.2">
      <c r="A2161" s="48">
        <v>46292</v>
      </c>
      <c r="B2161" s="98" t="s">
        <v>1156</v>
      </c>
      <c r="C2161" s="98" t="s">
        <v>138</v>
      </c>
      <c r="D2161" s="104">
        <v>1</v>
      </c>
      <c r="E2161" s="104">
        <v>3</v>
      </c>
      <c r="F2161" s="99" t="s">
        <v>1230</v>
      </c>
      <c r="G2161" s="101">
        <v>6.2</v>
      </c>
      <c r="H2161" s="109">
        <v>0.5</v>
      </c>
      <c r="I2161">
        <v>3.8</v>
      </c>
      <c r="J2161" t="str">
        <f t="shared" si="36"/>
        <v>No</v>
      </c>
      <c r="K2161" s="102" t="s">
        <v>1101</v>
      </c>
    </row>
    <row r="2162" spans="1:11" ht="16" hidden="1" customHeight="1" x14ac:dyDescent="0.2">
      <c r="A2162" s="48">
        <v>46292</v>
      </c>
      <c r="B2162" s="98" t="s">
        <v>1156</v>
      </c>
      <c r="C2162" s="98" t="s">
        <v>138</v>
      </c>
      <c r="D2162" s="104">
        <v>1</v>
      </c>
      <c r="E2162" s="104">
        <v>6</v>
      </c>
      <c r="F2162" s="99" t="s">
        <v>1233</v>
      </c>
      <c r="G2162" s="101">
        <v>13</v>
      </c>
      <c r="H2162" s="109">
        <v>0.5</v>
      </c>
      <c r="I2162">
        <v>9.4</v>
      </c>
      <c r="J2162" t="str">
        <f t="shared" si="36"/>
        <v>No</v>
      </c>
      <c r="K2162" s="102" t="s">
        <v>4</v>
      </c>
    </row>
    <row r="2163" spans="1:11" ht="16" hidden="1" customHeight="1" x14ac:dyDescent="0.2">
      <c r="A2163" s="48">
        <v>46292</v>
      </c>
      <c r="B2163" s="98" t="s">
        <v>1156</v>
      </c>
      <c r="C2163" s="98" t="s">
        <v>138</v>
      </c>
      <c r="D2163" s="104">
        <v>1</v>
      </c>
      <c r="E2163" s="104">
        <v>8</v>
      </c>
      <c r="F2163" s="99" t="s">
        <v>1316</v>
      </c>
      <c r="G2163" s="101">
        <v>15.5</v>
      </c>
      <c r="H2163" s="109">
        <v>0.5</v>
      </c>
      <c r="I2163">
        <v>12.5</v>
      </c>
      <c r="J2163" t="str">
        <f t="shared" si="36"/>
        <v>No</v>
      </c>
      <c r="K2163" s="102" t="s">
        <v>4</v>
      </c>
    </row>
    <row r="2164" spans="1:11" ht="16" hidden="1" customHeight="1" x14ac:dyDescent="0.2">
      <c r="A2164" s="48">
        <v>46292</v>
      </c>
      <c r="B2164" s="98" t="s">
        <v>1156</v>
      </c>
      <c r="C2164" s="98" t="s">
        <v>138</v>
      </c>
      <c r="D2164" s="104">
        <v>1</v>
      </c>
      <c r="E2164" s="104">
        <v>8</v>
      </c>
      <c r="F2164" s="99" t="s">
        <v>1316</v>
      </c>
      <c r="G2164" s="101">
        <v>4.2</v>
      </c>
      <c r="H2164" s="109">
        <v>0.5</v>
      </c>
      <c r="I2164">
        <v>2.98</v>
      </c>
      <c r="J2164" t="str">
        <f t="shared" si="36"/>
        <v>No</v>
      </c>
      <c r="K2164" s="102" t="s">
        <v>1101</v>
      </c>
    </row>
    <row r="2165" spans="1:11" ht="16" hidden="1" customHeight="1" x14ac:dyDescent="0.2">
      <c r="A2165" s="48">
        <v>46292</v>
      </c>
      <c r="B2165" s="98" t="s">
        <v>1156</v>
      </c>
      <c r="C2165" s="98" t="s">
        <v>138</v>
      </c>
      <c r="D2165" s="104">
        <v>1</v>
      </c>
      <c r="E2165" s="104">
        <v>10</v>
      </c>
      <c r="F2165" s="99" t="s">
        <v>1317</v>
      </c>
      <c r="G2165" s="101">
        <v>26</v>
      </c>
      <c r="H2165" s="109">
        <v>0.5</v>
      </c>
      <c r="I2165">
        <v>28.9</v>
      </c>
      <c r="J2165" t="str">
        <f t="shared" si="36"/>
        <v>Yes</v>
      </c>
      <c r="K2165" s="102" t="s">
        <v>4</v>
      </c>
    </row>
    <row r="2166" spans="1:11" ht="16" hidden="1" customHeight="1" x14ac:dyDescent="0.2">
      <c r="A2166" s="48">
        <v>46292</v>
      </c>
      <c r="B2166" s="98" t="s">
        <v>1156</v>
      </c>
      <c r="C2166" s="98" t="s">
        <v>138</v>
      </c>
      <c r="D2166" s="104">
        <v>1</v>
      </c>
      <c r="E2166" s="104">
        <v>10</v>
      </c>
      <c r="F2166" s="99" t="s">
        <v>1317</v>
      </c>
      <c r="G2166" s="101">
        <v>7.2</v>
      </c>
      <c r="H2166" s="109">
        <v>0.5</v>
      </c>
      <c r="I2166">
        <v>6.41</v>
      </c>
      <c r="J2166" t="str">
        <f t="shared" si="36"/>
        <v>No</v>
      </c>
      <c r="K2166" s="102" t="s">
        <v>1101</v>
      </c>
    </row>
    <row r="2167" spans="1:11" ht="16" hidden="1" customHeight="1" x14ac:dyDescent="0.2">
      <c r="A2167" s="48">
        <v>46292</v>
      </c>
      <c r="B2167" s="98" t="s">
        <v>1156</v>
      </c>
      <c r="C2167" s="98" t="s">
        <v>138</v>
      </c>
      <c r="D2167" s="104">
        <v>1</v>
      </c>
      <c r="E2167" s="104">
        <v>12</v>
      </c>
      <c r="F2167" s="99" t="s">
        <v>1318</v>
      </c>
      <c r="G2167" s="101">
        <v>21</v>
      </c>
      <c r="H2167" s="109">
        <v>0.5</v>
      </c>
      <c r="I2167">
        <v>24.17</v>
      </c>
      <c r="J2167" t="str">
        <f t="shared" si="36"/>
        <v>Yes</v>
      </c>
      <c r="K2167" s="102" t="s">
        <v>4</v>
      </c>
    </row>
    <row r="2168" spans="1:11" ht="16" hidden="1" customHeight="1" x14ac:dyDescent="0.2">
      <c r="A2168" s="48">
        <v>46292</v>
      </c>
      <c r="B2168" s="98" t="s">
        <v>1156</v>
      </c>
      <c r="C2168" s="98" t="s">
        <v>138</v>
      </c>
      <c r="D2168" s="104">
        <v>1</v>
      </c>
      <c r="E2168" s="104">
        <v>12</v>
      </c>
      <c r="F2168" s="99" t="s">
        <v>1318</v>
      </c>
      <c r="G2168" s="101">
        <v>6.2</v>
      </c>
      <c r="H2168" s="109">
        <v>0.5</v>
      </c>
      <c r="I2168">
        <v>5</v>
      </c>
      <c r="J2168" t="str">
        <f t="shared" si="36"/>
        <v>No</v>
      </c>
      <c r="K2168" s="102" t="s">
        <v>1101</v>
      </c>
    </row>
    <row r="2169" spans="1:11" ht="16" hidden="1" customHeight="1" x14ac:dyDescent="0.2">
      <c r="A2169" s="48">
        <v>46292</v>
      </c>
      <c r="B2169" s="98" t="s">
        <v>1156</v>
      </c>
      <c r="C2169" s="98" t="s">
        <v>138</v>
      </c>
      <c r="D2169" s="104">
        <v>1</v>
      </c>
      <c r="E2169" s="104">
        <v>14</v>
      </c>
      <c r="F2169" s="99" t="s">
        <v>1319</v>
      </c>
      <c r="G2169" s="101">
        <v>17.5</v>
      </c>
      <c r="H2169" s="109">
        <v>0.5</v>
      </c>
      <c r="I2169">
        <v>35</v>
      </c>
      <c r="J2169" t="str">
        <f t="shared" si="36"/>
        <v>Yes</v>
      </c>
      <c r="K2169" s="102" t="s">
        <v>4</v>
      </c>
    </row>
    <row r="2170" spans="1:11" ht="16" hidden="1" customHeight="1" x14ac:dyDescent="0.2">
      <c r="A2170" s="48">
        <v>46292</v>
      </c>
      <c r="B2170" s="98" t="s">
        <v>1156</v>
      </c>
      <c r="C2170" s="98" t="s">
        <v>138</v>
      </c>
      <c r="D2170" s="104">
        <v>1</v>
      </c>
      <c r="E2170" s="104">
        <v>14</v>
      </c>
      <c r="F2170" s="99" t="s">
        <v>1319</v>
      </c>
      <c r="G2170" s="101">
        <v>4.4000000000000004</v>
      </c>
      <c r="H2170" s="109">
        <v>0.5</v>
      </c>
      <c r="I2170">
        <v>6.09</v>
      </c>
      <c r="J2170" t="str">
        <f t="shared" si="36"/>
        <v>Yes</v>
      </c>
      <c r="K2170" s="102" t="s">
        <v>1101</v>
      </c>
    </row>
    <row r="2171" spans="1:11" ht="16" hidden="1" customHeight="1" x14ac:dyDescent="0.2">
      <c r="A2171" s="48">
        <v>46292</v>
      </c>
      <c r="B2171" s="98" t="s">
        <v>1156</v>
      </c>
      <c r="C2171" s="98" t="s">
        <v>138</v>
      </c>
      <c r="D2171" s="104">
        <v>2</v>
      </c>
      <c r="E2171" s="104">
        <v>3</v>
      </c>
      <c r="F2171" s="99" t="s">
        <v>1320</v>
      </c>
      <c r="G2171" s="101">
        <v>11.5</v>
      </c>
      <c r="H2171" s="109">
        <v>0.5</v>
      </c>
      <c r="I2171">
        <v>10.5</v>
      </c>
      <c r="J2171" t="str">
        <f t="shared" si="36"/>
        <v>No</v>
      </c>
      <c r="K2171" s="102" t="s">
        <v>4</v>
      </c>
    </row>
    <row r="2172" spans="1:11" ht="16" hidden="1" customHeight="1" x14ac:dyDescent="0.2">
      <c r="A2172" s="48">
        <v>46292</v>
      </c>
      <c r="B2172" s="98" t="s">
        <v>1156</v>
      </c>
      <c r="C2172" s="98" t="s">
        <v>138</v>
      </c>
      <c r="D2172" s="104">
        <v>2</v>
      </c>
      <c r="E2172" s="104">
        <v>8</v>
      </c>
      <c r="F2172" s="99" t="s">
        <v>1321</v>
      </c>
      <c r="G2172" s="101">
        <v>26</v>
      </c>
      <c r="H2172" s="109">
        <v>0.5</v>
      </c>
      <c r="I2172">
        <v>22.56</v>
      </c>
      <c r="J2172" t="str">
        <f t="shared" si="36"/>
        <v>No</v>
      </c>
      <c r="K2172" s="102" t="s">
        <v>4</v>
      </c>
    </row>
    <row r="2173" spans="1:11" ht="16" hidden="1" customHeight="1" x14ac:dyDescent="0.2">
      <c r="A2173" s="48">
        <v>46292</v>
      </c>
      <c r="B2173" s="98" t="s">
        <v>1156</v>
      </c>
      <c r="C2173" s="98" t="s">
        <v>138</v>
      </c>
      <c r="D2173" s="104">
        <v>2</v>
      </c>
      <c r="E2173" s="104">
        <v>8</v>
      </c>
      <c r="F2173" s="99" t="s">
        <v>1321</v>
      </c>
      <c r="G2173" s="101">
        <v>6</v>
      </c>
      <c r="H2173" s="109">
        <v>0.5</v>
      </c>
      <c r="I2173">
        <v>4.3</v>
      </c>
      <c r="J2173" t="str">
        <f t="shared" si="36"/>
        <v>No</v>
      </c>
      <c r="K2173" s="102" t="s">
        <v>1101</v>
      </c>
    </row>
    <row r="2174" spans="1:11" ht="16" hidden="1" customHeight="1" x14ac:dyDescent="0.2">
      <c r="A2174" s="48">
        <v>46292</v>
      </c>
      <c r="B2174" s="98" t="s">
        <v>1156</v>
      </c>
      <c r="C2174" s="98" t="s">
        <v>138</v>
      </c>
      <c r="D2174" s="104">
        <v>2</v>
      </c>
      <c r="E2174" s="104">
        <v>12</v>
      </c>
      <c r="F2174" s="99" t="s">
        <v>1322</v>
      </c>
      <c r="G2174" s="101">
        <v>13</v>
      </c>
      <c r="H2174" s="109">
        <v>0.5</v>
      </c>
      <c r="I2174">
        <v>13.27</v>
      </c>
      <c r="J2174" t="str">
        <f t="shared" si="36"/>
        <v>Yes</v>
      </c>
      <c r="K2174" s="102" t="s">
        <v>4</v>
      </c>
    </row>
    <row r="2175" spans="1:11" ht="16" hidden="1" customHeight="1" x14ac:dyDescent="0.2">
      <c r="A2175" s="48">
        <v>46292</v>
      </c>
      <c r="B2175" s="98" t="s">
        <v>1156</v>
      </c>
      <c r="C2175" s="98" t="s">
        <v>138</v>
      </c>
      <c r="D2175" s="104">
        <v>3</v>
      </c>
      <c r="E2175" s="104">
        <v>4</v>
      </c>
      <c r="F2175" s="99" t="s">
        <v>1323</v>
      </c>
      <c r="G2175" s="101">
        <v>16</v>
      </c>
      <c r="H2175" s="109">
        <v>0.5</v>
      </c>
      <c r="I2175">
        <v>15.7</v>
      </c>
      <c r="J2175" t="str">
        <f t="shared" si="36"/>
        <v>No</v>
      </c>
      <c r="K2175" s="102" t="s">
        <v>4</v>
      </c>
    </row>
    <row r="2176" spans="1:11" ht="16" hidden="1" customHeight="1" x14ac:dyDescent="0.2">
      <c r="A2176" s="48">
        <v>46292</v>
      </c>
      <c r="B2176" s="98" t="s">
        <v>1156</v>
      </c>
      <c r="C2176" s="98" t="s">
        <v>138</v>
      </c>
      <c r="D2176" s="104">
        <v>3</v>
      </c>
      <c r="E2176" s="104">
        <v>4</v>
      </c>
      <c r="F2176" s="99" t="s">
        <v>1323</v>
      </c>
      <c r="G2176" s="101">
        <v>4.5999999999999996</v>
      </c>
      <c r="H2176" s="109">
        <v>0.5</v>
      </c>
      <c r="I2176">
        <v>4.5</v>
      </c>
      <c r="J2176" t="str">
        <f t="shared" si="36"/>
        <v>No</v>
      </c>
      <c r="K2176" s="102" t="s">
        <v>1101</v>
      </c>
    </row>
    <row r="2177" spans="1:11" ht="16" hidden="1" customHeight="1" x14ac:dyDescent="0.2">
      <c r="A2177" s="48">
        <v>46292</v>
      </c>
      <c r="B2177" s="98" t="s">
        <v>1156</v>
      </c>
      <c r="C2177" s="98" t="s">
        <v>138</v>
      </c>
      <c r="D2177" s="104">
        <v>3</v>
      </c>
      <c r="E2177" s="104">
        <v>6</v>
      </c>
      <c r="F2177" s="99" t="s">
        <v>1324</v>
      </c>
      <c r="G2177" s="101">
        <v>28</v>
      </c>
      <c r="H2177" s="109">
        <v>0.5</v>
      </c>
      <c r="I2177">
        <v>27</v>
      </c>
      <c r="J2177" t="str">
        <f t="shared" si="36"/>
        <v>No</v>
      </c>
      <c r="K2177" s="102" t="s">
        <v>4</v>
      </c>
    </row>
    <row r="2178" spans="1:11" ht="16" hidden="1" customHeight="1" x14ac:dyDescent="0.2">
      <c r="A2178" s="48">
        <v>46292</v>
      </c>
      <c r="B2178" s="98" t="s">
        <v>1156</v>
      </c>
      <c r="C2178" s="98" t="s">
        <v>138</v>
      </c>
      <c r="D2178" s="104">
        <v>3</v>
      </c>
      <c r="E2178" s="104">
        <v>6</v>
      </c>
      <c r="F2178" s="99" t="s">
        <v>1324</v>
      </c>
      <c r="G2178" s="101">
        <v>8.1999999999999993</v>
      </c>
      <c r="H2178" s="109">
        <v>0.5</v>
      </c>
      <c r="I2178">
        <v>6.13</v>
      </c>
      <c r="J2178" t="str">
        <f t="shared" si="36"/>
        <v>No</v>
      </c>
      <c r="K2178" s="102" t="s">
        <v>1101</v>
      </c>
    </row>
    <row r="2179" spans="1:11" ht="16" hidden="1" customHeight="1" x14ac:dyDescent="0.2">
      <c r="A2179" s="48">
        <v>46292</v>
      </c>
      <c r="B2179" s="98" t="s">
        <v>1156</v>
      </c>
      <c r="C2179" s="98" t="s">
        <v>138</v>
      </c>
      <c r="D2179" s="104">
        <v>4</v>
      </c>
      <c r="E2179" s="104">
        <v>1</v>
      </c>
      <c r="F2179" s="99" t="s">
        <v>1325</v>
      </c>
      <c r="G2179" s="101">
        <v>14</v>
      </c>
      <c r="H2179" s="109">
        <v>0.5</v>
      </c>
      <c r="I2179">
        <v>10.58</v>
      </c>
      <c r="J2179" t="str">
        <f t="shared" si="36"/>
        <v>No</v>
      </c>
      <c r="K2179" s="102" t="s">
        <v>4</v>
      </c>
    </row>
    <row r="2180" spans="1:11" ht="16" hidden="1" customHeight="1" x14ac:dyDescent="0.2">
      <c r="A2180" s="48">
        <v>46292</v>
      </c>
      <c r="B2180" s="98" t="s">
        <v>1156</v>
      </c>
      <c r="C2180" s="98" t="s">
        <v>138</v>
      </c>
      <c r="D2180" s="104">
        <v>4</v>
      </c>
      <c r="E2180" s="104">
        <v>1</v>
      </c>
      <c r="F2180" s="99" t="s">
        <v>1325</v>
      </c>
      <c r="G2180" s="101">
        <v>4.0999999999999996</v>
      </c>
      <c r="H2180" s="109">
        <v>0.5</v>
      </c>
      <c r="I2180">
        <v>2.75</v>
      </c>
      <c r="J2180" t="str">
        <f t="shared" si="36"/>
        <v>No</v>
      </c>
      <c r="K2180" s="102" t="s">
        <v>1101</v>
      </c>
    </row>
    <row r="2181" spans="1:11" ht="16" hidden="1" customHeight="1" x14ac:dyDescent="0.2">
      <c r="A2181" s="48">
        <v>46292</v>
      </c>
      <c r="B2181" s="98" t="s">
        <v>1156</v>
      </c>
      <c r="C2181" s="98" t="s">
        <v>138</v>
      </c>
      <c r="D2181" s="104">
        <v>4</v>
      </c>
      <c r="E2181" s="104">
        <v>3</v>
      </c>
      <c r="F2181" s="99" t="s">
        <v>1326</v>
      </c>
      <c r="G2181" s="101">
        <v>15</v>
      </c>
      <c r="H2181" s="109">
        <v>0.5</v>
      </c>
      <c r="I2181">
        <v>21.91</v>
      </c>
      <c r="J2181" t="str">
        <f t="shared" si="36"/>
        <v>Yes</v>
      </c>
      <c r="K2181" s="102" t="s">
        <v>4</v>
      </c>
    </row>
    <row r="2182" spans="1:11" ht="16" hidden="1" customHeight="1" x14ac:dyDescent="0.2">
      <c r="A2182" s="48">
        <v>46292</v>
      </c>
      <c r="B2182" s="98" t="s">
        <v>1156</v>
      </c>
      <c r="C2182" s="98" t="s">
        <v>138</v>
      </c>
      <c r="D2182" s="104">
        <v>4</v>
      </c>
      <c r="E2182" s="104">
        <v>3</v>
      </c>
      <c r="F2182" s="99" t="s">
        <v>1326</v>
      </c>
      <c r="G2182" s="101">
        <v>4.5</v>
      </c>
      <c r="H2182" s="109">
        <v>0.5</v>
      </c>
      <c r="I2182">
        <v>4.22</v>
      </c>
      <c r="J2182" t="str">
        <f t="shared" si="36"/>
        <v>No</v>
      </c>
      <c r="K2182" s="102" t="s">
        <v>1101</v>
      </c>
    </row>
    <row r="2183" spans="1:11" ht="16" hidden="1" customHeight="1" x14ac:dyDescent="0.2">
      <c r="A2183" s="48">
        <v>46292</v>
      </c>
      <c r="B2183" s="98" t="s">
        <v>1156</v>
      </c>
      <c r="C2183" s="98" t="s">
        <v>138</v>
      </c>
      <c r="D2183" s="104">
        <v>4</v>
      </c>
      <c r="E2183" s="104">
        <v>8</v>
      </c>
      <c r="F2183" s="99" t="s">
        <v>1327</v>
      </c>
      <c r="G2183" s="101">
        <v>21</v>
      </c>
      <c r="H2183" s="109">
        <v>0.5</v>
      </c>
      <c r="I2183">
        <v>13.95</v>
      </c>
      <c r="J2183" t="str">
        <f t="shared" si="36"/>
        <v>No</v>
      </c>
      <c r="K2183" s="102" t="s">
        <v>4</v>
      </c>
    </row>
    <row r="2184" spans="1:11" ht="16" hidden="1" customHeight="1" x14ac:dyDescent="0.2">
      <c r="A2184" s="48">
        <v>46292</v>
      </c>
      <c r="B2184" s="98" t="s">
        <v>1156</v>
      </c>
      <c r="C2184" s="98" t="s">
        <v>138</v>
      </c>
      <c r="D2184" s="104">
        <v>4</v>
      </c>
      <c r="E2184" s="104">
        <v>8</v>
      </c>
      <c r="F2184" s="99" t="s">
        <v>1327</v>
      </c>
      <c r="G2184" s="101">
        <v>5.9</v>
      </c>
      <c r="H2184" s="109">
        <v>0.5</v>
      </c>
      <c r="I2184">
        <v>3.67</v>
      </c>
      <c r="J2184" t="str">
        <f t="shared" si="36"/>
        <v>No</v>
      </c>
      <c r="K2184" s="102" t="s">
        <v>1101</v>
      </c>
    </row>
    <row r="2185" spans="1:11" ht="16" hidden="1" customHeight="1" x14ac:dyDescent="0.2">
      <c r="A2185" s="48">
        <v>46292</v>
      </c>
      <c r="B2185" s="98" t="s">
        <v>1156</v>
      </c>
      <c r="C2185" s="98" t="s">
        <v>138</v>
      </c>
      <c r="D2185" s="104">
        <v>4</v>
      </c>
      <c r="E2185" s="104">
        <v>9</v>
      </c>
      <c r="F2185" s="99" t="s">
        <v>1232</v>
      </c>
      <c r="G2185" s="101">
        <v>38</v>
      </c>
      <c r="H2185" s="109">
        <v>0.5</v>
      </c>
      <c r="I2185">
        <v>43.15</v>
      </c>
      <c r="J2185" t="str">
        <f t="shared" si="36"/>
        <v>Yes</v>
      </c>
      <c r="K2185" s="102" t="s">
        <v>4</v>
      </c>
    </row>
    <row r="2186" spans="1:11" ht="16" hidden="1" customHeight="1" x14ac:dyDescent="0.2">
      <c r="A2186" s="48">
        <v>46292</v>
      </c>
      <c r="B2186" s="98" t="s">
        <v>1156</v>
      </c>
      <c r="C2186" s="98" t="s">
        <v>138</v>
      </c>
      <c r="D2186" s="104">
        <v>4</v>
      </c>
      <c r="E2186" s="104">
        <v>11</v>
      </c>
      <c r="F2186" s="99" t="s">
        <v>1328</v>
      </c>
      <c r="G2186" s="101">
        <v>46</v>
      </c>
      <c r="H2186" s="109">
        <v>0.5</v>
      </c>
      <c r="I2186">
        <v>44.25</v>
      </c>
      <c r="J2186" t="str">
        <f t="shared" si="36"/>
        <v>No</v>
      </c>
      <c r="K2186" s="102" t="s">
        <v>4</v>
      </c>
    </row>
    <row r="2187" spans="1:11" ht="16" hidden="1" customHeight="1" x14ac:dyDescent="0.2">
      <c r="A2187" s="48">
        <v>46292</v>
      </c>
      <c r="B2187" s="98" t="s">
        <v>1156</v>
      </c>
      <c r="C2187" s="98" t="s">
        <v>138</v>
      </c>
      <c r="D2187" s="104">
        <v>6</v>
      </c>
      <c r="E2187" s="104">
        <v>5</v>
      </c>
      <c r="F2187" s="99" t="s">
        <v>1329</v>
      </c>
      <c r="G2187" s="101">
        <v>10</v>
      </c>
      <c r="H2187" s="109">
        <v>0.5</v>
      </c>
      <c r="I2187">
        <v>10</v>
      </c>
      <c r="J2187" t="str">
        <f t="shared" si="36"/>
        <v>Yes</v>
      </c>
      <c r="K2187" s="102" t="s">
        <v>4</v>
      </c>
    </row>
    <row r="2188" spans="1:11" ht="16" hidden="1" customHeight="1" x14ac:dyDescent="0.2">
      <c r="A2188" s="48">
        <v>46292</v>
      </c>
      <c r="B2188" s="98" t="s">
        <v>1156</v>
      </c>
      <c r="C2188" s="98" t="s">
        <v>138</v>
      </c>
      <c r="D2188" s="104">
        <v>6</v>
      </c>
      <c r="E2188" s="104">
        <v>7</v>
      </c>
      <c r="F2188" s="99" t="s">
        <v>1330</v>
      </c>
      <c r="G2188" s="101">
        <v>11</v>
      </c>
      <c r="H2188" s="109">
        <v>0.5</v>
      </c>
      <c r="I2188">
        <v>13</v>
      </c>
      <c r="J2188" t="str">
        <f t="shared" si="36"/>
        <v>Yes</v>
      </c>
      <c r="K2188" s="102" t="s">
        <v>4</v>
      </c>
    </row>
    <row r="2189" spans="1:11" ht="16" hidden="1" customHeight="1" x14ac:dyDescent="0.2">
      <c r="A2189" s="48">
        <v>46292</v>
      </c>
      <c r="B2189" s="98" t="s">
        <v>1156</v>
      </c>
      <c r="C2189" s="98" t="s">
        <v>138</v>
      </c>
      <c r="D2189" s="104">
        <v>6</v>
      </c>
      <c r="E2189" s="104">
        <v>8</v>
      </c>
      <c r="F2189" s="99" t="s">
        <v>1331</v>
      </c>
      <c r="G2189" s="101">
        <v>12</v>
      </c>
      <c r="H2189" s="109">
        <v>0.5</v>
      </c>
      <c r="I2189">
        <v>15.56</v>
      </c>
      <c r="J2189" t="str">
        <f t="shared" si="36"/>
        <v>Yes</v>
      </c>
      <c r="K2189" s="102" t="s">
        <v>4</v>
      </c>
    </row>
    <row r="2190" spans="1:11" ht="16" hidden="1" customHeight="1" x14ac:dyDescent="0.2">
      <c r="A2190" s="48">
        <v>46292</v>
      </c>
      <c r="B2190" s="98" t="s">
        <v>1156</v>
      </c>
      <c r="C2190" s="98" t="s">
        <v>138</v>
      </c>
      <c r="D2190" s="104">
        <v>6</v>
      </c>
      <c r="E2190" s="104">
        <v>9</v>
      </c>
      <c r="F2190" s="99" t="s">
        <v>1332</v>
      </c>
      <c r="G2190" s="101">
        <v>40</v>
      </c>
      <c r="H2190" s="109">
        <v>0.5</v>
      </c>
      <c r="I2190">
        <v>40</v>
      </c>
      <c r="J2190" t="str">
        <f t="shared" si="36"/>
        <v>Yes</v>
      </c>
      <c r="K2190" s="102" t="s">
        <v>4</v>
      </c>
    </row>
    <row r="2191" spans="1:11" ht="16" hidden="1" customHeight="1" x14ac:dyDescent="0.2">
      <c r="A2191" s="48">
        <v>46292</v>
      </c>
      <c r="B2191" s="98" t="s">
        <v>1156</v>
      </c>
      <c r="C2191" s="98" t="s">
        <v>138</v>
      </c>
      <c r="D2191" s="104">
        <v>7</v>
      </c>
      <c r="E2191" s="104">
        <v>10</v>
      </c>
      <c r="F2191" s="99" t="s">
        <v>1062</v>
      </c>
      <c r="G2191" s="101">
        <v>20</v>
      </c>
      <c r="H2191" s="109">
        <v>0.5</v>
      </c>
      <c r="I2191">
        <v>25.27</v>
      </c>
      <c r="J2191" t="str">
        <f t="shared" si="36"/>
        <v>Yes</v>
      </c>
      <c r="K2191" s="102" t="s">
        <v>4</v>
      </c>
    </row>
    <row r="2192" spans="1:11" ht="16" hidden="1" customHeight="1" x14ac:dyDescent="0.2">
      <c r="A2192" s="48">
        <v>46292</v>
      </c>
      <c r="B2192" s="98" t="s">
        <v>1156</v>
      </c>
      <c r="C2192" s="98" t="s">
        <v>138</v>
      </c>
      <c r="D2192" s="104">
        <v>7</v>
      </c>
      <c r="E2192" s="104">
        <v>10</v>
      </c>
      <c r="F2192" s="99" t="s">
        <v>1062</v>
      </c>
      <c r="G2192" s="101">
        <v>4.9000000000000004</v>
      </c>
      <c r="H2192" s="109">
        <v>0.5</v>
      </c>
      <c r="I2192">
        <v>4.1100000000000003</v>
      </c>
      <c r="J2192" t="str">
        <f t="shared" si="36"/>
        <v>No</v>
      </c>
      <c r="K2192" s="102" t="s">
        <v>1101</v>
      </c>
    </row>
    <row r="2193" spans="1:11" ht="16" hidden="1" customHeight="1" x14ac:dyDescent="0.2">
      <c r="A2193" s="48">
        <v>46292</v>
      </c>
      <c r="B2193" s="98" t="s">
        <v>1156</v>
      </c>
      <c r="C2193" s="98" t="s">
        <v>138</v>
      </c>
      <c r="D2193" s="104">
        <v>8</v>
      </c>
      <c r="E2193" s="104">
        <v>1</v>
      </c>
      <c r="F2193" s="99" t="s">
        <v>1333</v>
      </c>
      <c r="G2193" s="101">
        <v>13.5</v>
      </c>
      <c r="H2193" s="109">
        <v>0.5</v>
      </c>
      <c r="I2193">
        <v>18.5</v>
      </c>
      <c r="J2193" t="str">
        <f t="shared" si="36"/>
        <v>Yes</v>
      </c>
      <c r="K2193" s="102" t="s">
        <v>4</v>
      </c>
    </row>
    <row r="2194" spans="1:11" ht="16" hidden="1" customHeight="1" x14ac:dyDescent="0.2">
      <c r="A2194" s="48">
        <v>46292</v>
      </c>
      <c r="B2194" s="98" t="s">
        <v>1156</v>
      </c>
      <c r="C2194" s="98" t="s">
        <v>138</v>
      </c>
      <c r="D2194" s="104">
        <v>8</v>
      </c>
      <c r="E2194" s="104">
        <v>1</v>
      </c>
      <c r="F2194" s="99" t="s">
        <v>1333</v>
      </c>
      <c r="G2194" s="101">
        <v>4.2</v>
      </c>
      <c r="H2194" s="109">
        <v>0.5</v>
      </c>
      <c r="I2194">
        <v>4.2</v>
      </c>
      <c r="J2194" t="str">
        <f t="shared" ref="J2194:J2257" si="37">IF(I2194&gt;=G2194,"Yes","No")</f>
        <v>Yes</v>
      </c>
      <c r="K2194" s="102" t="s">
        <v>1101</v>
      </c>
    </row>
    <row r="2195" spans="1:11" ht="16" hidden="1" customHeight="1" x14ac:dyDescent="0.2">
      <c r="A2195" s="48">
        <v>46292</v>
      </c>
      <c r="B2195" s="98" t="s">
        <v>1156</v>
      </c>
      <c r="C2195" s="98" t="s">
        <v>138</v>
      </c>
      <c r="D2195" s="104">
        <v>8</v>
      </c>
      <c r="E2195" s="104">
        <v>7</v>
      </c>
      <c r="F2195" s="99" t="s">
        <v>1334</v>
      </c>
      <c r="G2195" s="101">
        <v>32</v>
      </c>
      <c r="H2195" s="109">
        <v>0.5</v>
      </c>
      <c r="I2195">
        <v>32</v>
      </c>
      <c r="J2195" t="str">
        <f t="shared" si="37"/>
        <v>Yes</v>
      </c>
      <c r="K2195" s="102" t="s">
        <v>4</v>
      </c>
    </row>
    <row r="2196" spans="1:11" ht="16" hidden="1" customHeight="1" x14ac:dyDescent="0.2">
      <c r="A2196" s="48">
        <v>46292</v>
      </c>
      <c r="B2196" s="98" t="s">
        <v>1156</v>
      </c>
      <c r="C2196" s="98" t="s">
        <v>138</v>
      </c>
      <c r="D2196" s="104">
        <v>8</v>
      </c>
      <c r="E2196" s="104">
        <v>7</v>
      </c>
      <c r="F2196" s="99" t="s">
        <v>1334</v>
      </c>
      <c r="G2196" s="101">
        <v>8.6</v>
      </c>
      <c r="H2196" s="109">
        <v>0.5</v>
      </c>
      <c r="I2196">
        <v>7.63</v>
      </c>
      <c r="J2196" t="str">
        <f t="shared" si="37"/>
        <v>No</v>
      </c>
      <c r="K2196" s="102" t="s">
        <v>1101</v>
      </c>
    </row>
    <row r="2197" spans="1:11" ht="16" hidden="1" customHeight="1" x14ac:dyDescent="0.2">
      <c r="A2197" s="48">
        <v>46292</v>
      </c>
      <c r="B2197" s="98" t="s">
        <v>1156</v>
      </c>
      <c r="C2197" s="98" t="s">
        <v>138</v>
      </c>
      <c r="D2197" s="104">
        <v>8</v>
      </c>
      <c r="E2197" s="104">
        <v>9</v>
      </c>
      <c r="F2197" s="99" t="s">
        <v>640</v>
      </c>
      <c r="G2197" s="101">
        <v>10.5</v>
      </c>
      <c r="H2197" s="109">
        <v>0.5</v>
      </c>
      <c r="I2197">
        <v>9.6</v>
      </c>
      <c r="J2197" t="str">
        <f t="shared" si="37"/>
        <v>No</v>
      </c>
      <c r="K2197" s="102" t="s">
        <v>4</v>
      </c>
    </row>
    <row r="2198" spans="1:11" ht="16" hidden="1" customHeight="1" x14ac:dyDescent="0.2">
      <c r="A2198" s="48">
        <v>46292</v>
      </c>
      <c r="B2198" s="98" t="s">
        <v>1156</v>
      </c>
      <c r="C2198" s="98" t="s">
        <v>138</v>
      </c>
      <c r="D2198" s="104">
        <v>9</v>
      </c>
      <c r="E2198" s="104">
        <v>4</v>
      </c>
      <c r="F2198" s="99" t="s">
        <v>269</v>
      </c>
      <c r="G2198" s="101">
        <v>18</v>
      </c>
      <c r="H2198" s="109">
        <v>0.5</v>
      </c>
      <c r="I2198">
        <v>14.29</v>
      </c>
      <c r="J2198" t="str">
        <f t="shared" si="37"/>
        <v>No</v>
      </c>
      <c r="K2198" s="102" t="s">
        <v>4</v>
      </c>
    </row>
    <row r="2199" spans="1:11" ht="16" hidden="1" customHeight="1" x14ac:dyDescent="0.2">
      <c r="A2199" s="48">
        <v>46292</v>
      </c>
      <c r="B2199" s="98" t="s">
        <v>1156</v>
      </c>
      <c r="C2199" s="98" t="s">
        <v>138</v>
      </c>
      <c r="D2199" s="104">
        <v>9</v>
      </c>
      <c r="E2199" s="104">
        <v>4</v>
      </c>
      <c r="F2199" s="99" t="s">
        <v>269</v>
      </c>
      <c r="G2199" s="101">
        <v>4.7</v>
      </c>
      <c r="H2199" s="109">
        <v>0.5</v>
      </c>
      <c r="I2199">
        <v>3.13</v>
      </c>
      <c r="J2199" t="str">
        <f t="shared" si="37"/>
        <v>No</v>
      </c>
      <c r="K2199" s="102" t="s">
        <v>1101</v>
      </c>
    </row>
    <row r="2200" spans="1:11" ht="16" hidden="1" customHeight="1" x14ac:dyDescent="0.2">
      <c r="A2200" s="48">
        <v>46292</v>
      </c>
      <c r="B2200" s="98" t="s">
        <v>1156</v>
      </c>
      <c r="C2200" s="98" t="s">
        <v>138</v>
      </c>
      <c r="D2200" s="104">
        <v>9</v>
      </c>
      <c r="E2200" s="104">
        <v>6</v>
      </c>
      <c r="F2200" s="99" t="s">
        <v>1335</v>
      </c>
      <c r="G2200" s="101">
        <v>25</v>
      </c>
      <c r="H2200" s="109">
        <v>0.5</v>
      </c>
      <c r="I2200">
        <v>24.11</v>
      </c>
      <c r="J2200" t="str">
        <f t="shared" si="37"/>
        <v>No</v>
      </c>
      <c r="K2200" s="102" t="s">
        <v>4</v>
      </c>
    </row>
    <row r="2201" spans="1:11" ht="16" hidden="1" customHeight="1" x14ac:dyDescent="0.2">
      <c r="A2201" s="48">
        <v>46292</v>
      </c>
      <c r="B2201" s="98" t="s">
        <v>1156</v>
      </c>
      <c r="C2201" s="98" t="s">
        <v>138</v>
      </c>
      <c r="D2201" s="104">
        <v>9</v>
      </c>
      <c r="E2201" s="104">
        <v>6</v>
      </c>
      <c r="F2201" s="99" t="s">
        <v>1335</v>
      </c>
      <c r="G2201" s="101">
        <v>6.4</v>
      </c>
      <c r="H2201" s="109">
        <v>0.5</v>
      </c>
      <c r="I2201">
        <v>5.2</v>
      </c>
      <c r="J2201" t="str">
        <f t="shared" si="37"/>
        <v>No</v>
      </c>
      <c r="K2201" s="102" t="s">
        <v>1101</v>
      </c>
    </row>
    <row r="2202" spans="1:11" ht="16" hidden="1" customHeight="1" x14ac:dyDescent="0.2">
      <c r="A2202" s="48">
        <v>46292</v>
      </c>
      <c r="B2202" s="98" t="s">
        <v>1156</v>
      </c>
      <c r="C2202" s="98" t="s">
        <v>138</v>
      </c>
      <c r="D2202" s="104">
        <v>9</v>
      </c>
      <c r="E2202" s="104">
        <v>10</v>
      </c>
      <c r="F2202" s="99" t="s">
        <v>1249</v>
      </c>
      <c r="G2202" s="101">
        <v>10</v>
      </c>
      <c r="H2202" s="109">
        <v>0.5</v>
      </c>
      <c r="I2202">
        <v>12.23</v>
      </c>
      <c r="J2202" t="str">
        <f t="shared" si="37"/>
        <v>Yes</v>
      </c>
      <c r="K2202" s="102" t="s">
        <v>4</v>
      </c>
    </row>
    <row r="2203" spans="1:11" ht="16" hidden="1" customHeight="1" x14ac:dyDescent="0.2">
      <c r="A2203" s="48">
        <v>46292</v>
      </c>
      <c r="B2203" s="98" t="s">
        <v>1156</v>
      </c>
      <c r="C2203" s="98" t="s">
        <v>138</v>
      </c>
      <c r="D2203" s="104">
        <v>9</v>
      </c>
      <c r="E2203" s="104">
        <v>12</v>
      </c>
      <c r="F2203" s="99" t="s">
        <v>999</v>
      </c>
      <c r="G2203" s="101">
        <v>10</v>
      </c>
      <c r="H2203" s="109">
        <v>0.5</v>
      </c>
      <c r="I2203">
        <v>10.26</v>
      </c>
      <c r="J2203" t="str">
        <f t="shared" si="37"/>
        <v>Yes</v>
      </c>
      <c r="K2203" s="102" t="s">
        <v>4</v>
      </c>
    </row>
    <row r="2204" spans="1:11" ht="16" hidden="1" customHeight="1" x14ac:dyDescent="0.2">
      <c r="A2204" s="48">
        <v>46305</v>
      </c>
      <c r="B2204" s="98" t="s">
        <v>1156</v>
      </c>
      <c r="C2204" s="98" t="s">
        <v>138</v>
      </c>
      <c r="D2204" s="104">
        <v>1</v>
      </c>
      <c r="E2204" s="104">
        <v>5</v>
      </c>
      <c r="F2204" s="99" t="s">
        <v>158</v>
      </c>
      <c r="G2204" s="101">
        <v>34</v>
      </c>
      <c r="H2204" s="109">
        <v>0.5</v>
      </c>
      <c r="I2204">
        <v>37.11</v>
      </c>
      <c r="J2204" t="str">
        <f t="shared" si="37"/>
        <v>Yes</v>
      </c>
      <c r="K2204" s="102" t="s">
        <v>4</v>
      </c>
    </row>
    <row r="2205" spans="1:11" ht="16" hidden="1" customHeight="1" x14ac:dyDescent="0.2">
      <c r="A2205" s="48">
        <v>46305</v>
      </c>
      <c r="B2205" s="98" t="s">
        <v>1156</v>
      </c>
      <c r="C2205" s="98" t="s">
        <v>138</v>
      </c>
      <c r="D2205" s="104">
        <v>1</v>
      </c>
      <c r="E2205" s="104">
        <v>5</v>
      </c>
      <c r="F2205" s="99" t="s">
        <v>158</v>
      </c>
      <c r="G2205" s="101">
        <v>8.6</v>
      </c>
      <c r="H2205" s="109">
        <v>0.5</v>
      </c>
      <c r="I2205">
        <v>5.7</v>
      </c>
      <c r="J2205" t="str">
        <f t="shared" si="37"/>
        <v>No</v>
      </c>
      <c r="K2205" s="102" t="s">
        <v>1101</v>
      </c>
    </row>
    <row r="2206" spans="1:11" ht="16" hidden="1" customHeight="1" x14ac:dyDescent="0.2">
      <c r="A2206" s="48">
        <v>46305</v>
      </c>
      <c r="B2206" s="98" t="s">
        <v>1156</v>
      </c>
      <c r="C2206" s="98" t="s">
        <v>138</v>
      </c>
      <c r="D2206" s="104">
        <v>1</v>
      </c>
      <c r="E2206" s="104">
        <v>8</v>
      </c>
      <c r="F2206" s="99" t="s">
        <v>1337</v>
      </c>
      <c r="G2206" s="101">
        <v>15.5</v>
      </c>
      <c r="H2206" s="109">
        <v>0.5</v>
      </c>
      <c r="I2206">
        <v>19.02</v>
      </c>
      <c r="J2206" t="str">
        <f t="shared" si="37"/>
        <v>Yes</v>
      </c>
      <c r="K2206" s="102" t="s">
        <v>4</v>
      </c>
    </row>
    <row r="2207" spans="1:11" ht="16" hidden="1" customHeight="1" x14ac:dyDescent="0.2">
      <c r="A2207" s="48">
        <v>46305</v>
      </c>
      <c r="B2207" s="98" t="s">
        <v>1156</v>
      </c>
      <c r="C2207" s="98" t="s">
        <v>138</v>
      </c>
      <c r="D2207" s="104">
        <v>1</v>
      </c>
      <c r="E2207" s="104">
        <v>8</v>
      </c>
      <c r="F2207" s="99" t="s">
        <v>1337</v>
      </c>
      <c r="G2207" s="101">
        <v>4.2</v>
      </c>
      <c r="H2207" s="109">
        <v>0.5</v>
      </c>
      <c r="I2207">
        <v>3.19</v>
      </c>
      <c r="J2207" t="str">
        <f t="shared" si="37"/>
        <v>No</v>
      </c>
      <c r="K2207" s="102" t="s">
        <v>1101</v>
      </c>
    </row>
    <row r="2208" spans="1:11" ht="16" hidden="1" customHeight="1" x14ac:dyDescent="0.2">
      <c r="A2208" s="48">
        <v>46305</v>
      </c>
      <c r="B2208" s="98" t="s">
        <v>1156</v>
      </c>
      <c r="C2208" s="98" t="s">
        <v>138</v>
      </c>
      <c r="D2208" s="104">
        <v>2</v>
      </c>
      <c r="E2208" s="104">
        <v>1</v>
      </c>
      <c r="F2208" s="99" t="s">
        <v>1229</v>
      </c>
      <c r="G2208" s="101">
        <v>15</v>
      </c>
      <c r="H2208" s="109">
        <v>0.5</v>
      </c>
      <c r="I2208">
        <v>15</v>
      </c>
      <c r="J2208" t="str">
        <f t="shared" si="37"/>
        <v>Yes</v>
      </c>
      <c r="K2208" s="102" t="s">
        <v>4</v>
      </c>
    </row>
    <row r="2209" spans="1:11" ht="16" hidden="1" customHeight="1" x14ac:dyDescent="0.2">
      <c r="A2209" s="48">
        <v>46305</v>
      </c>
      <c r="B2209" s="98" t="s">
        <v>1156</v>
      </c>
      <c r="C2209" s="98" t="s">
        <v>138</v>
      </c>
      <c r="D2209" s="104">
        <v>2</v>
      </c>
      <c r="E2209" s="104">
        <v>1</v>
      </c>
      <c r="F2209" s="99" t="s">
        <v>1229</v>
      </c>
      <c r="G2209" s="101">
        <v>4.3</v>
      </c>
      <c r="H2209" s="109">
        <v>0.5</v>
      </c>
      <c r="I2209">
        <v>3.7</v>
      </c>
      <c r="J2209" t="str">
        <f t="shared" si="37"/>
        <v>No</v>
      </c>
      <c r="K2209" s="102" t="s">
        <v>1101</v>
      </c>
    </row>
    <row r="2210" spans="1:11" ht="16" hidden="1" customHeight="1" x14ac:dyDescent="0.2">
      <c r="A2210" s="48">
        <v>46305</v>
      </c>
      <c r="B2210" s="98" t="s">
        <v>1156</v>
      </c>
      <c r="C2210" s="98" t="s">
        <v>138</v>
      </c>
      <c r="D2210" s="104">
        <v>2</v>
      </c>
      <c r="E2210" s="104">
        <v>7</v>
      </c>
      <c r="F2210" s="99" t="s">
        <v>1338</v>
      </c>
      <c r="G2210" s="101">
        <v>17</v>
      </c>
      <c r="H2210" s="109">
        <v>0.5</v>
      </c>
      <c r="I2210">
        <v>24</v>
      </c>
      <c r="J2210" t="str">
        <f t="shared" si="37"/>
        <v>Yes</v>
      </c>
      <c r="K2210" s="102" t="s">
        <v>4</v>
      </c>
    </row>
    <row r="2211" spans="1:11" ht="16" hidden="1" customHeight="1" x14ac:dyDescent="0.2">
      <c r="A2211" s="48">
        <v>46305</v>
      </c>
      <c r="B2211" s="98" t="s">
        <v>1156</v>
      </c>
      <c r="C2211" s="98" t="s">
        <v>138</v>
      </c>
      <c r="D2211" s="104">
        <v>2</v>
      </c>
      <c r="E2211" s="104">
        <v>7</v>
      </c>
      <c r="F2211" s="99" t="s">
        <v>1338</v>
      </c>
      <c r="G2211" s="101">
        <v>4.8</v>
      </c>
      <c r="H2211" s="109">
        <v>0.5</v>
      </c>
      <c r="I2211">
        <v>4.88</v>
      </c>
      <c r="J2211" t="str">
        <f t="shared" si="37"/>
        <v>Yes</v>
      </c>
      <c r="K2211" s="102" t="s">
        <v>1101</v>
      </c>
    </row>
    <row r="2212" spans="1:11" ht="16" hidden="1" customHeight="1" x14ac:dyDescent="0.2">
      <c r="A2212" s="48">
        <v>46305</v>
      </c>
      <c r="B2212" s="98" t="s">
        <v>1156</v>
      </c>
      <c r="C2212" s="98" t="s">
        <v>138</v>
      </c>
      <c r="D2212" s="104">
        <v>2</v>
      </c>
      <c r="E2212" s="104">
        <v>8</v>
      </c>
      <c r="F2212" s="99" t="s">
        <v>1339</v>
      </c>
      <c r="G2212" s="101">
        <v>11.5</v>
      </c>
      <c r="H2212" s="109">
        <v>0.5</v>
      </c>
      <c r="I2212">
        <v>14</v>
      </c>
      <c r="J2212" t="str">
        <f t="shared" si="37"/>
        <v>Yes</v>
      </c>
      <c r="K2212" s="102" t="s">
        <v>4</v>
      </c>
    </row>
    <row r="2213" spans="1:11" ht="16" hidden="1" customHeight="1" x14ac:dyDescent="0.2">
      <c r="A2213" s="48">
        <v>46305</v>
      </c>
      <c r="B2213" s="98" t="s">
        <v>1156</v>
      </c>
      <c r="C2213" s="98" t="s">
        <v>138</v>
      </c>
      <c r="D2213" s="104">
        <v>2</v>
      </c>
      <c r="E2213" s="104">
        <v>10</v>
      </c>
      <c r="F2213" s="99" t="s">
        <v>1340</v>
      </c>
      <c r="G2213" s="101">
        <v>11</v>
      </c>
      <c r="H2213" s="109">
        <v>0.5</v>
      </c>
      <c r="I2213">
        <v>11.5</v>
      </c>
      <c r="J2213" t="str">
        <f t="shared" si="37"/>
        <v>Yes</v>
      </c>
      <c r="K2213" s="102" t="s">
        <v>4</v>
      </c>
    </row>
    <row r="2214" spans="1:11" ht="16" hidden="1" customHeight="1" x14ac:dyDescent="0.2">
      <c r="A2214" s="48">
        <v>46305</v>
      </c>
      <c r="B2214" s="98" t="s">
        <v>1156</v>
      </c>
      <c r="C2214" s="98" t="s">
        <v>138</v>
      </c>
      <c r="D2214" s="104">
        <v>3</v>
      </c>
      <c r="E2214" s="104">
        <v>2</v>
      </c>
      <c r="F2214" s="99" t="s">
        <v>1341</v>
      </c>
      <c r="G2214" s="101">
        <v>26</v>
      </c>
      <c r="H2214" s="109">
        <v>0.5</v>
      </c>
      <c r="I2214">
        <v>23</v>
      </c>
      <c r="J2214" t="str">
        <f t="shared" si="37"/>
        <v>No</v>
      </c>
      <c r="K2214" s="102" t="s">
        <v>4</v>
      </c>
    </row>
    <row r="2215" spans="1:11" ht="16" hidden="1" customHeight="1" x14ac:dyDescent="0.2">
      <c r="A2215" s="48">
        <v>46305</v>
      </c>
      <c r="B2215" s="98" t="s">
        <v>1156</v>
      </c>
      <c r="C2215" s="98" t="s">
        <v>138</v>
      </c>
      <c r="D2215" s="104">
        <v>3</v>
      </c>
      <c r="E2215" s="104">
        <v>2</v>
      </c>
      <c r="F2215" s="99" t="s">
        <v>1341</v>
      </c>
      <c r="G2215" s="101">
        <v>7.6</v>
      </c>
      <c r="H2215" s="109">
        <v>0.5</v>
      </c>
      <c r="I2215">
        <v>4.7699999999999996</v>
      </c>
      <c r="J2215" t="str">
        <f t="shared" si="37"/>
        <v>No</v>
      </c>
      <c r="K2215" s="102" t="s">
        <v>1101</v>
      </c>
    </row>
    <row r="2216" spans="1:11" ht="16" hidden="1" customHeight="1" x14ac:dyDescent="0.2">
      <c r="A2216" s="48">
        <v>46305</v>
      </c>
      <c r="B2216" s="98" t="s">
        <v>1156</v>
      </c>
      <c r="C2216" s="98" t="s">
        <v>138</v>
      </c>
      <c r="D2216" s="104">
        <v>3</v>
      </c>
      <c r="E2216" s="104">
        <v>8</v>
      </c>
      <c r="F2216" s="99" t="s">
        <v>925</v>
      </c>
      <c r="G2216" s="101">
        <v>12</v>
      </c>
      <c r="H2216" s="109">
        <v>0.5</v>
      </c>
      <c r="I2216">
        <v>12</v>
      </c>
      <c r="J2216" t="str">
        <f t="shared" si="37"/>
        <v>Yes</v>
      </c>
      <c r="K2216" s="102" t="s">
        <v>4</v>
      </c>
    </row>
    <row r="2217" spans="1:11" ht="16" hidden="1" customHeight="1" x14ac:dyDescent="0.2">
      <c r="A2217" s="48">
        <v>46305</v>
      </c>
      <c r="B2217" s="98" t="s">
        <v>1156</v>
      </c>
      <c r="C2217" s="98" t="s">
        <v>138</v>
      </c>
      <c r="D2217" s="104">
        <v>3</v>
      </c>
      <c r="E2217" s="104">
        <v>12</v>
      </c>
      <c r="F2217" s="99" t="s">
        <v>1342</v>
      </c>
      <c r="G2217" s="101">
        <v>14.5</v>
      </c>
      <c r="H2217" s="109">
        <v>0.5</v>
      </c>
      <c r="I2217">
        <v>28.88</v>
      </c>
      <c r="J2217" t="str">
        <f t="shared" si="37"/>
        <v>Yes</v>
      </c>
      <c r="K2217" s="102" t="s">
        <v>4</v>
      </c>
    </row>
    <row r="2218" spans="1:11" ht="16" hidden="1" customHeight="1" x14ac:dyDescent="0.2">
      <c r="A2218" s="48">
        <v>46305</v>
      </c>
      <c r="B2218" s="98" t="s">
        <v>1156</v>
      </c>
      <c r="C2218" s="98" t="s">
        <v>138</v>
      </c>
      <c r="D2218" s="104">
        <v>3</v>
      </c>
      <c r="E2218" s="104">
        <v>12</v>
      </c>
      <c r="F2218" s="99" t="s">
        <v>1342</v>
      </c>
      <c r="G2218" s="101">
        <v>4.0999999999999996</v>
      </c>
      <c r="H2218" s="109">
        <v>0.5</v>
      </c>
      <c r="I2218">
        <v>4.68</v>
      </c>
      <c r="J2218" t="str">
        <f t="shared" si="37"/>
        <v>Yes</v>
      </c>
      <c r="K2218" s="102" t="s">
        <v>1101</v>
      </c>
    </row>
    <row r="2219" spans="1:11" ht="16" hidden="1" customHeight="1" x14ac:dyDescent="0.2">
      <c r="A2219" s="48">
        <v>46305</v>
      </c>
      <c r="B2219" s="98" t="s">
        <v>1156</v>
      </c>
      <c r="C2219" s="98" t="s">
        <v>138</v>
      </c>
      <c r="D2219" s="104">
        <v>4</v>
      </c>
      <c r="E2219" s="104">
        <v>1</v>
      </c>
      <c r="F2219" s="99" t="s">
        <v>1343</v>
      </c>
      <c r="G2219" s="101">
        <v>34</v>
      </c>
      <c r="H2219" s="109">
        <v>0.5</v>
      </c>
      <c r="I2219">
        <v>32</v>
      </c>
      <c r="J2219" t="str">
        <f t="shared" si="37"/>
        <v>No</v>
      </c>
      <c r="K2219" s="102" t="s">
        <v>4</v>
      </c>
    </row>
    <row r="2220" spans="1:11" ht="16" hidden="1" customHeight="1" x14ac:dyDescent="0.2">
      <c r="A2220" s="48">
        <v>46305</v>
      </c>
      <c r="B2220" s="98" t="s">
        <v>1156</v>
      </c>
      <c r="C2220" s="98" t="s">
        <v>138</v>
      </c>
      <c r="D2220" s="104">
        <v>4</v>
      </c>
      <c r="E2220" s="104">
        <v>1</v>
      </c>
      <c r="F2220" s="99" t="s">
        <v>1343</v>
      </c>
      <c r="G2220" s="101">
        <v>10.5</v>
      </c>
      <c r="H2220" s="109">
        <v>0.5</v>
      </c>
      <c r="I2220">
        <v>6.8</v>
      </c>
      <c r="J2220" t="str">
        <f t="shared" si="37"/>
        <v>No</v>
      </c>
      <c r="K2220" s="102" t="s">
        <v>1101</v>
      </c>
    </row>
    <row r="2221" spans="1:11" ht="16" hidden="1" customHeight="1" x14ac:dyDescent="0.2">
      <c r="A2221" s="48">
        <v>46305</v>
      </c>
      <c r="B2221" s="98" t="s">
        <v>1156</v>
      </c>
      <c r="C2221" s="98" t="s">
        <v>138</v>
      </c>
      <c r="D2221" s="104">
        <v>4</v>
      </c>
      <c r="E2221" s="104">
        <v>2</v>
      </c>
      <c r="F2221" s="99" t="s">
        <v>1300</v>
      </c>
      <c r="G2221" s="101">
        <v>36</v>
      </c>
      <c r="H2221" s="109">
        <v>0.5</v>
      </c>
      <c r="I2221">
        <v>33.979999999999997</v>
      </c>
      <c r="J2221" t="str">
        <f t="shared" si="37"/>
        <v>No</v>
      </c>
      <c r="K2221" s="102" t="s">
        <v>4</v>
      </c>
    </row>
    <row r="2222" spans="1:11" ht="16" hidden="1" customHeight="1" x14ac:dyDescent="0.2">
      <c r="A2222" s="48">
        <v>46305</v>
      </c>
      <c r="B2222" s="98" t="s">
        <v>1156</v>
      </c>
      <c r="C2222" s="98" t="s">
        <v>138</v>
      </c>
      <c r="D2222" s="104">
        <v>4</v>
      </c>
      <c r="E2222" s="104">
        <v>2</v>
      </c>
      <c r="F2222" s="99" t="s">
        <v>1300</v>
      </c>
      <c r="G2222" s="101">
        <v>10</v>
      </c>
      <c r="H2222" s="109">
        <v>0.5</v>
      </c>
      <c r="I2222">
        <v>9</v>
      </c>
      <c r="J2222" t="str">
        <f t="shared" si="37"/>
        <v>No</v>
      </c>
      <c r="K2222" s="102" t="s">
        <v>1101</v>
      </c>
    </row>
    <row r="2223" spans="1:11" ht="16" hidden="1" customHeight="1" x14ac:dyDescent="0.2">
      <c r="A2223" s="48">
        <v>46305</v>
      </c>
      <c r="B2223" s="98" t="s">
        <v>1156</v>
      </c>
      <c r="C2223" s="98" t="s">
        <v>138</v>
      </c>
      <c r="D2223" s="104">
        <v>4</v>
      </c>
      <c r="E2223" s="104">
        <v>3</v>
      </c>
      <c r="F2223" s="99" t="s">
        <v>1344</v>
      </c>
      <c r="G2223" s="101">
        <v>10.5</v>
      </c>
      <c r="H2223" s="109">
        <v>0.5</v>
      </c>
      <c r="I2223">
        <v>7</v>
      </c>
      <c r="J2223" t="str">
        <f t="shared" si="37"/>
        <v>No</v>
      </c>
      <c r="K2223" s="102" t="s">
        <v>4</v>
      </c>
    </row>
    <row r="2224" spans="1:11" ht="16" hidden="1" customHeight="1" x14ac:dyDescent="0.2">
      <c r="A2224" s="48">
        <v>46305</v>
      </c>
      <c r="B2224" s="98" t="s">
        <v>1156</v>
      </c>
      <c r="C2224" s="98" t="s">
        <v>138</v>
      </c>
      <c r="D2224" s="104">
        <v>4</v>
      </c>
      <c r="E2224" s="104">
        <v>7</v>
      </c>
      <c r="F2224" s="99" t="s">
        <v>1345</v>
      </c>
      <c r="G2224" s="101">
        <v>14.5</v>
      </c>
      <c r="H2224" s="109">
        <v>0.5</v>
      </c>
      <c r="I2224">
        <v>14.5</v>
      </c>
      <c r="J2224" t="str">
        <f t="shared" si="37"/>
        <v>Yes</v>
      </c>
      <c r="K2224" s="102" t="s">
        <v>4</v>
      </c>
    </row>
    <row r="2225" spans="1:11" ht="16" hidden="1" customHeight="1" x14ac:dyDescent="0.2">
      <c r="A2225" s="48">
        <v>46305</v>
      </c>
      <c r="B2225" s="98" t="s">
        <v>1156</v>
      </c>
      <c r="C2225" s="98" t="s">
        <v>138</v>
      </c>
      <c r="D2225" s="104">
        <v>4</v>
      </c>
      <c r="E2225" s="104">
        <v>7</v>
      </c>
      <c r="F2225" s="99" t="s">
        <v>1345</v>
      </c>
      <c r="G2225" s="101">
        <v>4</v>
      </c>
      <c r="H2225" s="109">
        <v>0.5</v>
      </c>
      <c r="I2225">
        <v>3.95</v>
      </c>
      <c r="J2225" t="str">
        <f t="shared" si="37"/>
        <v>No</v>
      </c>
      <c r="K2225" s="102" t="s">
        <v>1101</v>
      </c>
    </row>
    <row r="2226" spans="1:11" ht="16" hidden="1" customHeight="1" x14ac:dyDescent="0.2">
      <c r="A2226" s="48">
        <v>46305</v>
      </c>
      <c r="B2226" s="98" t="s">
        <v>1156</v>
      </c>
      <c r="C2226" s="98" t="s">
        <v>138</v>
      </c>
      <c r="D2226" s="104">
        <v>4</v>
      </c>
      <c r="E2226" s="104">
        <v>15</v>
      </c>
      <c r="F2226" s="99" t="s">
        <v>146</v>
      </c>
      <c r="G2226" s="101">
        <v>36</v>
      </c>
      <c r="H2226" s="109">
        <v>0.5</v>
      </c>
      <c r="I2226">
        <v>36.71</v>
      </c>
      <c r="J2226" t="str">
        <f t="shared" si="37"/>
        <v>Yes</v>
      </c>
      <c r="K2226" s="102" t="s">
        <v>4</v>
      </c>
    </row>
    <row r="2227" spans="1:11" ht="16" hidden="1" customHeight="1" x14ac:dyDescent="0.2">
      <c r="A2227" s="48">
        <v>46305</v>
      </c>
      <c r="B2227" s="98" t="s">
        <v>1156</v>
      </c>
      <c r="C2227" s="98" t="s">
        <v>138</v>
      </c>
      <c r="D2227" s="104">
        <v>4</v>
      </c>
      <c r="E2227" s="104">
        <v>15</v>
      </c>
      <c r="F2227" s="99" t="s">
        <v>146</v>
      </c>
      <c r="G2227" s="101">
        <v>10.5</v>
      </c>
      <c r="H2227" s="109">
        <v>0.5</v>
      </c>
      <c r="I2227">
        <v>9.19</v>
      </c>
      <c r="J2227" t="str">
        <f t="shared" si="37"/>
        <v>No</v>
      </c>
      <c r="K2227" s="102" t="s">
        <v>1101</v>
      </c>
    </row>
    <row r="2228" spans="1:11" ht="16" hidden="1" customHeight="1" x14ac:dyDescent="0.2">
      <c r="A2228" s="48">
        <v>46305</v>
      </c>
      <c r="B2228" s="98" t="s">
        <v>1172</v>
      </c>
      <c r="C2228" s="98" t="s">
        <v>1173</v>
      </c>
      <c r="D2228" s="104">
        <v>3</v>
      </c>
      <c r="E2228" s="104">
        <v>4</v>
      </c>
      <c r="F2228" s="99" t="s">
        <v>1346</v>
      </c>
      <c r="G2228" s="101">
        <v>16.5</v>
      </c>
      <c r="H2228" s="109">
        <v>0.5</v>
      </c>
      <c r="I2228">
        <v>17.420000000000002</v>
      </c>
      <c r="J2228" t="str">
        <f t="shared" si="37"/>
        <v>Yes</v>
      </c>
      <c r="K2228" s="102" t="s">
        <v>4</v>
      </c>
    </row>
    <row r="2229" spans="1:11" ht="16" hidden="1" customHeight="1" x14ac:dyDescent="0.2">
      <c r="A2229" s="48">
        <v>46305</v>
      </c>
      <c r="B2229" s="98" t="s">
        <v>1172</v>
      </c>
      <c r="C2229" s="98" t="s">
        <v>1173</v>
      </c>
      <c r="D2229" s="104">
        <v>3</v>
      </c>
      <c r="E2229" s="104">
        <v>4</v>
      </c>
      <c r="F2229" s="99" t="s">
        <v>1346</v>
      </c>
      <c r="G2229" s="101">
        <v>4.7</v>
      </c>
      <c r="H2229" s="109">
        <v>0.5</v>
      </c>
      <c r="I2229">
        <v>3.51</v>
      </c>
      <c r="J2229" t="str">
        <f t="shared" si="37"/>
        <v>No</v>
      </c>
      <c r="K2229" s="102" t="s">
        <v>1101</v>
      </c>
    </row>
    <row r="2230" spans="1:11" ht="16" hidden="1" customHeight="1" x14ac:dyDescent="0.2">
      <c r="A2230" s="48">
        <v>46305</v>
      </c>
      <c r="B2230" s="98" t="s">
        <v>1172</v>
      </c>
      <c r="C2230" s="98" t="s">
        <v>1173</v>
      </c>
      <c r="D2230" s="104">
        <v>3</v>
      </c>
      <c r="E2230" s="104">
        <v>8</v>
      </c>
      <c r="F2230" s="99" t="s">
        <v>1347</v>
      </c>
      <c r="G2230" s="101">
        <v>21</v>
      </c>
      <c r="H2230" s="109">
        <v>0.5</v>
      </c>
      <c r="I2230">
        <v>26.43</v>
      </c>
      <c r="J2230" t="str">
        <f t="shared" si="37"/>
        <v>Yes</v>
      </c>
      <c r="K2230" s="102" t="s">
        <v>4</v>
      </c>
    </row>
    <row r="2231" spans="1:11" ht="16" hidden="1" customHeight="1" x14ac:dyDescent="0.2">
      <c r="A2231" s="48">
        <v>46305</v>
      </c>
      <c r="B2231" s="98" t="s">
        <v>1172</v>
      </c>
      <c r="C2231" s="98" t="s">
        <v>1173</v>
      </c>
      <c r="D2231" s="104">
        <v>3</v>
      </c>
      <c r="E2231" s="104">
        <v>8</v>
      </c>
      <c r="F2231" s="99" t="s">
        <v>1347</v>
      </c>
      <c r="G2231" s="101">
        <v>5.9</v>
      </c>
      <c r="H2231" s="109">
        <v>0.5</v>
      </c>
      <c r="I2231">
        <v>5</v>
      </c>
      <c r="J2231" t="str">
        <f t="shared" si="37"/>
        <v>No</v>
      </c>
      <c r="K2231" s="102" t="s">
        <v>1101</v>
      </c>
    </row>
    <row r="2232" spans="1:11" ht="16" hidden="1" customHeight="1" x14ac:dyDescent="0.2">
      <c r="A2232" s="48">
        <v>46305</v>
      </c>
      <c r="B2232" s="98" t="s">
        <v>1172</v>
      </c>
      <c r="C2232" s="98" t="s">
        <v>1173</v>
      </c>
      <c r="D2232" s="104">
        <v>3</v>
      </c>
      <c r="E2232" s="104">
        <v>9</v>
      </c>
      <c r="F2232" s="99" t="s">
        <v>1348</v>
      </c>
      <c r="G2232" s="101">
        <v>12.5</v>
      </c>
      <c r="H2232" s="109">
        <v>0.5</v>
      </c>
      <c r="I2232">
        <v>8.1</v>
      </c>
      <c r="J2232" t="str">
        <f t="shared" si="37"/>
        <v>No</v>
      </c>
      <c r="K2232" s="102" t="s">
        <v>4</v>
      </c>
    </row>
    <row r="2233" spans="1:11" ht="16" hidden="1" customHeight="1" x14ac:dyDescent="0.2">
      <c r="A2233" s="48">
        <v>46305</v>
      </c>
      <c r="B2233" s="98" t="s">
        <v>1156</v>
      </c>
      <c r="C2233" s="98" t="s">
        <v>138</v>
      </c>
      <c r="D2233" s="104">
        <v>5</v>
      </c>
      <c r="E2233" s="104">
        <v>3</v>
      </c>
      <c r="F2233" s="99" t="s">
        <v>472</v>
      </c>
      <c r="G2233" s="101">
        <v>34</v>
      </c>
      <c r="H2233" s="109">
        <v>0.5</v>
      </c>
      <c r="I2233">
        <v>34</v>
      </c>
      <c r="J2233" t="str">
        <f t="shared" si="37"/>
        <v>Yes</v>
      </c>
      <c r="K2233" s="102" t="s">
        <v>4</v>
      </c>
    </row>
    <row r="2234" spans="1:11" ht="16" hidden="1" customHeight="1" x14ac:dyDescent="0.2">
      <c r="A2234" s="48">
        <v>46305</v>
      </c>
      <c r="B2234" s="98" t="s">
        <v>1156</v>
      </c>
      <c r="C2234" s="98" t="s">
        <v>138</v>
      </c>
      <c r="D2234" s="104">
        <v>5</v>
      </c>
      <c r="E2234" s="104">
        <v>3</v>
      </c>
      <c r="F2234" s="99" t="s">
        <v>472</v>
      </c>
      <c r="G2234" s="101">
        <v>8.6</v>
      </c>
      <c r="H2234" s="109">
        <v>0.5</v>
      </c>
      <c r="I2234">
        <v>7</v>
      </c>
      <c r="J2234" t="str">
        <f t="shared" si="37"/>
        <v>No</v>
      </c>
      <c r="K2234" s="102" t="s">
        <v>1101</v>
      </c>
    </row>
    <row r="2235" spans="1:11" ht="16" hidden="1" customHeight="1" x14ac:dyDescent="0.2">
      <c r="A2235" s="48">
        <v>46305</v>
      </c>
      <c r="B2235" s="98" t="s">
        <v>1156</v>
      </c>
      <c r="C2235" s="98" t="s">
        <v>138</v>
      </c>
      <c r="D2235" s="104">
        <v>5</v>
      </c>
      <c r="E2235" s="104">
        <v>6</v>
      </c>
      <c r="F2235" s="99" t="s">
        <v>177</v>
      </c>
      <c r="G2235" s="101">
        <v>32</v>
      </c>
      <c r="H2235" s="109">
        <v>0.5</v>
      </c>
      <c r="I2235">
        <v>34.71</v>
      </c>
      <c r="J2235" t="str">
        <f t="shared" si="37"/>
        <v>Yes</v>
      </c>
      <c r="K2235" s="102" t="s">
        <v>4</v>
      </c>
    </row>
    <row r="2236" spans="1:11" ht="16" hidden="1" customHeight="1" x14ac:dyDescent="0.2">
      <c r="A2236" s="48">
        <v>46305</v>
      </c>
      <c r="B2236" s="98" t="s">
        <v>1156</v>
      </c>
      <c r="C2236" s="98" t="s">
        <v>138</v>
      </c>
      <c r="D2236" s="104">
        <v>5</v>
      </c>
      <c r="E2236" s="104">
        <v>6</v>
      </c>
      <c r="F2236" s="99" t="s">
        <v>177</v>
      </c>
      <c r="G2236" s="101">
        <v>7.6</v>
      </c>
      <c r="H2236" s="109">
        <v>0.5</v>
      </c>
      <c r="I2236">
        <v>5.8</v>
      </c>
      <c r="J2236" t="str">
        <f t="shared" si="37"/>
        <v>No</v>
      </c>
      <c r="K2236" s="102" t="s">
        <v>1101</v>
      </c>
    </row>
    <row r="2237" spans="1:11" ht="16" hidden="1" customHeight="1" x14ac:dyDescent="0.2">
      <c r="A2237" s="48">
        <v>46305</v>
      </c>
      <c r="B2237" s="98" t="s">
        <v>1156</v>
      </c>
      <c r="C2237" s="98" t="s">
        <v>138</v>
      </c>
      <c r="D2237" s="104">
        <v>5</v>
      </c>
      <c r="E2237" s="104">
        <v>8</v>
      </c>
      <c r="F2237" s="99" t="s">
        <v>120</v>
      </c>
      <c r="G2237" s="101">
        <v>38</v>
      </c>
      <c r="H2237" s="109">
        <v>0.5</v>
      </c>
      <c r="I2237">
        <v>38</v>
      </c>
      <c r="J2237" t="str">
        <f t="shared" si="37"/>
        <v>Yes</v>
      </c>
      <c r="K2237" s="102" t="s">
        <v>4</v>
      </c>
    </row>
    <row r="2238" spans="1:11" ht="16" hidden="1" customHeight="1" x14ac:dyDescent="0.2">
      <c r="A2238" s="48">
        <v>46305</v>
      </c>
      <c r="B2238" s="98" t="s">
        <v>1156</v>
      </c>
      <c r="C2238" s="98" t="s">
        <v>138</v>
      </c>
      <c r="D2238" s="104">
        <v>5</v>
      </c>
      <c r="E2238" s="104">
        <v>8</v>
      </c>
      <c r="F2238" s="99" t="s">
        <v>120</v>
      </c>
      <c r="G2238" s="101">
        <v>9.6</v>
      </c>
      <c r="H2238" s="109">
        <v>0.5</v>
      </c>
      <c r="I2238">
        <v>7.09</v>
      </c>
      <c r="J2238" t="str">
        <f t="shared" si="37"/>
        <v>No</v>
      </c>
      <c r="K2238" s="102" t="s">
        <v>1101</v>
      </c>
    </row>
    <row r="2239" spans="1:11" ht="16" hidden="1" customHeight="1" x14ac:dyDescent="0.2">
      <c r="A2239" s="48">
        <v>46305</v>
      </c>
      <c r="B2239" s="98" t="s">
        <v>1172</v>
      </c>
      <c r="C2239" s="98" t="s">
        <v>1173</v>
      </c>
      <c r="D2239" s="104">
        <v>4</v>
      </c>
      <c r="E2239" s="104">
        <v>3</v>
      </c>
      <c r="F2239" s="99" t="s">
        <v>1349</v>
      </c>
      <c r="G2239" s="101">
        <v>12.5</v>
      </c>
      <c r="H2239" s="109">
        <v>0.5</v>
      </c>
      <c r="I2239">
        <v>15.76</v>
      </c>
      <c r="J2239" t="str">
        <f t="shared" si="37"/>
        <v>Yes</v>
      </c>
      <c r="K2239" s="102" t="s">
        <v>4</v>
      </c>
    </row>
    <row r="2240" spans="1:11" ht="16" hidden="1" customHeight="1" x14ac:dyDescent="0.2">
      <c r="A2240" s="48">
        <v>46305</v>
      </c>
      <c r="B2240" s="98" t="s">
        <v>1172</v>
      </c>
      <c r="C2240" s="98" t="s">
        <v>1173</v>
      </c>
      <c r="D2240" s="104">
        <v>4</v>
      </c>
      <c r="E2240" s="104">
        <v>10</v>
      </c>
      <c r="F2240" s="99" t="s">
        <v>1350</v>
      </c>
      <c r="G2240" s="101">
        <v>27</v>
      </c>
      <c r="H2240" s="109">
        <v>0.5</v>
      </c>
      <c r="I2240">
        <v>22.92</v>
      </c>
      <c r="J2240" t="str">
        <f t="shared" si="37"/>
        <v>No</v>
      </c>
      <c r="K2240" s="102" t="s">
        <v>4</v>
      </c>
    </row>
    <row r="2241" spans="1:11" ht="16" hidden="1" customHeight="1" x14ac:dyDescent="0.2">
      <c r="A2241" s="48">
        <v>46305</v>
      </c>
      <c r="B2241" s="98" t="s">
        <v>1172</v>
      </c>
      <c r="C2241" s="98" t="s">
        <v>1173</v>
      </c>
      <c r="D2241" s="104">
        <v>4</v>
      </c>
      <c r="E2241" s="104">
        <v>11</v>
      </c>
      <c r="F2241" s="99" t="s">
        <v>1351</v>
      </c>
      <c r="G2241" s="101">
        <v>14.5</v>
      </c>
      <c r="H2241" s="109">
        <v>0.5</v>
      </c>
      <c r="I2241">
        <v>14</v>
      </c>
      <c r="J2241" t="str">
        <f t="shared" si="37"/>
        <v>No</v>
      </c>
      <c r="K2241" s="102" t="s">
        <v>4</v>
      </c>
    </row>
    <row r="2242" spans="1:11" ht="16" hidden="1" customHeight="1" x14ac:dyDescent="0.2">
      <c r="A2242" s="48">
        <v>46305</v>
      </c>
      <c r="B2242" s="98" t="s">
        <v>1172</v>
      </c>
      <c r="C2242" s="98" t="s">
        <v>1173</v>
      </c>
      <c r="D2242" s="104">
        <v>4</v>
      </c>
      <c r="E2242" s="104">
        <v>11</v>
      </c>
      <c r="F2242" s="99" t="s">
        <v>1351</v>
      </c>
      <c r="G2242" s="101">
        <v>4.7</v>
      </c>
      <c r="H2242" s="109">
        <v>0.5</v>
      </c>
      <c r="I2242">
        <v>3.39</v>
      </c>
      <c r="J2242" t="str">
        <f t="shared" si="37"/>
        <v>No</v>
      </c>
      <c r="K2242" s="102" t="s">
        <v>1101</v>
      </c>
    </row>
    <row r="2243" spans="1:11" ht="16" hidden="1" customHeight="1" x14ac:dyDescent="0.2">
      <c r="A2243" s="48">
        <v>46305</v>
      </c>
      <c r="B2243" s="98" t="s">
        <v>1156</v>
      </c>
      <c r="C2243" s="98" t="s">
        <v>138</v>
      </c>
      <c r="D2243" s="104">
        <v>6</v>
      </c>
      <c r="E2243" s="104">
        <v>3</v>
      </c>
      <c r="F2243" s="99" t="s">
        <v>1352</v>
      </c>
      <c r="G2243" s="101">
        <v>21</v>
      </c>
      <c r="H2243" s="109">
        <v>0.5</v>
      </c>
      <c r="I2243">
        <v>34</v>
      </c>
      <c r="J2243" t="str">
        <f t="shared" si="37"/>
        <v>Yes</v>
      </c>
      <c r="K2243" s="102" t="s">
        <v>4</v>
      </c>
    </row>
    <row r="2244" spans="1:11" ht="16" hidden="1" customHeight="1" x14ac:dyDescent="0.2">
      <c r="A2244" s="48">
        <v>46305</v>
      </c>
      <c r="B2244" s="98" t="s">
        <v>1156</v>
      </c>
      <c r="C2244" s="98" t="s">
        <v>138</v>
      </c>
      <c r="D2244" s="104">
        <v>6</v>
      </c>
      <c r="E2244" s="104">
        <v>3</v>
      </c>
      <c r="F2244" s="99" t="s">
        <v>1352</v>
      </c>
      <c r="G2244" s="101">
        <v>5</v>
      </c>
      <c r="H2244" s="109">
        <v>0.5</v>
      </c>
      <c r="I2244">
        <v>5.49</v>
      </c>
      <c r="J2244" t="str">
        <f t="shared" si="37"/>
        <v>Yes</v>
      </c>
      <c r="K2244" s="102" t="s">
        <v>1101</v>
      </c>
    </row>
    <row r="2245" spans="1:11" ht="16" hidden="1" customHeight="1" x14ac:dyDescent="0.2">
      <c r="A2245" s="48">
        <v>46305</v>
      </c>
      <c r="B2245" s="98" t="s">
        <v>1156</v>
      </c>
      <c r="C2245" s="98" t="s">
        <v>138</v>
      </c>
      <c r="D2245" s="104">
        <v>6</v>
      </c>
      <c r="E2245" s="104">
        <v>4</v>
      </c>
      <c r="F2245" s="99" t="s">
        <v>244</v>
      </c>
      <c r="G2245" s="101">
        <v>23</v>
      </c>
      <c r="H2245" s="109">
        <v>0.5</v>
      </c>
      <c r="I2245">
        <v>15</v>
      </c>
      <c r="J2245" t="str">
        <f t="shared" si="37"/>
        <v>No</v>
      </c>
      <c r="K2245" s="102" t="s">
        <v>4</v>
      </c>
    </row>
    <row r="2246" spans="1:11" ht="16" hidden="1" customHeight="1" x14ac:dyDescent="0.2">
      <c r="A2246" s="48">
        <v>46305</v>
      </c>
      <c r="B2246" s="98" t="s">
        <v>1156</v>
      </c>
      <c r="C2246" s="98" t="s">
        <v>138</v>
      </c>
      <c r="D2246" s="104">
        <v>6</v>
      </c>
      <c r="E2246" s="104">
        <v>4</v>
      </c>
      <c r="F2246" s="99" t="s">
        <v>244</v>
      </c>
      <c r="G2246" s="101">
        <v>5.6</v>
      </c>
      <c r="H2246" s="109">
        <v>0.5</v>
      </c>
      <c r="I2246">
        <v>3.94</v>
      </c>
      <c r="J2246" t="str">
        <f t="shared" si="37"/>
        <v>No</v>
      </c>
      <c r="K2246" s="102" t="s">
        <v>1101</v>
      </c>
    </row>
    <row r="2247" spans="1:11" ht="16" hidden="1" customHeight="1" x14ac:dyDescent="0.2">
      <c r="A2247" s="48">
        <v>46305</v>
      </c>
      <c r="B2247" s="98" t="s">
        <v>1156</v>
      </c>
      <c r="C2247" s="98" t="s">
        <v>138</v>
      </c>
      <c r="D2247" s="104">
        <v>6</v>
      </c>
      <c r="E2247" s="104">
        <v>9</v>
      </c>
      <c r="F2247" s="99" t="s">
        <v>237</v>
      </c>
      <c r="G2247" s="101">
        <v>16</v>
      </c>
      <c r="H2247" s="109">
        <v>0.5</v>
      </c>
      <c r="I2247">
        <v>16</v>
      </c>
      <c r="J2247" t="str">
        <f t="shared" si="37"/>
        <v>Yes</v>
      </c>
      <c r="K2247" s="102" t="s">
        <v>4</v>
      </c>
    </row>
    <row r="2248" spans="1:11" ht="16" hidden="1" customHeight="1" x14ac:dyDescent="0.2">
      <c r="A2248" s="48">
        <v>46305</v>
      </c>
      <c r="B2248" s="98" t="s">
        <v>1156</v>
      </c>
      <c r="C2248" s="98" t="s">
        <v>138</v>
      </c>
      <c r="D2248" s="104">
        <v>6</v>
      </c>
      <c r="E2248" s="104">
        <v>9</v>
      </c>
      <c r="F2248" s="99" t="s">
        <v>237</v>
      </c>
      <c r="G2248" s="101">
        <v>4.4000000000000004</v>
      </c>
      <c r="H2248" s="109">
        <v>0.5</v>
      </c>
      <c r="I2248">
        <v>4</v>
      </c>
      <c r="J2248" t="str">
        <f t="shared" si="37"/>
        <v>No</v>
      </c>
      <c r="K2248" s="102" t="s">
        <v>1101</v>
      </c>
    </row>
    <row r="2249" spans="1:11" ht="16" hidden="1" customHeight="1" x14ac:dyDescent="0.2">
      <c r="A2249" s="48">
        <v>46305</v>
      </c>
      <c r="B2249" s="98" t="s">
        <v>1172</v>
      </c>
      <c r="C2249" s="98" t="s">
        <v>1173</v>
      </c>
      <c r="D2249" s="104">
        <v>5</v>
      </c>
      <c r="E2249" s="104">
        <v>2</v>
      </c>
      <c r="F2249" s="99" t="s">
        <v>1353</v>
      </c>
      <c r="G2249" s="101">
        <v>15</v>
      </c>
      <c r="H2249" s="109">
        <v>0.5</v>
      </c>
      <c r="I2249">
        <v>11.06</v>
      </c>
      <c r="J2249" t="str">
        <f t="shared" si="37"/>
        <v>No</v>
      </c>
      <c r="K2249" s="102" t="s">
        <v>4</v>
      </c>
    </row>
    <row r="2250" spans="1:11" ht="16" hidden="1" customHeight="1" x14ac:dyDescent="0.2">
      <c r="A2250" s="48">
        <v>46305</v>
      </c>
      <c r="B2250" s="98" t="s">
        <v>1172</v>
      </c>
      <c r="C2250" s="98" t="s">
        <v>1173</v>
      </c>
      <c r="D2250" s="104">
        <v>5</v>
      </c>
      <c r="E2250" s="104">
        <v>2</v>
      </c>
      <c r="F2250" s="99" t="s">
        <v>1353</v>
      </c>
      <c r="G2250" s="101">
        <v>4.5999999999999996</v>
      </c>
      <c r="H2250" s="109">
        <v>0.5</v>
      </c>
      <c r="I2250">
        <v>3.3</v>
      </c>
      <c r="J2250" t="str">
        <f t="shared" si="37"/>
        <v>No</v>
      </c>
      <c r="K2250" s="102" t="s">
        <v>1101</v>
      </c>
    </row>
    <row r="2251" spans="1:11" ht="16" hidden="1" customHeight="1" x14ac:dyDescent="0.2">
      <c r="A2251" s="48">
        <v>46305</v>
      </c>
      <c r="B2251" s="98" t="s">
        <v>1172</v>
      </c>
      <c r="C2251" s="98" t="s">
        <v>1173</v>
      </c>
      <c r="D2251" s="104">
        <v>5</v>
      </c>
      <c r="E2251" s="104">
        <v>9</v>
      </c>
      <c r="F2251" s="99" t="s">
        <v>1354</v>
      </c>
      <c r="G2251" s="101">
        <v>10</v>
      </c>
      <c r="H2251" s="109">
        <v>0.5</v>
      </c>
      <c r="I2251">
        <v>9.9600000000000009</v>
      </c>
      <c r="J2251" t="str">
        <f t="shared" si="37"/>
        <v>No</v>
      </c>
      <c r="K2251" s="102" t="s">
        <v>4</v>
      </c>
    </row>
    <row r="2252" spans="1:11" ht="16" hidden="1" customHeight="1" x14ac:dyDescent="0.2">
      <c r="A2252" s="48">
        <v>46305</v>
      </c>
      <c r="B2252" s="98" t="s">
        <v>1172</v>
      </c>
      <c r="C2252" s="98" t="s">
        <v>1173</v>
      </c>
      <c r="D2252" s="104">
        <v>5</v>
      </c>
      <c r="E2252" s="104">
        <v>12</v>
      </c>
      <c r="F2252" s="99" t="s">
        <v>1355</v>
      </c>
      <c r="G2252" s="101">
        <v>12</v>
      </c>
      <c r="H2252" s="109">
        <v>0.5</v>
      </c>
      <c r="I2252">
        <v>11.08</v>
      </c>
      <c r="J2252" t="str">
        <f t="shared" si="37"/>
        <v>No</v>
      </c>
      <c r="K2252" s="102" t="s">
        <v>4</v>
      </c>
    </row>
    <row r="2253" spans="1:11" ht="16" hidden="1" customHeight="1" x14ac:dyDescent="0.2">
      <c r="A2253" s="48">
        <v>46305</v>
      </c>
      <c r="B2253" s="98" t="s">
        <v>1172</v>
      </c>
      <c r="C2253" s="98" t="s">
        <v>1173</v>
      </c>
      <c r="D2253" s="104">
        <v>5</v>
      </c>
      <c r="E2253" s="104">
        <v>13</v>
      </c>
      <c r="F2253" s="99" t="s">
        <v>1356</v>
      </c>
      <c r="G2253" s="101">
        <v>11</v>
      </c>
      <c r="H2253" s="109">
        <v>0.5</v>
      </c>
      <c r="I2253">
        <v>11.5</v>
      </c>
      <c r="J2253" t="str">
        <f t="shared" si="37"/>
        <v>Yes</v>
      </c>
      <c r="K2253" s="102" t="s">
        <v>4</v>
      </c>
    </row>
    <row r="2254" spans="1:11" ht="16" hidden="1" customHeight="1" x14ac:dyDescent="0.2">
      <c r="A2254" s="48">
        <v>46305</v>
      </c>
      <c r="B2254" s="98" t="s">
        <v>1156</v>
      </c>
      <c r="C2254" s="98" t="s">
        <v>138</v>
      </c>
      <c r="D2254" s="104">
        <v>7</v>
      </c>
      <c r="E2254" s="104">
        <v>4</v>
      </c>
      <c r="F2254" s="99" t="s">
        <v>1150</v>
      </c>
      <c r="G2254" s="101">
        <v>13</v>
      </c>
      <c r="H2254" s="109">
        <v>0.5</v>
      </c>
      <c r="I2254">
        <v>15.47</v>
      </c>
      <c r="J2254" t="str">
        <f t="shared" si="37"/>
        <v>Yes</v>
      </c>
      <c r="K2254" s="102" t="s">
        <v>4</v>
      </c>
    </row>
    <row r="2255" spans="1:11" ht="16" hidden="1" customHeight="1" x14ac:dyDescent="0.2">
      <c r="A2255" s="48">
        <v>46305</v>
      </c>
      <c r="B2255" s="98" t="s">
        <v>1156</v>
      </c>
      <c r="C2255" s="98" t="s">
        <v>138</v>
      </c>
      <c r="D2255" s="104">
        <v>7</v>
      </c>
      <c r="E2255" s="104">
        <v>4</v>
      </c>
      <c r="F2255" s="99" t="s">
        <v>1150</v>
      </c>
      <c r="G2255" s="101">
        <v>4.3</v>
      </c>
      <c r="H2255" s="109">
        <v>0.5</v>
      </c>
      <c r="I2255">
        <v>4</v>
      </c>
      <c r="J2255" t="str">
        <f t="shared" si="37"/>
        <v>No</v>
      </c>
      <c r="K2255" s="102" t="s">
        <v>1101</v>
      </c>
    </row>
    <row r="2256" spans="1:11" ht="16" hidden="1" customHeight="1" x14ac:dyDescent="0.2">
      <c r="A2256" s="48">
        <v>46305</v>
      </c>
      <c r="B2256" s="98" t="s">
        <v>1156</v>
      </c>
      <c r="C2256" s="98" t="s">
        <v>138</v>
      </c>
      <c r="D2256" s="104">
        <v>7</v>
      </c>
      <c r="E2256" s="104">
        <v>5</v>
      </c>
      <c r="F2256" s="99" t="s">
        <v>534</v>
      </c>
      <c r="G2256" s="101">
        <v>14.5</v>
      </c>
      <c r="H2256" s="109">
        <v>0.5</v>
      </c>
      <c r="I2256">
        <v>17.079999999999998</v>
      </c>
      <c r="J2256" t="str">
        <f t="shared" si="37"/>
        <v>Yes</v>
      </c>
      <c r="K2256" s="102" t="s">
        <v>4</v>
      </c>
    </row>
    <row r="2257" spans="1:11" ht="16" hidden="1" customHeight="1" x14ac:dyDescent="0.2">
      <c r="A2257" s="48">
        <v>46305</v>
      </c>
      <c r="B2257" s="98" t="s">
        <v>1156</v>
      </c>
      <c r="C2257" s="98" t="s">
        <v>138</v>
      </c>
      <c r="D2257" s="104">
        <v>7</v>
      </c>
      <c r="E2257" s="104">
        <v>5</v>
      </c>
      <c r="F2257" s="99" t="s">
        <v>534</v>
      </c>
      <c r="G2257" s="101">
        <v>5.2</v>
      </c>
      <c r="H2257" s="109">
        <v>0.5</v>
      </c>
      <c r="I2257">
        <v>4</v>
      </c>
      <c r="J2257" t="str">
        <f t="shared" si="37"/>
        <v>No</v>
      </c>
      <c r="K2257" s="102" t="s">
        <v>1101</v>
      </c>
    </row>
    <row r="2258" spans="1:11" ht="16" hidden="1" customHeight="1" x14ac:dyDescent="0.2">
      <c r="A2258" s="48">
        <v>46305</v>
      </c>
      <c r="B2258" s="98" t="s">
        <v>1172</v>
      </c>
      <c r="C2258" s="98" t="s">
        <v>1173</v>
      </c>
      <c r="D2258" s="104">
        <v>6</v>
      </c>
      <c r="E2258" s="104">
        <v>1</v>
      </c>
      <c r="F2258" s="99" t="s">
        <v>1262</v>
      </c>
      <c r="G2258" s="101">
        <v>20</v>
      </c>
      <c r="H2258" s="109">
        <v>0.5</v>
      </c>
      <c r="I2258">
        <v>16</v>
      </c>
      <c r="J2258" t="str">
        <f t="shared" ref="J2258:J2321" si="38">IF(I2258&gt;=G2258,"Yes","No")</f>
        <v>No</v>
      </c>
      <c r="K2258" s="102" t="s">
        <v>4</v>
      </c>
    </row>
    <row r="2259" spans="1:11" ht="16" hidden="1" customHeight="1" x14ac:dyDescent="0.2">
      <c r="A2259" s="48">
        <v>46305</v>
      </c>
      <c r="B2259" s="98" t="s">
        <v>1172</v>
      </c>
      <c r="C2259" s="98" t="s">
        <v>1173</v>
      </c>
      <c r="D2259" s="104">
        <v>6</v>
      </c>
      <c r="E2259" s="104">
        <v>1</v>
      </c>
      <c r="F2259" s="99" t="s">
        <v>1262</v>
      </c>
      <c r="G2259" s="101">
        <v>6.6</v>
      </c>
      <c r="H2259" s="109">
        <v>0.5</v>
      </c>
      <c r="I2259">
        <v>3.85</v>
      </c>
      <c r="J2259" t="str">
        <f t="shared" si="38"/>
        <v>No</v>
      </c>
      <c r="K2259" s="102" t="s">
        <v>1101</v>
      </c>
    </row>
    <row r="2260" spans="1:11" ht="16" hidden="1" customHeight="1" x14ac:dyDescent="0.2">
      <c r="A2260" s="48">
        <v>46305</v>
      </c>
      <c r="B2260" s="98" t="s">
        <v>1172</v>
      </c>
      <c r="C2260" s="98" t="s">
        <v>1173</v>
      </c>
      <c r="D2260" s="104">
        <v>6</v>
      </c>
      <c r="E2260" s="104">
        <v>2</v>
      </c>
      <c r="F2260" s="99" t="s">
        <v>1357</v>
      </c>
      <c r="G2260" s="101">
        <v>11.5</v>
      </c>
      <c r="H2260" s="109">
        <v>0.5</v>
      </c>
      <c r="I2260">
        <v>11.5</v>
      </c>
      <c r="J2260" t="str">
        <f t="shared" si="38"/>
        <v>Yes</v>
      </c>
      <c r="K2260" s="102" t="s">
        <v>4</v>
      </c>
    </row>
    <row r="2261" spans="1:11" ht="16" hidden="1" customHeight="1" x14ac:dyDescent="0.2">
      <c r="A2261" s="48">
        <v>46305</v>
      </c>
      <c r="B2261" s="98" t="s">
        <v>1172</v>
      </c>
      <c r="C2261" s="98" t="s">
        <v>1173</v>
      </c>
      <c r="D2261" s="104">
        <v>6</v>
      </c>
      <c r="E2261" s="104">
        <v>4</v>
      </c>
      <c r="F2261" s="99" t="s">
        <v>1358</v>
      </c>
      <c r="G2261" s="101">
        <v>12.5</v>
      </c>
      <c r="H2261" s="109">
        <v>0.5</v>
      </c>
      <c r="I2261">
        <v>19.190000000000001</v>
      </c>
      <c r="J2261" t="str">
        <f t="shared" si="38"/>
        <v>Yes</v>
      </c>
      <c r="K2261" s="102" t="s">
        <v>4</v>
      </c>
    </row>
    <row r="2262" spans="1:11" ht="16" hidden="1" customHeight="1" x14ac:dyDescent="0.2">
      <c r="A2262" s="48">
        <v>46305</v>
      </c>
      <c r="B2262" s="98" t="s">
        <v>1172</v>
      </c>
      <c r="C2262" s="98" t="s">
        <v>1173</v>
      </c>
      <c r="D2262" s="104">
        <v>6</v>
      </c>
      <c r="E2262" s="104">
        <v>7</v>
      </c>
      <c r="F2262" s="99" t="s">
        <v>1265</v>
      </c>
      <c r="G2262" s="101">
        <v>27</v>
      </c>
      <c r="H2262" s="109">
        <v>0.5</v>
      </c>
      <c r="I2262">
        <v>27</v>
      </c>
      <c r="J2262" t="str">
        <f t="shared" si="38"/>
        <v>Yes</v>
      </c>
      <c r="K2262" s="102" t="s">
        <v>4</v>
      </c>
    </row>
    <row r="2263" spans="1:11" ht="16" hidden="1" customHeight="1" x14ac:dyDescent="0.2">
      <c r="A2263" s="48">
        <v>46305</v>
      </c>
      <c r="B2263" s="98" t="s">
        <v>1172</v>
      </c>
      <c r="C2263" s="98" t="s">
        <v>1173</v>
      </c>
      <c r="D2263" s="104">
        <v>6</v>
      </c>
      <c r="E2263" s="104">
        <v>7</v>
      </c>
      <c r="F2263" s="99" t="s">
        <v>1265</v>
      </c>
      <c r="G2263" s="101">
        <v>7.6</v>
      </c>
      <c r="H2263" s="109">
        <v>0.5</v>
      </c>
      <c r="I2263">
        <v>7</v>
      </c>
      <c r="J2263" t="str">
        <f t="shared" si="38"/>
        <v>No</v>
      </c>
      <c r="K2263" s="102" t="s">
        <v>1101</v>
      </c>
    </row>
    <row r="2264" spans="1:11" ht="16" hidden="1" customHeight="1" x14ac:dyDescent="0.2">
      <c r="A2264" s="48">
        <v>46305</v>
      </c>
      <c r="B2264" s="98" t="s">
        <v>1172</v>
      </c>
      <c r="C2264" s="98" t="s">
        <v>1173</v>
      </c>
      <c r="D2264" s="104">
        <v>6</v>
      </c>
      <c r="E2264" s="104">
        <v>12</v>
      </c>
      <c r="F2264" s="99" t="s">
        <v>1359</v>
      </c>
      <c r="G2264" s="101">
        <v>11.5</v>
      </c>
      <c r="H2264" s="109">
        <v>0.5</v>
      </c>
      <c r="I2264">
        <v>9.99</v>
      </c>
      <c r="J2264" t="str">
        <f t="shared" si="38"/>
        <v>No</v>
      </c>
      <c r="K2264" s="102" t="s">
        <v>4</v>
      </c>
    </row>
    <row r="2265" spans="1:11" ht="16" hidden="1" customHeight="1" x14ac:dyDescent="0.2">
      <c r="A2265" s="48">
        <v>46305</v>
      </c>
      <c r="B2265" s="98" t="s">
        <v>1172</v>
      </c>
      <c r="C2265" s="98" t="s">
        <v>1173</v>
      </c>
      <c r="D2265" s="104">
        <v>6</v>
      </c>
      <c r="E2265" s="104">
        <v>14</v>
      </c>
      <c r="F2265" s="99" t="s">
        <v>1360</v>
      </c>
      <c r="G2265" s="101">
        <v>10.5</v>
      </c>
      <c r="H2265" s="109">
        <v>0.5</v>
      </c>
      <c r="I2265">
        <v>7.12</v>
      </c>
      <c r="J2265" t="str">
        <f t="shared" si="38"/>
        <v>No</v>
      </c>
      <c r="K2265" s="102" t="s">
        <v>4</v>
      </c>
    </row>
    <row r="2266" spans="1:11" ht="16" hidden="1" customHeight="1" x14ac:dyDescent="0.2">
      <c r="A2266" s="48">
        <v>46305</v>
      </c>
      <c r="B2266" s="98" t="s">
        <v>1172</v>
      </c>
      <c r="C2266" s="98" t="s">
        <v>1173</v>
      </c>
      <c r="D2266" s="104">
        <v>6</v>
      </c>
      <c r="E2266" s="104">
        <v>16</v>
      </c>
      <c r="F2266" s="99" t="s">
        <v>1361</v>
      </c>
      <c r="G2266" s="101">
        <v>27</v>
      </c>
      <c r="H2266" s="109">
        <v>0.5</v>
      </c>
      <c r="I2266">
        <v>25</v>
      </c>
      <c r="J2266" t="str">
        <f t="shared" si="38"/>
        <v>No</v>
      </c>
      <c r="K2266" s="102" t="s">
        <v>4</v>
      </c>
    </row>
    <row r="2267" spans="1:11" ht="16" hidden="1" customHeight="1" x14ac:dyDescent="0.2">
      <c r="A2267" s="48">
        <v>46305</v>
      </c>
      <c r="B2267" s="98" t="s">
        <v>1172</v>
      </c>
      <c r="C2267" s="98" t="s">
        <v>1173</v>
      </c>
      <c r="D2267" s="104">
        <v>6</v>
      </c>
      <c r="E2267" s="104">
        <v>16</v>
      </c>
      <c r="F2267" s="99" t="s">
        <v>1361</v>
      </c>
      <c r="G2267" s="101">
        <v>7.8</v>
      </c>
      <c r="H2267" s="109">
        <v>0.5</v>
      </c>
      <c r="I2267">
        <v>7</v>
      </c>
      <c r="J2267" t="str">
        <f t="shared" si="38"/>
        <v>No</v>
      </c>
      <c r="K2267" s="102" t="s">
        <v>1101</v>
      </c>
    </row>
    <row r="2268" spans="1:11" ht="16" hidden="1" customHeight="1" x14ac:dyDescent="0.2">
      <c r="A2268" s="48">
        <v>46305</v>
      </c>
      <c r="B2268" s="98" t="s">
        <v>1156</v>
      </c>
      <c r="C2268" s="98" t="s">
        <v>138</v>
      </c>
      <c r="D2268" s="104">
        <v>8</v>
      </c>
      <c r="E2268" s="104">
        <v>1</v>
      </c>
      <c r="F2268" s="99" t="s">
        <v>474</v>
      </c>
      <c r="G2268" s="101">
        <v>29</v>
      </c>
      <c r="H2268" s="109">
        <v>0.5</v>
      </c>
      <c r="I2268">
        <v>37.840000000000003</v>
      </c>
      <c r="J2268" t="str">
        <f t="shared" si="38"/>
        <v>Yes</v>
      </c>
      <c r="K2268" s="102" t="s">
        <v>4</v>
      </c>
    </row>
    <row r="2269" spans="1:11" ht="16" hidden="1" customHeight="1" x14ac:dyDescent="0.2">
      <c r="A2269" s="48">
        <v>46305</v>
      </c>
      <c r="B2269" s="98" t="s">
        <v>1156</v>
      </c>
      <c r="C2269" s="98" t="s">
        <v>138</v>
      </c>
      <c r="D2269" s="104">
        <v>8</v>
      </c>
      <c r="E2269" s="104">
        <v>1</v>
      </c>
      <c r="F2269" s="99" t="s">
        <v>474</v>
      </c>
      <c r="G2269" s="101">
        <v>7</v>
      </c>
      <c r="H2269" s="109">
        <v>0.5</v>
      </c>
      <c r="I2269">
        <v>5.73</v>
      </c>
      <c r="J2269" t="str">
        <f t="shared" si="38"/>
        <v>No</v>
      </c>
      <c r="K2269" s="102" t="s">
        <v>1101</v>
      </c>
    </row>
    <row r="2270" spans="1:11" ht="16" hidden="1" customHeight="1" x14ac:dyDescent="0.2">
      <c r="A2270" s="48">
        <v>46305</v>
      </c>
      <c r="B2270" s="98" t="s">
        <v>1156</v>
      </c>
      <c r="C2270" s="98" t="s">
        <v>138</v>
      </c>
      <c r="D2270" s="104">
        <v>8</v>
      </c>
      <c r="E2270" s="104">
        <v>4</v>
      </c>
      <c r="F2270" s="99" t="s">
        <v>1362</v>
      </c>
      <c r="G2270" s="101">
        <v>11</v>
      </c>
      <c r="H2270" s="109">
        <v>0.5</v>
      </c>
      <c r="I2270">
        <v>12</v>
      </c>
      <c r="J2270" t="str">
        <f t="shared" si="38"/>
        <v>Yes</v>
      </c>
      <c r="K2270" s="102" t="s">
        <v>4</v>
      </c>
    </row>
    <row r="2271" spans="1:11" ht="16" hidden="1" customHeight="1" x14ac:dyDescent="0.2">
      <c r="A2271" s="48">
        <v>46305</v>
      </c>
      <c r="B2271" s="98" t="s">
        <v>1156</v>
      </c>
      <c r="C2271" s="98" t="s">
        <v>138</v>
      </c>
      <c r="D2271" s="104">
        <v>8</v>
      </c>
      <c r="E2271" s="104">
        <v>6</v>
      </c>
      <c r="F2271" s="99" t="s">
        <v>277</v>
      </c>
      <c r="G2271" s="101">
        <v>28</v>
      </c>
      <c r="H2271" s="109">
        <v>0.5</v>
      </c>
      <c r="I2271">
        <v>40.78</v>
      </c>
      <c r="J2271" t="str">
        <f t="shared" si="38"/>
        <v>Yes</v>
      </c>
      <c r="K2271" s="102" t="s">
        <v>4</v>
      </c>
    </row>
    <row r="2272" spans="1:11" ht="16" hidden="1" customHeight="1" x14ac:dyDescent="0.2">
      <c r="A2272" s="48">
        <v>46305</v>
      </c>
      <c r="B2272" s="98" t="s">
        <v>1156</v>
      </c>
      <c r="C2272" s="98" t="s">
        <v>138</v>
      </c>
      <c r="D2272" s="104">
        <v>8</v>
      </c>
      <c r="E2272" s="104">
        <v>6</v>
      </c>
      <c r="F2272" s="99" t="s">
        <v>277</v>
      </c>
      <c r="G2272" s="101">
        <v>6.8</v>
      </c>
      <c r="H2272" s="109">
        <v>0.5</v>
      </c>
      <c r="I2272">
        <v>7</v>
      </c>
      <c r="J2272" t="str">
        <f t="shared" si="38"/>
        <v>Yes</v>
      </c>
      <c r="K2272" s="102" t="s">
        <v>1101</v>
      </c>
    </row>
    <row r="2273" spans="1:11" ht="16" hidden="1" customHeight="1" x14ac:dyDescent="0.2">
      <c r="A2273" s="48">
        <v>46305</v>
      </c>
      <c r="B2273" s="98" t="s">
        <v>1156</v>
      </c>
      <c r="C2273" s="98" t="s">
        <v>138</v>
      </c>
      <c r="D2273" s="104">
        <v>8</v>
      </c>
      <c r="E2273" s="104">
        <v>7</v>
      </c>
      <c r="F2273" s="99" t="s">
        <v>1363</v>
      </c>
      <c r="G2273" s="101">
        <v>17.5</v>
      </c>
      <c r="H2273" s="109">
        <v>0.5</v>
      </c>
      <c r="I2273">
        <v>17.5</v>
      </c>
      <c r="J2273" t="str">
        <f t="shared" si="38"/>
        <v>Yes</v>
      </c>
      <c r="K2273" s="102" t="s">
        <v>4</v>
      </c>
    </row>
    <row r="2274" spans="1:11" ht="16" hidden="1" customHeight="1" x14ac:dyDescent="0.2">
      <c r="A2274" s="48">
        <v>46305</v>
      </c>
      <c r="B2274" s="98" t="s">
        <v>1156</v>
      </c>
      <c r="C2274" s="98" t="s">
        <v>138</v>
      </c>
      <c r="D2274" s="104">
        <v>8</v>
      </c>
      <c r="E2274" s="104">
        <v>7</v>
      </c>
      <c r="F2274" s="99" t="s">
        <v>1363</v>
      </c>
      <c r="G2274" s="101">
        <v>4.5999999999999996</v>
      </c>
      <c r="H2274" s="109">
        <v>0.5</v>
      </c>
      <c r="I2274">
        <v>3.49</v>
      </c>
      <c r="J2274" t="str">
        <f t="shared" si="38"/>
        <v>No</v>
      </c>
      <c r="K2274" s="102" t="s">
        <v>1101</v>
      </c>
    </row>
    <row r="2275" spans="1:11" ht="16" hidden="1" customHeight="1" x14ac:dyDescent="0.2">
      <c r="A2275" s="48">
        <v>46305</v>
      </c>
      <c r="B2275" s="98" t="s">
        <v>1156</v>
      </c>
      <c r="C2275" s="98" t="s">
        <v>138</v>
      </c>
      <c r="D2275" s="104">
        <v>8</v>
      </c>
      <c r="E2275" s="104">
        <v>9</v>
      </c>
      <c r="F2275" s="99" t="s">
        <v>1364</v>
      </c>
      <c r="G2275" s="101">
        <v>22</v>
      </c>
      <c r="H2275" s="109">
        <v>0.5</v>
      </c>
      <c r="I2275">
        <v>35.630000000000003</v>
      </c>
      <c r="J2275" t="str">
        <f t="shared" si="38"/>
        <v>Yes</v>
      </c>
      <c r="K2275" s="102" t="s">
        <v>4</v>
      </c>
    </row>
    <row r="2276" spans="1:11" ht="16" hidden="1" customHeight="1" x14ac:dyDescent="0.2">
      <c r="A2276" s="48">
        <v>46305</v>
      </c>
      <c r="B2276" s="98" t="s">
        <v>1156</v>
      </c>
      <c r="C2276" s="98" t="s">
        <v>138</v>
      </c>
      <c r="D2276" s="104">
        <v>8</v>
      </c>
      <c r="E2276" s="104">
        <v>9</v>
      </c>
      <c r="F2276" s="99" t="s">
        <v>1364</v>
      </c>
      <c r="G2276" s="101">
        <v>5.6</v>
      </c>
      <c r="H2276" s="109">
        <v>0.5</v>
      </c>
      <c r="I2276">
        <v>5.6</v>
      </c>
      <c r="J2276" t="str">
        <f t="shared" si="38"/>
        <v>Yes</v>
      </c>
      <c r="K2276" s="102" t="s">
        <v>1101</v>
      </c>
    </row>
    <row r="2277" spans="1:11" ht="16" hidden="1" customHeight="1" x14ac:dyDescent="0.2">
      <c r="A2277" s="48">
        <v>46305</v>
      </c>
      <c r="B2277" s="98" t="s">
        <v>1172</v>
      </c>
      <c r="C2277" s="98" t="s">
        <v>1173</v>
      </c>
      <c r="D2277" s="104">
        <v>7</v>
      </c>
      <c r="E2277" s="104">
        <v>1</v>
      </c>
      <c r="F2277" s="99" t="s">
        <v>1365</v>
      </c>
      <c r="G2277" s="101">
        <v>10.5</v>
      </c>
      <c r="H2277" s="109">
        <v>0.5</v>
      </c>
      <c r="I2277">
        <v>9.4</v>
      </c>
      <c r="J2277" t="str">
        <f t="shared" si="38"/>
        <v>No</v>
      </c>
      <c r="K2277" s="102" t="s">
        <v>4</v>
      </c>
    </row>
    <row r="2278" spans="1:11" ht="16" hidden="1" customHeight="1" x14ac:dyDescent="0.2">
      <c r="A2278" s="48">
        <v>46305</v>
      </c>
      <c r="B2278" s="98" t="s">
        <v>1172</v>
      </c>
      <c r="C2278" s="98" t="s">
        <v>1173</v>
      </c>
      <c r="D2278" s="104">
        <v>7</v>
      </c>
      <c r="E2278" s="104">
        <v>5</v>
      </c>
      <c r="F2278" s="99" t="s">
        <v>1366</v>
      </c>
      <c r="G2278" s="101">
        <v>21</v>
      </c>
      <c r="H2278" s="109">
        <v>0.5</v>
      </c>
      <c r="I2278">
        <v>20</v>
      </c>
      <c r="J2278" t="str">
        <f t="shared" si="38"/>
        <v>No</v>
      </c>
      <c r="K2278" s="102" t="s">
        <v>4</v>
      </c>
    </row>
    <row r="2279" spans="1:11" ht="16" hidden="1" customHeight="1" x14ac:dyDescent="0.2">
      <c r="A2279" s="48">
        <v>46305</v>
      </c>
      <c r="B2279" s="98" t="s">
        <v>1172</v>
      </c>
      <c r="C2279" s="98" t="s">
        <v>1173</v>
      </c>
      <c r="D2279" s="104">
        <v>7</v>
      </c>
      <c r="E2279" s="104">
        <v>5</v>
      </c>
      <c r="F2279" s="99" t="s">
        <v>1366</v>
      </c>
      <c r="G2279" s="101">
        <v>5.8</v>
      </c>
      <c r="H2279" s="109">
        <v>0.5</v>
      </c>
      <c r="I2279">
        <v>5.8</v>
      </c>
      <c r="J2279" t="str">
        <f t="shared" si="38"/>
        <v>Yes</v>
      </c>
      <c r="K2279" s="102" t="s">
        <v>1101</v>
      </c>
    </row>
    <row r="2280" spans="1:11" ht="16" hidden="1" customHeight="1" x14ac:dyDescent="0.2">
      <c r="A2280" s="48">
        <v>46305</v>
      </c>
      <c r="B2280" s="98" t="s">
        <v>1172</v>
      </c>
      <c r="C2280" s="98" t="s">
        <v>1173</v>
      </c>
      <c r="D2280" s="104">
        <v>7</v>
      </c>
      <c r="E2280" s="104">
        <v>6</v>
      </c>
      <c r="F2280" s="99" t="s">
        <v>1367</v>
      </c>
      <c r="G2280" s="101">
        <v>26</v>
      </c>
      <c r="H2280" s="109">
        <v>0.5</v>
      </c>
      <c r="I2280">
        <v>30.75</v>
      </c>
      <c r="J2280" t="str">
        <f t="shared" si="38"/>
        <v>Yes</v>
      </c>
      <c r="K2280" s="102" t="s">
        <v>4</v>
      </c>
    </row>
    <row r="2281" spans="1:11" ht="16" hidden="1" customHeight="1" x14ac:dyDescent="0.2">
      <c r="A2281" s="48">
        <v>46305</v>
      </c>
      <c r="B2281" s="98" t="s">
        <v>1172</v>
      </c>
      <c r="C2281" s="98" t="s">
        <v>1173</v>
      </c>
      <c r="D2281" s="104">
        <v>7</v>
      </c>
      <c r="E2281" s="104">
        <v>6</v>
      </c>
      <c r="F2281" s="99" t="s">
        <v>1367</v>
      </c>
      <c r="G2281" s="101">
        <v>8</v>
      </c>
      <c r="H2281" s="109">
        <v>0.5</v>
      </c>
      <c r="I2281">
        <v>8</v>
      </c>
      <c r="J2281" t="str">
        <f t="shared" si="38"/>
        <v>Yes</v>
      </c>
      <c r="K2281" s="102" t="s">
        <v>1101</v>
      </c>
    </row>
    <row r="2282" spans="1:11" ht="16" hidden="1" customHeight="1" x14ac:dyDescent="0.2">
      <c r="A2282" s="48">
        <v>46305</v>
      </c>
      <c r="B2282" s="98" t="s">
        <v>1172</v>
      </c>
      <c r="C2282" s="98" t="s">
        <v>1173</v>
      </c>
      <c r="D2282" s="104">
        <v>7</v>
      </c>
      <c r="E2282" s="104">
        <v>13</v>
      </c>
      <c r="F2282" s="99" t="s">
        <v>1368</v>
      </c>
      <c r="G2282" s="101">
        <v>19.5</v>
      </c>
      <c r="H2282" s="109">
        <v>0.5</v>
      </c>
      <c r="I2282">
        <v>49.04</v>
      </c>
      <c r="J2282" t="str">
        <f t="shared" si="38"/>
        <v>Yes</v>
      </c>
      <c r="K2282" s="102" t="s">
        <v>4</v>
      </c>
    </row>
    <row r="2283" spans="1:11" ht="16" hidden="1" customHeight="1" x14ac:dyDescent="0.2">
      <c r="A2283" s="48">
        <v>46305</v>
      </c>
      <c r="B2283" s="98" t="s">
        <v>1172</v>
      </c>
      <c r="C2283" s="98" t="s">
        <v>1173</v>
      </c>
      <c r="D2283" s="104">
        <v>7</v>
      </c>
      <c r="E2283" s="104">
        <v>13</v>
      </c>
      <c r="F2283" s="99" t="s">
        <v>1368</v>
      </c>
      <c r="G2283" s="101">
        <v>5.7</v>
      </c>
      <c r="H2283" s="109">
        <v>0.5</v>
      </c>
      <c r="I2283">
        <v>9.81</v>
      </c>
      <c r="J2283" t="str">
        <f t="shared" si="38"/>
        <v>Yes</v>
      </c>
      <c r="K2283" s="102" t="s">
        <v>1101</v>
      </c>
    </row>
    <row r="2284" spans="1:11" ht="16" hidden="1" customHeight="1" x14ac:dyDescent="0.2">
      <c r="A2284" s="48">
        <v>46305</v>
      </c>
      <c r="B2284" s="98" t="s">
        <v>1156</v>
      </c>
      <c r="C2284" s="98" t="s">
        <v>138</v>
      </c>
      <c r="D2284" s="104">
        <v>9</v>
      </c>
      <c r="E2284" s="104">
        <v>3</v>
      </c>
      <c r="F2284" s="99" t="s">
        <v>1303</v>
      </c>
      <c r="G2284" s="101">
        <v>12.5</v>
      </c>
      <c r="H2284" s="109">
        <v>0.5</v>
      </c>
      <c r="I2284">
        <v>18.5</v>
      </c>
      <c r="J2284" t="str">
        <f t="shared" si="38"/>
        <v>Yes</v>
      </c>
      <c r="K2284" s="102" t="s">
        <v>4</v>
      </c>
    </row>
    <row r="2285" spans="1:11" ht="16" hidden="1" customHeight="1" x14ac:dyDescent="0.2">
      <c r="A2285" s="48">
        <v>46305</v>
      </c>
      <c r="B2285" s="98" t="s">
        <v>1156</v>
      </c>
      <c r="C2285" s="98" t="s">
        <v>138</v>
      </c>
      <c r="D2285" s="104">
        <v>9</v>
      </c>
      <c r="E2285" s="104">
        <v>3</v>
      </c>
      <c r="F2285" s="99" t="s">
        <v>1303</v>
      </c>
      <c r="G2285" s="101">
        <v>4</v>
      </c>
      <c r="H2285" s="109">
        <v>0.5</v>
      </c>
      <c r="I2285">
        <v>4.5199999999999996</v>
      </c>
      <c r="J2285" t="str">
        <f t="shared" si="38"/>
        <v>Yes</v>
      </c>
      <c r="K2285" s="102" t="s">
        <v>1101</v>
      </c>
    </row>
    <row r="2286" spans="1:11" ht="16" hidden="1" customHeight="1" x14ac:dyDescent="0.2">
      <c r="A2286" s="48">
        <v>46305</v>
      </c>
      <c r="B2286" s="98" t="s">
        <v>1156</v>
      </c>
      <c r="C2286" s="98" t="s">
        <v>138</v>
      </c>
      <c r="D2286" s="104">
        <v>9</v>
      </c>
      <c r="E2286" s="104">
        <v>4</v>
      </c>
      <c r="F2286" s="99" t="s">
        <v>234</v>
      </c>
      <c r="G2286" s="101">
        <v>27</v>
      </c>
      <c r="H2286" s="109">
        <v>0.5</v>
      </c>
      <c r="I2286">
        <v>23</v>
      </c>
      <c r="J2286" t="str">
        <f t="shared" si="38"/>
        <v>No</v>
      </c>
      <c r="K2286" s="102" t="s">
        <v>4</v>
      </c>
    </row>
    <row r="2287" spans="1:11" ht="16" hidden="1" customHeight="1" x14ac:dyDescent="0.2">
      <c r="A2287" s="48">
        <v>46305</v>
      </c>
      <c r="B2287" s="98" t="s">
        <v>1156</v>
      </c>
      <c r="C2287" s="98" t="s">
        <v>138</v>
      </c>
      <c r="D2287" s="104">
        <v>9</v>
      </c>
      <c r="E2287" s="104">
        <v>4</v>
      </c>
      <c r="F2287" s="99" t="s">
        <v>234</v>
      </c>
      <c r="G2287" s="101">
        <v>8.4</v>
      </c>
      <c r="H2287" s="109">
        <v>0.5</v>
      </c>
      <c r="I2287">
        <v>5.9</v>
      </c>
      <c r="J2287" t="str">
        <f t="shared" si="38"/>
        <v>No</v>
      </c>
      <c r="K2287" s="102" t="s">
        <v>1101</v>
      </c>
    </row>
    <row r="2288" spans="1:11" ht="16" hidden="1" customHeight="1" x14ac:dyDescent="0.2">
      <c r="A2288" s="48">
        <v>46305</v>
      </c>
      <c r="B2288" s="98" t="s">
        <v>1156</v>
      </c>
      <c r="C2288" s="98" t="s">
        <v>138</v>
      </c>
      <c r="D2288" s="104">
        <v>9</v>
      </c>
      <c r="E2288" s="104">
        <v>5</v>
      </c>
      <c r="F2288" s="99" t="s">
        <v>747</v>
      </c>
      <c r="G2288" s="101">
        <v>32</v>
      </c>
      <c r="H2288" s="109">
        <v>0.5</v>
      </c>
      <c r="I2288">
        <v>34.479999999999997</v>
      </c>
      <c r="J2288" t="str">
        <f t="shared" si="38"/>
        <v>Yes</v>
      </c>
      <c r="K2288" s="102" t="s">
        <v>4</v>
      </c>
    </row>
    <row r="2289" spans="1:11" ht="16" hidden="1" customHeight="1" x14ac:dyDescent="0.2">
      <c r="A2289" s="48">
        <v>46305</v>
      </c>
      <c r="B2289" s="98" t="s">
        <v>1156</v>
      </c>
      <c r="C2289" s="98" t="s">
        <v>138</v>
      </c>
      <c r="D2289" s="104">
        <v>9</v>
      </c>
      <c r="E2289" s="104">
        <v>5</v>
      </c>
      <c r="F2289" s="99" t="s">
        <v>747</v>
      </c>
      <c r="G2289" s="101">
        <v>10</v>
      </c>
      <c r="H2289" s="109">
        <v>0.5</v>
      </c>
      <c r="I2289">
        <v>10</v>
      </c>
      <c r="J2289" t="str">
        <f t="shared" si="38"/>
        <v>Yes</v>
      </c>
      <c r="K2289" s="102" t="s">
        <v>1101</v>
      </c>
    </row>
    <row r="2290" spans="1:11" ht="16" hidden="1" customHeight="1" x14ac:dyDescent="0.2">
      <c r="A2290" s="48">
        <v>46305</v>
      </c>
      <c r="B2290" s="98" t="s">
        <v>1156</v>
      </c>
      <c r="C2290" s="98" t="s">
        <v>138</v>
      </c>
      <c r="D2290" s="104">
        <v>9</v>
      </c>
      <c r="E2290" s="104">
        <v>9</v>
      </c>
      <c r="F2290" s="99" t="s">
        <v>1305</v>
      </c>
      <c r="G2290" s="101">
        <v>28</v>
      </c>
      <c r="H2290" s="109">
        <v>0.5</v>
      </c>
      <c r="I2290">
        <v>24.84</v>
      </c>
      <c r="J2290" t="str">
        <f t="shared" si="38"/>
        <v>No</v>
      </c>
      <c r="K2290" s="102" t="s">
        <v>4</v>
      </c>
    </row>
    <row r="2291" spans="1:11" ht="16" hidden="1" customHeight="1" x14ac:dyDescent="0.2">
      <c r="A2291" s="48">
        <v>46305</v>
      </c>
      <c r="B2291" s="98" t="s">
        <v>1156</v>
      </c>
      <c r="C2291" s="98" t="s">
        <v>138</v>
      </c>
      <c r="D2291" s="104">
        <v>9</v>
      </c>
      <c r="E2291" s="104">
        <v>9</v>
      </c>
      <c r="F2291" s="99" t="s">
        <v>1305</v>
      </c>
      <c r="G2291" s="101">
        <v>9</v>
      </c>
      <c r="H2291" s="109">
        <v>0.5</v>
      </c>
      <c r="I2291">
        <v>6</v>
      </c>
      <c r="J2291" t="str">
        <f t="shared" si="38"/>
        <v>No</v>
      </c>
      <c r="K2291" s="102" t="s">
        <v>1101</v>
      </c>
    </row>
    <row r="2292" spans="1:11" ht="16" hidden="1" customHeight="1" x14ac:dyDescent="0.2">
      <c r="A2292" s="48">
        <v>46305</v>
      </c>
      <c r="B2292" s="98" t="s">
        <v>1156</v>
      </c>
      <c r="C2292" s="98" t="s">
        <v>138</v>
      </c>
      <c r="D2292" s="104">
        <v>9</v>
      </c>
      <c r="E2292" s="104">
        <v>10</v>
      </c>
      <c r="F2292" s="99" t="s">
        <v>1369</v>
      </c>
      <c r="G2292" s="101">
        <v>21</v>
      </c>
      <c r="H2292" s="109">
        <v>0.5</v>
      </c>
      <c r="I2292">
        <v>38.29</v>
      </c>
      <c r="J2292" t="str">
        <f t="shared" si="38"/>
        <v>Yes</v>
      </c>
      <c r="K2292" s="102" t="s">
        <v>4</v>
      </c>
    </row>
    <row r="2293" spans="1:11" ht="16" hidden="1" customHeight="1" x14ac:dyDescent="0.2">
      <c r="A2293" s="48">
        <v>46305</v>
      </c>
      <c r="B2293" s="98" t="s">
        <v>1156</v>
      </c>
      <c r="C2293" s="98" t="s">
        <v>138</v>
      </c>
      <c r="D2293" s="104">
        <v>9</v>
      </c>
      <c r="E2293" s="104">
        <v>10</v>
      </c>
      <c r="F2293" s="99" t="s">
        <v>1369</v>
      </c>
      <c r="G2293" s="101">
        <v>6.2</v>
      </c>
      <c r="H2293" s="109">
        <v>0.5</v>
      </c>
      <c r="I2293">
        <v>8.0399999999999991</v>
      </c>
      <c r="J2293" t="str">
        <f t="shared" si="38"/>
        <v>Yes</v>
      </c>
      <c r="K2293" s="102" t="s">
        <v>1101</v>
      </c>
    </row>
    <row r="2294" spans="1:11" ht="16" hidden="1" customHeight="1" x14ac:dyDescent="0.2">
      <c r="A2294" s="48">
        <v>46305</v>
      </c>
      <c r="B2294" s="98" t="s">
        <v>1156</v>
      </c>
      <c r="C2294" s="98" t="s">
        <v>138</v>
      </c>
      <c r="D2294" s="104">
        <v>9</v>
      </c>
      <c r="E2294" s="104">
        <v>11</v>
      </c>
      <c r="F2294" s="99" t="s">
        <v>548</v>
      </c>
      <c r="G2294" s="101">
        <v>40</v>
      </c>
      <c r="H2294" s="109">
        <v>0.5</v>
      </c>
      <c r="I2294">
        <v>37.869999999999997</v>
      </c>
      <c r="J2294" t="str">
        <f t="shared" si="38"/>
        <v>No</v>
      </c>
      <c r="K2294" s="102" t="s">
        <v>4</v>
      </c>
    </row>
    <row r="2295" spans="1:11" ht="16" hidden="1" customHeight="1" x14ac:dyDescent="0.2">
      <c r="A2295" s="48">
        <v>46305</v>
      </c>
      <c r="B2295" s="98" t="s">
        <v>1156</v>
      </c>
      <c r="C2295" s="98" t="s">
        <v>138</v>
      </c>
      <c r="D2295" s="104">
        <v>9</v>
      </c>
      <c r="E2295" s="104">
        <v>11</v>
      </c>
      <c r="F2295" s="99" t="s">
        <v>548</v>
      </c>
      <c r="G2295" s="101">
        <v>12.5</v>
      </c>
      <c r="H2295" s="109">
        <v>0.5</v>
      </c>
      <c r="I2295">
        <v>9.3699999999999992</v>
      </c>
      <c r="J2295" t="str">
        <f t="shared" si="38"/>
        <v>No</v>
      </c>
      <c r="K2295" s="102" t="s">
        <v>1101</v>
      </c>
    </row>
    <row r="2296" spans="1:11" ht="16" hidden="1" customHeight="1" x14ac:dyDescent="0.2">
      <c r="A2296" s="48">
        <v>46305</v>
      </c>
      <c r="B2296" s="98" t="s">
        <v>1156</v>
      </c>
      <c r="C2296" s="98" t="s">
        <v>138</v>
      </c>
      <c r="D2296" s="104">
        <v>9</v>
      </c>
      <c r="E2296" s="104">
        <v>12</v>
      </c>
      <c r="F2296" s="99" t="s">
        <v>272</v>
      </c>
      <c r="G2296" s="101">
        <v>20</v>
      </c>
      <c r="H2296" s="109">
        <v>0.5</v>
      </c>
      <c r="I2296">
        <v>20.440000000000001</v>
      </c>
      <c r="J2296" t="str">
        <f t="shared" si="38"/>
        <v>Yes</v>
      </c>
      <c r="K2296" s="102" t="s">
        <v>4</v>
      </c>
    </row>
    <row r="2297" spans="1:11" ht="16" hidden="1" customHeight="1" x14ac:dyDescent="0.2">
      <c r="A2297" s="48">
        <v>46305</v>
      </c>
      <c r="B2297" s="98" t="s">
        <v>1156</v>
      </c>
      <c r="C2297" s="98" t="s">
        <v>138</v>
      </c>
      <c r="D2297" s="104">
        <v>9</v>
      </c>
      <c r="E2297" s="104">
        <v>12</v>
      </c>
      <c r="F2297" s="99" t="s">
        <v>272</v>
      </c>
      <c r="G2297" s="101">
        <v>6.6</v>
      </c>
      <c r="H2297" s="109">
        <v>0.5</v>
      </c>
      <c r="I2297">
        <v>4.99</v>
      </c>
      <c r="J2297" t="str">
        <f t="shared" si="38"/>
        <v>No</v>
      </c>
      <c r="K2297" s="102" t="s">
        <v>1101</v>
      </c>
    </row>
    <row r="2298" spans="1:11" ht="16" hidden="1" customHeight="1" x14ac:dyDescent="0.2">
      <c r="A2298" s="48">
        <v>46305</v>
      </c>
      <c r="B2298" s="98" t="s">
        <v>1156</v>
      </c>
      <c r="C2298" s="98" t="s">
        <v>138</v>
      </c>
      <c r="D2298" s="104">
        <v>9</v>
      </c>
      <c r="E2298" s="104">
        <v>13</v>
      </c>
      <c r="F2298" s="99" t="s">
        <v>1370</v>
      </c>
      <c r="G2298" s="101">
        <v>10</v>
      </c>
      <c r="H2298" s="109">
        <v>0.5</v>
      </c>
      <c r="I2298">
        <v>10</v>
      </c>
      <c r="J2298" t="str">
        <f t="shared" si="38"/>
        <v>Yes</v>
      </c>
      <c r="K2298" s="102" t="s">
        <v>4</v>
      </c>
    </row>
    <row r="2299" spans="1:11" ht="16" hidden="1" customHeight="1" x14ac:dyDescent="0.2">
      <c r="A2299" s="48">
        <v>46305</v>
      </c>
      <c r="B2299" s="98" t="s">
        <v>1172</v>
      </c>
      <c r="C2299" s="98" t="s">
        <v>1173</v>
      </c>
      <c r="D2299" s="104">
        <v>8</v>
      </c>
      <c r="E2299" s="104">
        <v>3</v>
      </c>
      <c r="F2299" s="99" t="s">
        <v>1371</v>
      </c>
      <c r="G2299" s="101">
        <v>18</v>
      </c>
      <c r="H2299" s="109">
        <v>0.5</v>
      </c>
      <c r="I2299">
        <v>16.809999999999999</v>
      </c>
      <c r="J2299" t="str">
        <f t="shared" si="38"/>
        <v>No</v>
      </c>
      <c r="K2299" s="102" t="s">
        <v>4</v>
      </c>
    </row>
    <row r="2300" spans="1:11" ht="16" hidden="1" customHeight="1" x14ac:dyDescent="0.2">
      <c r="A2300" s="48">
        <v>46305</v>
      </c>
      <c r="B2300" s="98" t="s">
        <v>1172</v>
      </c>
      <c r="C2300" s="98" t="s">
        <v>1173</v>
      </c>
      <c r="D2300" s="104">
        <v>8</v>
      </c>
      <c r="E2300" s="104">
        <v>3</v>
      </c>
      <c r="F2300" s="99" t="s">
        <v>1371</v>
      </c>
      <c r="G2300" s="101">
        <v>5.7</v>
      </c>
      <c r="H2300" s="109">
        <v>0.5</v>
      </c>
      <c r="I2300">
        <v>4.9000000000000004</v>
      </c>
      <c r="J2300" t="str">
        <f t="shared" si="38"/>
        <v>No</v>
      </c>
      <c r="K2300" s="102" t="s">
        <v>1101</v>
      </c>
    </row>
    <row r="2301" spans="1:11" ht="16" hidden="1" customHeight="1" x14ac:dyDescent="0.2">
      <c r="A2301" s="48">
        <v>46305</v>
      </c>
      <c r="B2301" s="98" t="s">
        <v>1172</v>
      </c>
      <c r="C2301" s="98" t="s">
        <v>1173</v>
      </c>
      <c r="D2301" s="104">
        <v>8</v>
      </c>
      <c r="E2301" s="104">
        <v>5</v>
      </c>
      <c r="F2301" s="99" t="s">
        <v>1372</v>
      </c>
      <c r="G2301" s="101">
        <v>23</v>
      </c>
      <c r="H2301" s="109">
        <v>0.5</v>
      </c>
      <c r="I2301">
        <v>23</v>
      </c>
      <c r="J2301" t="str">
        <f t="shared" si="38"/>
        <v>Yes</v>
      </c>
      <c r="K2301" s="102" t="s">
        <v>4</v>
      </c>
    </row>
    <row r="2302" spans="1:11" ht="16" hidden="1" customHeight="1" x14ac:dyDescent="0.2">
      <c r="A2302" s="48">
        <v>46305</v>
      </c>
      <c r="B2302" s="98" t="s">
        <v>1172</v>
      </c>
      <c r="C2302" s="98" t="s">
        <v>1173</v>
      </c>
      <c r="D2302" s="104">
        <v>8</v>
      </c>
      <c r="E2302" s="104">
        <v>5</v>
      </c>
      <c r="F2302" s="99" t="s">
        <v>1372</v>
      </c>
      <c r="G2302" s="101">
        <v>6.6</v>
      </c>
      <c r="H2302" s="109">
        <v>0.5</v>
      </c>
      <c r="I2302">
        <v>6.2</v>
      </c>
      <c r="J2302" t="str">
        <f t="shared" si="38"/>
        <v>No</v>
      </c>
      <c r="K2302" s="102" t="s">
        <v>1101</v>
      </c>
    </row>
    <row r="2303" spans="1:11" ht="16" hidden="1" customHeight="1" x14ac:dyDescent="0.2">
      <c r="A2303" s="48">
        <v>46305</v>
      </c>
      <c r="B2303" s="98" t="s">
        <v>1172</v>
      </c>
      <c r="C2303" s="98" t="s">
        <v>1173</v>
      </c>
      <c r="D2303" s="104">
        <v>8</v>
      </c>
      <c r="E2303" s="104">
        <v>11</v>
      </c>
      <c r="F2303" s="99" t="s">
        <v>1373</v>
      </c>
      <c r="G2303" s="101">
        <v>25</v>
      </c>
      <c r="H2303" s="109">
        <v>0.5</v>
      </c>
      <c r="I2303">
        <v>22.77</v>
      </c>
      <c r="J2303" t="str">
        <f t="shared" si="38"/>
        <v>No</v>
      </c>
      <c r="K2303" s="102" t="s">
        <v>4</v>
      </c>
    </row>
    <row r="2304" spans="1:11" ht="16" hidden="1" customHeight="1" x14ac:dyDescent="0.2">
      <c r="A2304" s="48">
        <v>46305</v>
      </c>
      <c r="B2304" s="98" t="s">
        <v>1172</v>
      </c>
      <c r="C2304" s="98" t="s">
        <v>1173</v>
      </c>
      <c r="D2304" s="104">
        <v>8</v>
      </c>
      <c r="E2304" s="104">
        <v>11</v>
      </c>
      <c r="F2304" s="99" t="s">
        <v>1373</v>
      </c>
      <c r="G2304" s="101">
        <v>7.8</v>
      </c>
      <c r="H2304" s="109">
        <v>0.5</v>
      </c>
      <c r="I2304">
        <v>5.47</v>
      </c>
      <c r="J2304" t="str">
        <f t="shared" si="38"/>
        <v>No</v>
      </c>
      <c r="K2304" s="102" t="s">
        <v>1101</v>
      </c>
    </row>
    <row r="2305" spans="1:11" ht="16" hidden="1" customHeight="1" x14ac:dyDescent="0.2">
      <c r="A2305" s="48">
        <v>46305</v>
      </c>
      <c r="B2305" s="98" t="s">
        <v>1172</v>
      </c>
      <c r="C2305" s="98" t="s">
        <v>1173</v>
      </c>
      <c r="D2305" s="104">
        <v>8</v>
      </c>
      <c r="E2305" s="104">
        <v>13</v>
      </c>
      <c r="F2305" s="99" t="s">
        <v>1256</v>
      </c>
      <c r="G2305" s="101">
        <v>17.5</v>
      </c>
      <c r="H2305" s="109">
        <v>0.5</v>
      </c>
      <c r="I2305">
        <v>13</v>
      </c>
      <c r="J2305" t="str">
        <f t="shared" si="38"/>
        <v>No</v>
      </c>
      <c r="K2305" s="102" t="s">
        <v>4</v>
      </c>
    </row>
    <row r="2306" spans="1:11" ht="16" hidden="1" customHeight="1" x14ac:dyDescent="0.2">
      <c r="A2306" s="48">
        <v>46305</v>
      </c>
      <c r="B2306" s="98" t="s">
        <v>1172</v>
      </c>
      <c r="C2306" s="98" t="s">
        <v>1173</v>
      </c>
      <c r="D2306" s="104">
        <v>8</v>
      </c>
      <c r="E2306" s="104">
        <v>13</v>
      </c>
      <c r="F2306" s="99" t="s">
        <v>1256</v>
      </c>
      <c r="G2306" s="101">
        <v>5.6</v>
      </c>
      <c r="H2306" s="109">
        <v>0.5</v>
      </c>
      <c r="I2306">
        <v>3.9</v>
      </c>
      <c r="J2306" t="str">
        <f t="shared" si="38"/>
        <v>No</v>
      </c>
      <c r="K2306" s="102" t="s">
        <v>1101</v>
      </c>
    </row>
    <row r="2307" spans="1:11" ht="16" hidden="1" customHeight="1" x14ac:dyDescent="0.2">
      <c r="A2307" s="48">
        <v>46305</v>
      </c>
      <c r="B2307" s="98" t="s">
        <v>1156</v>
      </c>
      <c r="C2307" s="98" t="s">
        <v>138</v>
      </c>
      <c r="D2307" s="104">
        <v>10</v>
      </c>
      <c r="E2307" s="104">
        <v>2</v>
      </c>
      <c r="F2307" s="99" t="s">
        <v>1130</v>
      </c>
      <c r="G2307" s="101">
        <v>28</v>
      </c>
      <c r="H2307" s="109">
        <v>0.5</v>
      </c>
      <c r="I2307">
        <v>26</v>
      </c>
      <c r="J2307" t="str">
        <f t="shared" si="38"/>
        <v>No</v>
      </c>
      <c r="K2307" s="102" t="s">
        <v>4</v>
      </c>
    </row>
    <row r="2308" spans="1:11" ht="16" hidden="1" customHeight="1" x14ac:dyDescent="0.2">
      <c r="A2308" s="48">
        <v>46305</v>
      </c>
      <c r="B2308" s="98" t="s">
        <v>1156</v>
      </c>
      <c r="C2308" s="98" t="s">
        <v>138</v>
      </c>
      <c r="D2308" s="104">
        <v>10</v>
      </c>
      <c r="E2308" s="104">
        <v>2</v>
      </c>
      <c r="F2308" s="99" t="s">
        <v>1130</v>
      </c>
      <c r="G2308" s="101">
        <v>9.1999999999999993</v>
      </c>
      <c r="H2308" s="109">
        <v>0.5</v>
      </c>
      <c r="I2308">
        <v>7</v>
      </c>
      <c r="J2308" t="str">
        <f t="shared" si="38"/>
        <v>No</v>
      </c>
      <c r="K2308" s="102" t="s">
        <v>1101</v>
      </c>
    </row>
    <row r="2309" spans="1:11" ht="16" hidden="1" customHeight="1" x14ac:dyDescent="0.2">
      <c r="A2309" s="48">
        <v>46305</v>
      </c>
      <c r="B2309" s="98" t="s">
        <v>1156</v>
      </c>
      <c r="C2309" s="98" t="s">
        <v>138</v>
      </c>
      <c r="D2309" s="104">
        <v>10</v>
      </c>
      <c r="E2309" s="104">
        <v>3</v>
      </c>
      <c r="F2309" s="99" t="s">
        <v>607</v>
      </c>
      <c r="G2309" s="101">
        <v>32</v>
      </c>
      <c r="H2309" s="109">
        <v>0.5</v>
      </c>
      <c r="I2309">
        <v>29.41</v>
      </c>
      <c r="J2309" t="str">
        <f t="shared" si="38"/>
        <v>No</v>
      </c>
      <c r="K2309" s="102" t="s">
        <v>4</v>
      </c>
    </row>
    <row r="2310" spans="1:11" ht="16" hidden="1" customHeight="1" x14ac:dyDescent="0.2">
      <c r="A2310" s="48">
        <v>46305</v>
      </c>
      <c r="B2310" s="98" t="s">
        <v>1156</v>
      </c>
      <c r="C2310" s="98" t="s">
        <v>138</v>
      </c>
      <c r="D2310" s="104">
        <v>10</v>
      </c>
      <c r="E2310" s="104">
        <v>3</v>
      </c>
      <c r="F2310" s="99" t="s">
        <v>607</v>
      </c>
      <c r="G2310" s="101">
        <v>10</v>
      </c>
      <c r="H2310" s="109">
        <v>0.5</v>
      </c>
      <c r="I2310">
        <v>6.3</v>
      </c>
      <c r="J2310" t="str">
        <f t="shared" si="38"/>
        <v>No</v>
      </c>
      <c r="K2310" s="102" t="s">
        <v>1101</v>
      </c>
    </row>
    <row r="2311" spans="1:11" ht="16" hidden="1" customHeight="1" x14ac:dyDescent="0.2">
      <c r="A2311" s="48">
        <v>46305</v>
      </c>
      <c r="B2311" s="98" t="s">
        <v>1156</v>
      </c>
      <c r="C2311" s="98" t="s">
        <v>138</v>
      </c>
      <c r="D2311" s="104">
        <v>10</v>
      </c>
      <c r="E2311" s="104">
        <v>4</v>
      </c>
      <c r="F2311" s="99" t="s">
        <v>200</v>
      </c>
      <c r="G2311" s="101">
        <v>11</v>
      </c>
      <c r="H2311" s="109">
        <v>0.5</v>
      </c>
      <c r="I2311">
        <v>9.1999999999999993</v>
      </c>
      <c r="J2311" t="str">
        <f t="shared" si="38"/>
        <v>No</v>
      </c>
      <c r="K2311" s="102" t="s">
        <v>4</v>
      </c>
    </row>
    <row r="2312" spans="1:11" ht="16" hidden="1" customHeight="1" x14ac:dyDescent="0.2">
      <c r="A2312" s="48">
        <v>46305</v>
      </c>
      <c r="B2312" s="98" t="s">
        <v>1156</v>
      </c>
      <c r="C2312" s="98" t="s">
        <v>138</v>
      </c>
      <c r="D2312" s="104">
        <v>10</v>
      </c>
      <c r="E2312" s="104">
        <v>7</v>
      </c>
      <c r="F2312" s="99" t="s">
        <v>201</v>
      </c>
      <c r="G2312" s="101">
        <v>23</v>
      </c>
      <c r="H2312" s="109">
        <v>0.5</v>
      </c>
      <c r="I2312">
        <v>36.5</v>
      </c>
      <c r="J2312" t="str">
        <f t="shared" si="38"/>
        <v>Yes</v>
      </c>
      <c r="K2312" s="102" t="s">
        <v>4</v>
      </c>
    </row>
    <row r="2313" spans="1:11" ht="16" hidden="1" customHeight="1" x14ac:dyDescent="0.2">
      <c r="A2313" s="48">
        <v>46305</v>
      </c>
      <c r="B2313" s="98" t="s">
        <v>1156</v>
      </c>
      <c r="C2313" s="98" t="s">
        <v>138</v>
      </c>
      <c r="D2313" s="104">
        <v>10</v>
      </c>
      <c r="E2313" s="104">
        <v>7</v>
      </c>
      <c r="F2313" s="99" t="s">
        <v>201</v>
      </c>
      <c r="G2313" s="101">
        <v>6.6</v>
      </c>
      <c r="H2313" s="109">
        <v>0.5</v>
      </c>
      <c r="I2313">
        <v>7.16</v>
      </c>
      <c r="J2313" t="str">
        <f t="shared" si="38"/>
        <v>Yes</v>
      </c>
      <c r="K2313" s="102" t="s">
        <v>1101</v>
      </c>
    </row>
    <row r="2314" spans="1:11" ht="16" hidden="1" customHeight="1" x14ac:dyDescent="0.2">
      <c r="A2314" s="48">
        <v>46305</v>
      </c>
      <c r="B2314" s="98" t="s">
        <v>1156</v>
      </c>
      <c r="C2314" s="98" t="s">
        <v>138</v>
      </c>
      <c r="D2314" s="104">
        <v>10</v>
      </c>
      <c r="E2314" s="104">
        <v>15</v>
      </c>
      <c r="F2314" s="99" t="s">
        <v>273</v>
      </c>
      <c r="G2314" s="101">
        <v>20</v>
      </c>
      <c r="H2314" s="109">
        <v>0.5</v>
      </c>
      <c r="I2314">
        <v>50</v>
      </c>
      <c r="J2314" t="str">
        <f t="shared" si="38"/>
        <v>Yes</v>
      </c>
      <c r="K2314" s="102" t="s">
        <v>4</v>
      </c>
    </row>
    <row r="2315" spans="1:11" ht="16" hidden="1" customHeight="1" x14ac:dyDescent="0.2">
      <c r="A2315" s="48">
        <v>46305</v>
      </c>
      <c r="B2315" s="98" t="s">
        <v>1156</v>
      </c>
      <c r="C2315" s="98" t="s">
        <v>138</v>
      </c>
      <c r="D2315" s="104">
        <v>10</v>
      </c>
      <c r="E2315" s="104">
        <v>15</v>
      </c>
      <c r="F2315" s="99" t="s">
        <v>273</v>
      </c>
      <c r="G2315" s="101">
        <v>5.7</v>
      </c>
      <c r="H2315" s="109">
        <v>0.5</v>
      </c>
      <c r="I2315">
        <v>9.1300000000000008</v>
      </c>
      <c r="J2315" t="str">
        <f t="shared" si="38"/>
        <v>Yes</v>
      </c>
      <c r="K2315" s="102" t="s">
        <v>1101</v>
      </c>
    </row>
    <row r="2316" spans="1:11" ht="16" hidden="1" customHeight="1" x14ac:dyDescent="0.2">
      <c r="A2316" s="48">
        <v>46305</v>
      </c>
      <c r="B2316" s="98" t="s">
        <v>1156</v>
      </c>
      <c r="C2316" s="98" t="s">
        <v>138</v>
      </c>
      <c r="D2316" s="104">
        <v>10</v>
      </c>
      <c r="E2316" s="104">
        <v>16</v>
      </c>
      <c r="F2316" s="99" t="s">
        <v>1374</v>
      </c>
      <c r="G2316" s="101">
        <v>26</v>
      </c>
      <c r="H2316" s="109">
        <v>0.5</v>
      </c>
      <c r="I2316">
        <v>29.01</v>
      </c>
      <c r="J2316" t="str">
        <f t="shared" si="38"/>
        <v>Yes</v>
      </c>
      <c r="K2316" s="102" t="s">
        <v>4</v>
      </c>
    </row>
    <row r="2317" spans="1:11" ht="16" hidden="1" customHeight="1" x14ac:dyDescent="0.2">
      <c r="A2317" s="48">
        <v>46305</v>
      </c>
      <c r="B2317" s="98" t="s">
        <v>1156</v>
      </c>
      <c r="C2317" s="98" t="s">
        <v>138</v>
      </c>
      <c r="D2317" s="104">
        <v>10</v>
      </c>
      <c r="E2317" s="104">
        <v>16</v>
      </c>
      <c r="F2317" s="99" t="s">
        <v>1374</v>
      </c>
      <c r="G2317" s="101">
        <v>7.8</v>
      </c>
      <c r="H2317" s="109">
        <v>0.5</v>
      </c>
      <c r="I2317">
        <v>7.27</v>
      </c>
      <c r="J2317" t="str">
        <f t="shared" si="38"/>
        <v>No</v>
      </c>
      <c r="K2317" s="102" t="s">
        <v>1101</v>
      </c>
    </row>
    <row r="2318" spans="1:11" ht="16" hidden="1" customHeight="1" x14ac:dyDescent="0.2">
      <c r="A2318" s="48">
        <v>46305</v>
      </c>
      <c r="B2318" s="98" t="s">
        <v>1156</v>
      </c>
      <c r="C2318" s="98" t="s">
        <v>138</v>
      </c>
      <c r="D2318" s="104">
        <v>10</v>
      </c>
      <c r="E2318" s="104">
        <v>17</v>
      </c>
      <c r="F2318" s="99" t="s">
        <v>1375</v>
      </c>
      <c r="G2318" s="101">
        <v>27</v>
      </c>
      <c r="H2318" s="109">
        <v>0.5</v>
      </c>
      <c r="I2318">
        <v>33.5</v>
      </c>
      <c r="J2318" t="str">
        <f t="shared" si="38"/>
        <v>Yes</v>
      </c>
      <c r="K2318" s="102" t="s">
        <v>4</v>
      </c>
    </row>
    <row r="2319" spans="1:11" ht="16" hidden="1" customHeight="1" x14ac:dyDescent="0.2">
      <c r="A2319" s="48">
        <v>46305</v>
      </c>
      <c r="B2319" s="98" t="s">
        <v>1156</v>
      </c>
      <c r="C2319" s="98" t="s">
        <v>138</v>
      </c>
      <c r="D2319" s="104">
        <v>10</v>
      </c>
      <c r="E2319" s="104">
        <v>17</v>
      </c>
      <c r="F2319" s="99" t="s">
        <v>1375</v>
      </c>
      <c r="G2319" s="101">
        <v>8.6</v>
      </c>
      <c r="H2319" s="109">
        <v>0.5</v>
      </c>
      <c r="I2319">
        <v>8.6</v>
      </c>
      <c r="J2319" t="str">
        <f t="shared" si="38"/>
        <v>Yes</v>
      </c>
      <c r="K2319" s="102" t="s">
        <v>1101</v>
      </c>
    </row>
    <row r="2320" spans="1:11" ht="16" hidden="1" customHeight="1" x14ac:dyDescent="0.2">
      <c r="A2320" s="48">
        <v>46305</v>
      </c>
      <c r="B2320" s="98" t="s">
        <v>1172</v>
      </c>
      <c r="C2320" s="98" t="s">
        <v>1173</v>
      </c>
      <c r="D2320" s="104">
        <v>9</v>
      </c>
      <c r="E2320" s="104">
        <v>1</v>
      </c>
      <c r="F2320" s="99" t="s">
        <v>1376</v>
      </c>
      <c r="G2320" s="101">
        <v>11.5</v>
      </c>
      <c r="H2320" s="109">
        <v>0.5</v>
      </c>
      <c r="I2320">
        <v>12.29</v>
      </c>
      <c r="J2320" t="str">
        <f t="shared" si="38"/>
        <v>Yes</v>
      </c>
      <c r="K2320" s="102" t="s">
        <v>4</v>
      </c>
    </row>
    <row r="2321" spans="1:11" ht="16" hidden="1" customHeight="1" x14ac:dyDescent="0.2">
      <c r="A2321" s="48">
        <v>46305</v>
      </c>
      <c r="B2321" s="98" t="s">
        <v>1172</v>
      </c>
      <c r="C2321" s="98" t="s">
        <v>1173</v>
      </c>
      <c r="D2321" s="104">
        <v>9</v>
      </c>
      <c r="E2321" s="104">
        <v>8</v>
      </c>
      <c r="F2321" s="99" t="s">
        <v>1247</v>
      </c>
      <c r="G2321" s="101">
        <v>24</v>
      </c>
      <c r="H2321" s="109">
        <v>0.5</v>
      </c>
      <c r="I2321">
        <v>23.26</v>
      </c>
      <c r="J2321" t="str">
        <f t="shared" si="38"/>
        <v>No</v>
      </c>
      <c r="K2321" s="102" t="s">
        <v>4</v>
      </c>
    </row>
    <row r="2322" spans="1:11" ht="16" hidden="1" customHeight="1" x14ac:dyDescent="0.2">
      <c r="A2322" s="48">
        <v>46305</v>
      </c>
      <c r="B2322" s="98" t="s">
        <v>1172</v>
      </c>
      <c r="C2322" s="98" t="s">
        <v>1173</v>
      </c>
      <c r="D2322" s="104">
        <v>9</v>
      </c>
      <c r="E2322" s="104">
        <v>8</v>
      </c>
      <c r="F2322" s="99" t="s">
        <v>1247</v>
      </c>
      <c r="G2322" s="101">
        <v>6</v>
      </c>
      <c r="H2322" s="109">
        <v>0.5</v>
      </c>
      <c r="I2322">
        <v>4.7</v>
      </c>
      <c r="J2322" t="str">
        <f>IF(I2322&gt;=G2322,"Yes","No")</f>
        <v>No</v>
      </c>
      <c r="K2322" s="102" t="s">
        <v>1101</v>
      </c>
    </row>
    <row r="2323" spans="1:11" ht="16" hidden="1" customHeight="1" x14ac:dyDescent="0.2">
      <c r="A2323" s="48">
        <v>46305</v>
      </c>
      <c r="B2323" s="98" t="s">
        <v>1172</v>
      </c>
      <c r="C2323" s="98" t="s">
        <v>1173</v>
      </c>
      <c r="D2323" s="104">
        <v>9</v>
      </c>
      <c r="E2323" s="104">
        <v>13</v>
      </c>
      <c r="F2323" s="99" t="s">
        <v>1377</v>
      </c>
      <c r="G2323" s="101">
        <v>10.5</v>
      </c>
      <c r="H2323" s="109">
        <v>0.5</v>
      </c>
      <c r="I2323">
        <v>13</v>
      </c>
      <c r="J2323" t="str">
        <f>IF(I2323&gt;=G2323,"Yes","No")</f>
        <v>Yes</v>
      </c>
      <c r="K2323" s="102" t="s">
        <v>4</v>
      </c>
    </row>
    <row r="2324" spans="1:11" ht="16" hidden="1" customHeight="1" x14ac:dyDescent="0.2">
      <c r="A2324" s="48">
        <v>46309</v>
      </c>
      <c r="B2324" s="98" t="s">
        <v>1156</v>
      </c>
      <c r="C2324" s="98" t="s">
        <v>138</v>
      </c>
      <c r="D2324" s="104">
        <v>1</v>
      </c>
      <c r="E2324" s="104">
        <v>4</v>
      </c>
      <c r="F2324" s="99" t="s">
        <v>1378</v>
      </c>
      <c r="G2324" s="101">
        <v>11.5</v>
      </c>
      <c r="H2324" s="109">
        <v>0.5</v>
      </c>
      <c r="I2324">
        <v>12.63</v>
      </c>
      <c r="J2324" t="str">
        <f t="shared" ref="J2324:J2387" si="39">IF(I2324&gt;=G2324,"Yes","No")</f>
        <v>Yes</v>
      </c>
      <c r="K2324" s="102" t="s">
        <v>4</v>
      </c>
    </row>
    <row r="2325" spans="1:11" ht="16" hidden="1" customHeight="1" x14ac:dyDescent="0.2">
      <c r="A2325" s="48">
        <v>46309</v>
      </c>
      <c r="B2325" s="98" t="s">
        <v>1156</v>
      </c>
      <c r="C2325" s="98" t="s">
        <v>138</v>
      </c>
      <c r="D2325" s="104">
        <v>1</v>
      </c>
      <c r="E2325" s="104">
        <v>4</v>
      </c>
      <c r="F2325" s="99" t="s">
        <v>1378</v>
      </c>
      <c r="G2325" s="101">
        <v>5.4</v>
      </c>
      <c r="H2325" s="109">
        <v>0.5</v>
      </c>
      <c r="I2325">
        <v>4.57</v>
      </c>
      <c r="J2325" t="str">
        <f t="shared" si="39"/>
        <v>No</v>
      </c>
      <c r="K2325" s="102" t="s">
        <v>1101</v>
      </c>
    </row>
    <row r="2326" spans="1:11" ht="16" hidden="1" customHeight="1" x14ac:dyDescent="0.2">
      <c r="A2326" s="48">
        <v>46309</v>
      </c>
      <c r="B2326" s="98" t="s">
        <v>1156</v>
      </c>
      <c r="C2326" s="98" t="s">
        <v>138</v>
      </c>
      <c r="D2326" s="104">
        <v>2</v>
      </c>
      <c r="E2326" s="104">
        <v>5</v>
      </c>
      <c r="F2326" s="99" t="s">
        <v>1379</v>
      </c>
      <c r="G2326" s="101">
        <v>12.5</v>
      </c>
      <c r="H2326" s="109">
        <v>0.5</v>
      </c>
      <c r="I2326">
        <v>6.8</v>
      </c>
      <c r="J2326" t="str">
        <f t="shared" si="39"/>
        <v>No</v>
      </c>
      <c r="K2326" s="102" t="s">
        <v>4</v>
      </c>
    </row>
    <row r="2327" spans="1:11" ht="16" hidden="1" customHeight="1" x14ac:dyDescent="0.2">
      <c r="A2327" s="48">
        <v>46309</v>
      </c>
      <c r="B2327" s="98" t="s">
        <v>1156</v>
      </c>
      <c r="C2327" s="98" t="s">
        <v>138</v>
      </c>
      <c r="D2327" s="104">
        <v>2</v>
      </c>
      <c r="E2327" s="104">
        <v>9</v>
      </c>
      <c r="F2327" s="99" t="s">
        <v>1380</v>
      </c>
      <c r="G2327" s="101">
        <v>26</v>
      </c>
      <c r="H2327" s="109">
        <v>0.5</v>
      </c>
      <c r="I2327">
        <v>23.03</v>
      </c>
      <c r="J2327" t="str">
        <f t="shared" si="39"/>
        <v>No</v>
      </c>
      <c r="K2327" s="102" t="s">
        <v>4</v>
      </c>
    </row>
    <row r="2328" spans="1:11" ht="16" hidden="1" customHeight="1" x14ac:dyDescent="0.2">
      <c r="A2328" s="48">
        <v>46309</v>
      </c>
      <c r="B2328" s="98" t="s">
        <v>1156</v>
      </c>
      <c r="C2328" s="98" t="s">
        <v>138</v>
      </c>
      <c r="D2328" s="104">
        <v>2</v>
      </c>
      <c r="E2328" s="104">
        <v>9</v>
      </c>
      <c r="F2328" s="99" t="s">
        <v>1380</v>
      </c>
      <c r="G2328" s="101">
        <v>7.4</v>
      </c>
      <c r="H2328" s="109">
        <v>0.5</v>
      </c>
      <c r="I2328">
        <v>5</v>
      </c>
      <c r="J2328" t="str">
        <f t="shared" si="39"/>
        <v>No</v>
      </c>
      <c r="K2328" s="102" t="s">
        <v>1101</v>
      </c>
    </row>
    <row r="2329" spans="1:11" ht="16" hidden="1" customHeight="1" x14ac:dyDescent="0.2">
      <c r="A2329" s="48">
        <v>46309</v>
      </c>
      <c r="B2329" s="98" t="s">
        <v>1156</v>
      </c>
      <c r="C2329" s="98" t="s">
        <v>138</v>
      </c>
      <c r="D2329" s="104">
        <v>2</v>
      </c>
      <c r="E2329" s="104">
        <v>10</v>
      </c>
      <c r="F2329" s="99" t="s">
        <v>1381</v>
      </c>
      <c r="G2329" s="101">
        <v>17.5</v>
      </c>
      <c r="H2329" s="109">
        <v>0.5</v>
      </c>
      <c r="I2329">
        <v>27.29</v>
      </c>
      <c r="J2329" t="str">
        <f t="shared" si="39"/>
        <v>Yes</v>
      </c>
      <c r="K2329" s="102" t="s">
        <v>4</v>
      </c>
    </row>
    <row r="2330" spans="1:11" ht="16" hidden="1" customHeight="1" x14ac:dyDescent="0.2">
      <c r="A2330" s="48">
        <v>46309</v>
      </c>
      <c r="B2330" s="98" t="s">
        <v>1156</v>
      </c>
      <c r="C2330" s="98" t="s">
        <v>138</v>
      </c>
      <c r="D2330" s="104">
        <v>2</v>
      </c>
      <c r="E2330" s="104">
        <v>10</v>
      </c>
      <c r="F2330" s="99" t="s">
        <v>1381</v>
      </c>
      <c r="G2330" s="101">
        <v>5</v>
      </c>
      <c r="H2330" s="109">
        <v>0.5</v>
      </c>
      <c r="I2330">
        <v>5.24</v>
      </c>
      <c r="J2330" t="str">
        <f t="shared" si="39"/>
        <v>Yes</v>
      </c>
      <c r="K2330" s="102" t="s">
        <v>1101</v>
      </c>
    </row>
    <row r="2331" spans="1:11" ht="16" hidden="1" customHeight="1" x14ac:dyDescent="0.2">
      <c r="A2331" s="48">
        <v>46309</v>
      </c>
      <c r="B2331" s="98" t="s">
        <v>1156</v>
      </c>
      <c r="C2331" s="98" t="s">
        <v>138</v>
      </c>
      <c r="D2331" s="104">
        <v>3</v>
      </c>
      <c r="E2331" s="104">
        <v>6</v>
      </c>
      <c r="F2331" s="99" t="s">
        <v>935</v>
      </c>
      <c r="G2331" s="101">
        <v>17.5</v>
      </c>
      <c r="H2331" s="109">
        <v>0.5</v>
      </c>
      <c r="I2331">
        <v>4.8499999999999996</v>
      </c>
      <c r="J2331" t="str">
        <f t="shared" si="39"/>
        <v>No</v>
      </c>
      <c r="K2331" s="102" t="s">
        <v>4</v>
      </c>
    </row>
    <row r="2332" spans="1:11" ht="16" hidden="1" customHeight="1" x14ac:dyDescent="0.2">
      <c r="A2332" s="48">
        <v>46309</v>
      </c>
      <c r="B2332" s="98" t="s">
        <v>1156</v>
      </c>
      <c r="C2332" s="98" t="s">
        <v>138</v>
      </c>
      <c r="D2332" s="104">
        <v>3</v>
      </c>
      <c r="E2332" s="104">
        <v>6</v>
      </c>
      <c r="F2332" s="99" t="s">
        <v>935</v>
      </c>
      <c r="G2332" s="101">
        <v>4.9000000000000004</v>
      </c>
      <c r="H2332" s="109">
        <v>0.5</v>
      </c>
      <c r="I2332">
        <v>4.9000000000000004</v>
      </c>
      <c r="J2332" t="str">
        <f t="shared" si="39"/>
        <v>Yes</v>
      </c>
      <c r="K2332" s="102" t="s">
        <v>1101</v>
      </c>
    </row>
    <row r="2333" spans="1:11" ht="16" hidden="1" customHeight="1" x14ac:dyDescent="0.2">
      <c r="A2333" s="48">
        <v>46309</v>
      </c>
      <c r="B2333" s="98" t="s">
        <v>1156</v>
      </c>
      <c r="C2333" s="98" t="s">
        <v>138</v>
      </c>
      <c r="D2333" s="104">
        <v>3</v>
      </c>
      <c r="E2333" s="104">
        <v>8</v>
      </c>
      <c r="F2333" s="99" t="s">
        <v>1094</v>
      </c>
      <c r="G2333" s="101">
        <v>30</v>
      </c>
      <c r="H2333" s="109">
        <v>0.5</v>
      </c>
      <c r="I2333">
        <v>36.9</v>
      </c>
      <c r="J2333" t="str">
        <f t="shared" si="39"/>
        <v>Yes</v>
      </c>
      <c r="K2333" s="102" t="s">
        <v>4</v>
      </c>
    </row>
    <row r="2334" spans="1:11" ht="16" hidden="1" customHeight="1" x14ac:dyDescent="0.2">
      <c r="A2334" s="48">
        <v>46309</v>
      </c>
      <c r="B2334" s="98" t="s">
        <v>1156</v>
      </c>
      <c r="C2334" s="98" t="s">
        <v>138</v>
      </c>
      <c r="D2334" s="104">
        <v>3</v>
      </c>
      <c r="E2334" s="104">
        <v>8</v>
      </c>
      <c r="F2334" s="99" t="s">
        <v>1094</v>
      </c>
      <c r="G2334" s="101">
        <v>8.4</v>
      </c>
      <c r="H2334" s="109">
        <v>0.5</v>
      </c>
      <c r="I2334">
        <v>8.4</v>
      </c>
      <c r="J2334" t="str">
        <f t="shared" si="39"/>
        <v>Yes</v>
      </c>
      <c r="K2334" s="102" t="s">
        <v>1101</v>
      </c>
    </row>
    <row r="2335" spans="1:11" ht="16" hidden="1" customHeight="1" x14ac:dyDescent="0.2">
      <c r="A2335" s="48">
        <v>46309</v>
      </c>
      <c r="B2335" s="98" t="s">
        <v>1156</v>
      </c>
      <c r="C2335" s="98" t="s">
        <v>138</v>
      </c>
      <c r="D2335" s="104">
        <v>3</v>
      </c>
      <c r="E2335" s="104">
        <v>9</v>
      </c>
      <c r="F2335" s="99" t="s">
        <v>1143</v>
      </c>
      <c r="G2335" s="101">
        <v>15</v>
      </c>
      <c r="H2335" s="109">
        <v>0.5</v>
      </c>
      <c r="I2335">
        <v>17.5</v>
      </c>
      <c r="J2335" t="str">
        <f t="shared" si="39"/>
        <v>Yes</v>
      </c>
      <c r="K2335" s="102" t="s">
        <v>4</v>
      </c>
    </row>
    <row r="2336" spans="1:11" ht="16" hidden="1" customHeight="1" x14ac:dyDescent="0.2">
      <c r="A2336" s="48">
        <v>46309</v>
      </c>
      <c r="B2336" s="98" t="s">
        <v>1156</v>
      </c>
      <c r="C2336" s="98" t="s">
        <v>138</v>
      </c>
      <c r="D2336" s="104">
        <v>3</v>
      </c>
      <c r="E2336" s="104">
        <v>9</v>
      </c>
      <c r="F2336" s="99" t="s">
        <v>1143</v>
      </c>
      <c r="G2336" s="101">
        <v>4.2</v>
      </c>
      <c r="H2336" s="109">
        <v>0.5</v>
      </c>
      <c r="I2336">
        <v>4.0999999999999996</v>
      </c>
      <c r="J2336" t="str">
        <f t="shared" si="39"/>
        <v>No</v>
      </c>
      <c r="K2336" s="102" t="s">
        <v>1101</v>
      </c>
    </row>
    <row r="2337" spans="1:11" ht="16" hidden="1" customHeight="1" x14ac:dyDescent="0.2">
      <c r="A2337" s="48">
        <v>46309</v>
      </c>
      <c r="B2337" s="98" t="s">
        <v>1156</v>
      </c>
      <c r="C2337" s="98" t="s">
        <v>138</v>
      </c>
      <c r="D2337" s="104">
        <v>3</v>
      </c>
      <c r="E2337" s="104">
        <v>11</v>
      </c>
      <c r="F2337" s="99" t="s">
        <v>753</v>
      </c>
      <c r="G2337" s="101">
        <v>10.5</v>
      </c>
      <c r="H2337" s="109">
        <v>0.5</v>
      </c>
      <c r="I2337">
        <v>10.5</v>
      </c>
      <c r="J2337" t="str">
        <f t="shared" si="39"/>
        <v>Yes</v>
      </c>
      <c r="K2337" s="102" t="s">
        <v>4</v>
      </c>
    </row>
    <row r="2338" spans="1:11" ht="16" hidden="1" customHeight="1" x14ac:dyDescent="0.2">
      <c r="A2338" s="48">
        <v>46309</v>
      </c>
      <c r="B2338" s="98" t="s">
        <v>1156</v>
      </c>
      <c r="C2338" s="98" t="s">
        <v>138</v>
      </c>
      <c r="D2338" s="104">
        <v>3</v>
      </c>
      <c r="E2338" s="104">
        <v>16</v>
      </c>
      <c r="F2338" s="99" t="s">
        <v>1109</v>
      </c>
      <c r="G2338" s="101">
        <v>11</v>
      </c>
      <c r="H2338" s="109">
        <v>0.5</v>
      </c>
      <c r="I2338">
        <v>9</v>
      </c>
      <c r="J2338" t="str">
        <f t="shared" si="39"/>
        <v>No</v>
      </c>
      <c r="K2338" s="102" t="s">
        <v>4</v>
      </c>
    </row>
    <row r="2339" spans="1:11" ht="16" hidden="1" customHeight="1" x14ac:dyDescent="0.2">
      <c r="A2339" s="48">
        <v>46309</v>
      </c>
      <c r="B2339" s="98" t="s">
        <v>1156</v>
      </c>
      <c r="C2339" s="98" t="s">
        <v>138</v>
      </c>
      <c r="D2339" s="104">
        <v>4</v>
      </c>
      <c r="E2339" s="104">
        <v>2</v>
      </c>
      <c r="F2339" s="99" t="s">
        <v>1382</v>
      </c>
      <c r="G2339" s="101">
        <v>11</v>
      </c>
      <c r="H2339" s="109">
        <v>0.5</v>
      </c>
      <c r="I2339">
        <v>17.23</v>
      </c>
      <c r="J2339" t="str">
        <f t="shared" si="39"/>
        <v>Yes</v>
      </c>
      <c r="K2339" s="102" t="s">
        <v>4</v>
      </c>
    </row>
    <row r="2340" spans="1:11" ht="16" hidden="1" customHeight="1" x14ac:dyDescent="0.2">
      <c r="A2340" s="48">
        <v>46309</v>
      </c>
      <c r="B2340" s="98" t="s">
        <v>1156</v>
      </c>
      <c r="C2340" s="98" t="s">
        <v>138</v>
      </c>
      <c r="D2340" s="104">
        <v>4</v>
      </c>
      <c r="E2340" s="104">
        <v>3</v>
      </c>
      <c r="F2340" s="99" t="s">
        <v>1003</v>
      </c>
      <c r="G2340" s="101">
        <v>12</v>
      </c>
      <c r="H2340" s="109">
        <v>0.5</v>
      </c>
      <c r="I2340">
        <v>12.5</v>
      </c>
      <c r="J2340" t="str">
        <f t="shared" si="39"/>
        <v>Yes</v>
      </c>
      <c r="K2340" s="102" t="s">
        <v>4</v>
      </c>
    </row>
    <row r="2341" spans="1:11" ht="16" hidden="1" customHeight="1" x14ac:dyDescent="0.2">
      <c r="A2341" s="48">
        <v>46309</v>
      </c>
      <c r="B2341" s="98" t="s">
        <v>1156</v>
      </c>
      <c r="C2341" s="98" t="s">
        <v>138</v>
      </c>
      <c r="D2341" s="104">
        <v>4</v>
      </c>
      <c r="E2341" s="104">
        <v>8</v>
      </c>
      <c r="F2341" s="99" t="s">
        <v>1218</v>
      </c>
      <c r="G2341" s="101">
        <v>16</v>
      </c>
      <c r="H2341" s="109">
        <v>0.5</v>
      </c>
      <c r="I2341">
        <v>12.5</v>
      </c>
      <c r="J2341" t="str">
        <f t="shared" si="39"/>
        <v>No</v>
      </c>
      <c r="K2341" s="102" t="s">
        <v>4</v>
      </c>
    </row>
    <row r="2342" spans="1:11" ht="16" hidden="1" customHeight="1" x14ac:dyDescent="0.2">
      <c r="A2342" s="48">
        <v>46309</v>
      </c>
      <c r="B2342" s="98" t="s">
        <v>1156</v>
      </c>
      <c r="C2342" s="98" t="s">
        <v>138</v>
      </c>
      <c r="D2342" s="104">
        <v>4</v>
      </c>
      <c r="E2342" s="104">
        <v>8</v>
      </c>
      <c r="F2342" s="99" t="s">
        <v>1218</v>
      </c>
      <c r="G2342" s="101">
        <v>4.5</v>
      </c>
      <c r="H2342" s="109">
        <v>0.5</v>
      </c>
      <c r="I2342">
        <v>3.4</v>
      </c>
      <c r="J2342" t="str">
        <f t="shared" si="39"/>
        <v>No</v>
      </c>
      <c r="K2342" s="102" t="s">
        <v>1101</v>
      </c>
    </row>
    <row r="2343" spans="1:11" ht="16" hidden="1" customHeight="1" x14ac:dyDescent="0.2">
      <c r="A2343" s="48">
        <v>46309</v>
      </c>
      <c r="B2343" s="98" t="s">
        <v>1156</v>
      </c>
      <c r="C2343" s="98" t="s">
        <v>138</v>
      </c>
      <c r="D2343" s="104">
        <v>4</v>
      </c>
      <c r="E2343" s="104">
        <v>9</v>
      </c>
      <c r="F2343" s="99" t="s">
        <v>1160</v>
      </c>
      <c r="G2343" s="101">
        <v>27</v>
      </c>
      <c r="H2343" s="109">
        <v>0.5</v>
      </c>
      <c r="I2343">
        <v>40</v>
      </c>
      <c r="J2343" t="str">
        <f t="shared" si="39"/>
        <v>Yes</v>
      </c>
      <c r="K2343" s="102" t="s">
        <v>4</v>
      </c>
    </row>
    <row r="2344" spans="1:11" ht="16" hidden="1" customHeight="1" x14ac:dyDescent="0.2">
      <c r="A2344" s="48">
        <v>46309</v>
      </c>
      <c r="B2344" s="98" t="s">
        <v>1156</v>
      </c>
      <c r="C2344" s="98" t="s">
        <v>138</v>
      </c>
      <c r="D2344" s="104">
        <v>4</v>
      </c>
      <c r="E2344" s="104">
        <v>9</v>
      </c>
      <c r="F2344" s="99" t="s">
        <v>1160</v>
      </c>
      <c r="G2344" s="101">
        <v>7.6</v>
      </c>
      <c r="H2344" s="109">
        <v>0.5</v>
      </c>
      <c r="I2344">
        <v>7.6</v>
      </c>
      <c r="J2344" t="str">
        <f t="shared" si="39"/>
        <v>Yes</v>
      </c>
      <c r="K2344" s="102" t="s">
        <v>1101</v>
      </c>
    </row>
    <row r="2345" spans="1:11" ht="16" hidden="1" customHeight="1" x14ac:dyDescent="0.2">
      <c r="A2345" s="48">
        <v>46309</v>
      </c>
      <c r="B2345" s="98" t="s">
        <v>1156</v>
      </c>
      <c r="C2345" s="98" t="s">
        <v>138</v>
      </c>
      <c r="D2345" s="104">
        <v>5</v>
      </c>
      <c r="E2345" s="104">
        <v>4</v>
      </c>
      <c r="F2345" s="99" t="s">
        <v>1383</v>
      </c>
      <c r="G2345" s="101">
        <v>18</v>
      </c>
      <c r="H2345" s="109">
        <v>0.5</v>
      </c>
      <c r="I2345">
        <v>17.5</v>
      </c>
      <c r="J2345" t="str">
        <f t="shared" si="39"/>
        <v>No</v>
      </c>
      <c r="K2345" s="102" t="s">
        <v>4</v>
      </c>
    </row>
    <row r="2346" spans="1:11" ht="16" hidden="1" customHeight="1" x14ac:dyDescent="0.2">
      <c r="A2346" s="48">
        <v>46309</v>
      </c>
      <c r="B2346" s="98" t="s">
        <v>1156</v>
      </c>
      <c r="C2346" s="98" t="s">
        <v>138</v>
      </c>
      <c r="D2346" s="104">
        <v>5</v>
      </c>
      <c r="E2346" s="104">
        <v>4</v>
      </c>
      <c r="F2346" s="99" t="s">
        <v>1383</v>
      </c>
      <c r="G2346" s="101">
        <v>4.8</v>
      </c>
      <c r="H2346" s="109">
        <v>0.5</v>
      </c>
      <c r="I2346">
        <v>4.18</v>
      </c>
      <c r="J2346" t="str">
        <f t="shared" si="39"/>
        <v>No</v>
      </c>
      <c r="K2346" s="102" t="s">
        <v>1101</v>
      </c>
    </row>
    <row r="2347" spans="1:11" ht="16" hidden="1" customHeight="1" x14ac:dyDescent="0.2">
      <c r="A2347" s="48">
        <v>46309</v>
      </c>
      <c r="B2347" s="98" t="s">
        <v>1156</v>
      </c>
      <c r="C2347" s="98" t="s">
        <v>138</v>
      </c>
      <c r="D2347" s="104">
        <v>5</v>
      </c>
      <c r="E2347" s="104">
        <v>6</v>
      </c>
      <c r="F2347" s="99" t="s">
        <v>1384</v>
      </c>
      <c r="G2347" s="101">
        <v>16</v>
      </c>
      <c r="H2347" s="109">
        <v>0.5</v>
      </c>
      <c r="I2347">
        <v>16</v>
      </c>
      <c r="J2347" t="str">
        <f t="shared" si="39"/>
        <v>Yes</v>
      </c>
      <c r="K2347" s="102" t="s">
        <v>4</v>
      </c>
    </row>
    <row r="2348" spans="1:11" ht="16" hidden="1" customHeight="1" x14ac:dyDescent="0.2">
      <c r="A2348" s="48">
        <v>46309</v>
      </c>
      <c r="B2348" s="98" t="s">
        <v>1156</v>
      </c>
      <c r="C2348" s="98" t="s">
        <v>138</v>
      </c>
      <c r="D2348" s="104">
        <v>5</v>
      </c>
      <c r="E2348" s="104">
        <v>6</v>
      </c>
      <c r="F2348" s="99" t="s">
        <v>1384</v>
      </c>
      <c r="G2348" s="101">
        <v>4.5999999999999996</v>
      </c>
      <c r="H2348" s="109">
        <v>0.5</v>
      </c>
      <c r="I2348">
        <v>3.05</v>
      </c>
      <c r="J2348" t="str">
        <f t="shared" si="39"/>
        <v>No</v>
      </c>
      <c r="K2348" s="102" t="s">
        <v>1101</v>
      </c>
    </row>
    <row r="2349" spans="1:11" ht="16" hidden="1" customHeight="1" x14ac:dyDescent="0.2">
      <c r="A2349" s="48">
        <v>46309</v>
      </c>
      <c r="B2349" s="98" t="s">
        <v>1156</v>
      </c>
      <c r="C2349" s="98" t="s">
        <v>138</v>
      </c>
      <c r="D2349" s="104">
        <v>5</v>
      </c>
      <c r="E2349" s="104">
        <v>8</v>
      </c>
      <c r="F2349" s="99" t="s">
        <v>795</v>
      </c>
      <c r="G2349" s="101">
        <v>22</v>
      </c>
      <c r="H2349" s="109">
        <v>0.5</v>
      </c>
      <c r="I2349">
        <v>41.14</v>
      </c>
      <c r="J2349" t="str">
        <f t="shared" si="39"/>
        <v>Yes</v>
      </c>
      <c r="K2349" s="102" t="s">
        <v>4</v>
      </c>
    </row>
    <row r="2350" spans="1:11" ht="16" hidden="1" customHeight="1" x14ac:dyDescent="0.2">
      <c r="A2350" s="48">
        <v>46309</v>
      </c>
      <c r="B2350" s="98" t="s">
        <v>1156</v>
      </c>
      <c r="C2350" s="98" t="s">
        <v>138</v>
      </c>
      <c r="D2350" s="104">
        <v>5</v>
      </c>
      <c r="E2350" s="104">
        <v>8</v>
      </c>
      <c r="F2350" s="99" t="s">
        <v>795</v>
      </c>
      <c r="G2350" s="101">
        <v>6.2</v>
      </c>
      <c r="H2350" s="109">
        <v>0.5</v>
      </c>
      <c r="I2350">
        <v>6.33</v>
      </c>
      <c r="J2350" t="str">
        <f t="shared" si="39"/>
        <v>Yes</v>
      </c>
      <c r="K2350" s="102" t="s">
        <v>1101</v>
      </c>
    </row>
    <row r="2351" spans="1:11" ht="16" hidden="1" customHeight="1" x14ac:dyDescent="0.2">
      <c r="A2351" s="48">
        <v>46309</v>
      </c>
      <c r="B2351" s="98" t="s">
        <v>1156</v>
      </c>
      <c r="C2351" s="98" t="s">
        <v>138</v>
      </c>
      <c r="D2351" s="104">
        <v>5</v>
      </c>
      <c r="E2351" s="104">
        <v>14</v>
      </c>
      <c r="F2351" s="99" t="s">
        <v>449</v>
      </c>
      <c r="G2351" s="101">
        <v>28</v>
      </c>
      <c r="H2351" s="109">
        <v>0.5</v>
      </c>
      <c r="I2351">
        <v>26</v>
      </c>
      <c r="J2351" t="str">
        <f t="shared" si="39"/>
        <v>No</v>
      </c>
      <c r="K2351" s="102" t="s">
        <v>4</v>
      </c>
    </row>
    <row r="2352" spans="1:11" ht="16" hidden="1" customHeight="1" x14ac:dyDescent="0.2">
      <c r="A2352" s="48">
        <v>46309</v>
      </c>
      <c r="B2352" s="98" t="s">
        <v>1156</v>
      </c>
      <c r="C2352" s="98" t="s">
        <v>138</v>
      </c>
      <c r="D2352" s="104">
        <v>5</v>
      </c>
      <c r="E2352" s="104">
        <v>14</v>
      </c>
      <c r="F2352" s="99" t="s">
        <v>449</v>
      </c>
      <c r="G2352" s="101">
        <v>7.8</v>
      </c>
      <c r="H2352" s="109">
        <v>0.5</v>
      </c>
      <c r="I2352">
        <v>5.5</v>
      </c>
      <c r="J2352" t="str">
        <f t="shared" si="39"/>
        <v>No</v>
      </c>
      <c r="K2352" s="102" t="s">
        <v>1101</v>
      </c>
    </row>
    <row r="2353" spans="1:11" ht="16" hidden="1" customHeight="1" x14ac:dyDescent="0.2">
      <c r="A2353" s="48">
        <v>46309</v>
      </c>
      <c r="B2353" s="98" t="s">
        <v>1156</v>
      </c>
      <c r="C2353" s="98" t="s">
        <v>138</v>
      </c>
      <c r="D2353" s="104">
        <v>6</v>
      </c>
      <c r="E2353" s="104">
        <v>3</v>
      </c>
      <c r="F2353" s="99" t="s">
        <v>1144</v>
      </c>
      <c r="G2353" s="101">
        <v>25</v>
      </c>
      <c r="H2353" s="109">
        <v>0.5</v>
      </c>
      <c r="I2353">
        <v>24</v>
      </c>
      <c r="J2353" t="str">
        <f t="shared" si="39"/>
        <v>No</v>
      </c>
      <c r="K2353" s="102" t="s">
        <v>4</v>
      </c>
    </row>
    <row r="2354" spans="1:11" ht="16" hidden="1" customHeight="1" x14ac:dyDescent="0.2">
      <c r="A2354" s="48">
        <v>46309</v>
      </c>
      <c r="B2354" s="98" t="s">
        <v>1156</v>
      </c>
      <c r="C2354" s="98" t="s">
        <v>138</v>
      </c>
      <c r="D2354" s="104">
        <v>6</v>
      </c>
      <c r="E2354" s="104">
        <v>3</v>
      </c>
      <c r="F2354" s="99" t="s">
        <v>1144</v>
      </c>
      <c r="G2354" s="101">
        <v>6.4</v>
      </c>
      <c r="H2354" s="109">
        <v>0.5</v>
      </c>
      <c r="I2354">
        <v>4.8499999999999996</v>
      </c>
      <c r="J2354" t="str">
        <f t="shared" si="39"/>
        <v>No</v>
      </c>
      <c r="K2354" s="102" t="s">
        <v>1101</v>
      </c>
    </row>
    <row r="2355" spans="1:11" ht="16" hidden="1" customHeight="1" x14ac:dyDescent="0.2">
      <c r="A2355" s="48">
        <v>46309</v>
      </c>
      <c r="B2355" s="98" t="s">
        <v>1156</v>
      </c>
      <c r="C2355" s="98" t="s">
        <v>138</v>
      </c>
      <c r="D2355" s="104">
        <v>6</v>
      </c>
      <c r="E2355" s="104">
        <v>6</v>
      </c>
      <c r="F2355" s="99" t="s">
        <v>63</v>
      </c>
      <c r="G2355" s="101">
        <v>11</v>
      </c>
      <c r="H2355" s="109">
        <v>0.5</v>
      </c>
      <c r="I2355">
        <v>10.71</v>
      </c>
      <c r="J2355" t="str">
        <f t="shared" si="39"/>
        <v>No</v>
      </c>
      <c r="K2355" s="102" t="s">
        <v>4</v>
      </c>
    </row>
    <row r="2356" spans="1:11" ht="16" hidden="1" customHeight="1" x14ac:dyDescent="0.2">
      <c r="A2356" s="48">
        <v>46309</v>
      </c>
      <c r="B2356" s="98" t="s">
        <v>1156</v>
      </c>
      <c r="C2356" s="98" t="s">
        <v>138</v>
      </c>
      <c r="D2356" s="104">
        <v>6</v>
      </c>
      <c r="E2356" s="104">
        <v>8</v>
      </c>
      <c r="F2356" s="99" t="s">
        <v>1385</v>
      </c>
      <c r="G2356" s="101">
        <v>19</v>
      </c>
      <c r="H2356" s="109">
        <v>0.5</v>
      </c>
      <c r="I2356">
        <v>19.260000000000002</v>
      </c>
      <c r="J2356" t="str">
        <f t="shared" si="39"/>
        <v>Yes</v>
      </c>
      <c r="K2356" s="102" t="s">
        <v>4</v>
      </c>
    </row>
    <row r="2357" spans="1:11" ht="16" hidden="1" customHeight="1" x14ac:dyDescent="0.2">
      <c r="A2357" s="48">
        <v>46309</v>
      </c>
      <c r="B2357" s="98" t="s">
        <v>1156</v>
      </c>
      <c r="C2357" s="98" t="s">
        <v>138</v>
      </c>
      <c r="D2357" s="104">
        <v>6</v>
      </c>
      <c r="E2357" s="104">
        <v>8</v>
      </c>
      <c r="F2357" s="99" t="s">
        <v>1385</v>
      </c>
      <c r="G2357" s="101">
        <v>5</v>
      </c>
      <c r="H2357" s="109">
        <v>0.5</v>
      </c>
      <c r="I2357">
        <v>4.9000000000000004</v>
      </c>
      <c r="J2357" t="str">
        <f t="shared" si="39"/>
        <v>No</v>
      </c>
      <c r="K2357" s="102" t="s">
        <v>1101</v>
      </c>
    </row>
    <row r="2358" spans="1:11" ht="16" hidden="1" customHeight="1" x14ac:dyDescent="0.2">
      <c r="A2358" s="48">
        <v>46309</v>
      </c>
      <c r="B2358" s="98" t="s">
        <v>1156</v>
      </c>
      <c r="C2358" s="98" t="s">
        <v>138</v>
      </c>
      <c r="D2358" s="104">
        <v>6</v>
      </c>
      <c r="E2358" s="104">
        <v>9</v>
      </c>
      <c r="F2358" s="99" t="s">
        <v>1386</v>
      </c>
      <c r="G2358" s="101">
        <v>27</v>
      </c>
      <c r="H2358" s="109">
        <v>0.5</v>
      </c>
      <c r="I2358">
        <v>40.9</v>
      </c>
      <c r="J2358" t="str">
        <f t="shared" si="39"/>
        <v>Yes</v>
      </c>
      <c r="K2358" s="102" t="s">
        <v>4</v>
      </c>
    </row>
    <row r="2359" spans="1:11" ht="16" hidden="1" customHeight="1" x14ac:dyDescent="0.2">
      <c r="A2359" s="48">
        <v>46309</v>
      </c>
      <c r="B2359" s="98" t="s">
        <v>1156</v>
      </c>
      <c r="C2359" s="98" t="s">
        <v>138</v>
      </c>
      <c r="D2359" s="104">
        <v>6</v>
      </c>
      <c r="E2359" s="104">
        <v>9</v>
      </c>
      <c r="F2359" s="99" t="s">
        <v>1386</v>
      </c>
      <c r="G2359" s="101">
        <v>6.6</v>
      </c>
      <c r="H2359" s="109">
        <v>0.5</v>
      </c>
      <c r="I2359">
        <v>7.04</v>
      </c>
      <c r="J2359" t="str">
        <f t="shared" si="39"/>
        <v>Yes</v>
      </c>
      <c r="K2359" s="102" t="s">
        <v>1101</v>
      </c>
    </row>
    <row r="2360" spans="1:11" ht="16" hidden="1" customHeight="1" x14ac:dyDescent="0.2">
      <c r="A2360" s="48">
        <v>46309</v>
      </c>
      <c r="B2360" s="98" t="s">
        <v>1156</v>
      </c>
      <c r="C2360" s="98" t="s">
        <v>138</v>
      </c>
      <c r="D2360" s="104">
        <v>6</v>
      </c>
      <c r="E2360" s="104">
        <v>10</v>
      </c>
      <c r="F2360" s="99" t="s">
        <v>1164</v>
      </c>
      <c r="G2360" s="101">
        <v>32</v>
      </c>
      <c r="H2360" s="109">
        <v>0.5</v>
      </c>
      <c r="I2360">
        <v>41.79</v>
      </c>
      <c r="J2360" t="str">
        <f t="shared" si="39"/>
        <v>Yes</v>
      </c>
      <c r="K2360" s="102" t="s">
        <v>4</v>
      </c>
    </row>
    <row r="2361" spans="1:11" ht="16" hidden="1" customHeight="1" x14ac:dyDescent="0.2">
      <c r="A2361" s="48">
        <v>46309</v>
      </c>
      <c r="B2361" s="98" t="s">
        <v>1156</v>
      </c>
      <c r="C2361" s="98" t="s">
        <v>138</v>
      </c>
      <c r="D2361" s="104">
        <v>6</v>
      </c>
      <c r="E2361" s="104">
        <v>10</v>
      </c>
      <c r="F2361" s="99" t="s">
        <v>1164</v>
      </c>
      <c r="G2361" s="101">
        <v>8</v>
      </c>
      <c r="H2361" s="109">
        <v>0.5</v>
      </c>
      <c r="I2361">
        <v>8</v>
      </c>
      <c r="J2361" t="str">
        <f t="shared" si="39"/>
        <v>Yes</v>
      </c>
      <c r="K2361" s="102" t="s">
        <v>1101</v>
      </c>
    </row>
    <row r="2362" spans="1:11" ht="16" hidden="1" customHeight="1" x14ac:dyDescent="0.2">
      <c r="A2362" s="48">
        <v>46309</v>
      </c>
      <c r="B2362" s="98" t="s">
        <v>1156</v>
      </c>
      <c r="C2362" s="98" t="s">
        <v>138</v>
      </c>
      <c r="D2362" s="104">
        <v>6</v>
      </c>
      <c r="E2362" s="104">
        <v>12</v>
      </c>
      <c r="F2362" s="99" t="s">
        <v>109</v>
      </c>
      <c r="G2362" s="101">
        <v>11</v>
      </c>
      <c r="H2362" s="109">
        <v>0.5</v>
      </c>
      <c r="I2362">
        <v>17.84</v>
      </c>
      <c r="J2362" t="str">
        <f t="shared" si="39"/>
        <v>Yes</v>
      </c>
      <c r="K2362" s="102" t="s">
        <v>4</v>
      </c>
    </row>
    <row r="2363" spans="1:11" ht="16" hidden="1" customHeight="1" x14ac:dyDescent="0.2">
      <c r="A2363" s="48">
        <v>46309</v>
      </c>
      <c r="B2363" s="98" t="s">
        <v>1156</v>
      </c>
      <c r="C2363" s="98" t="s">
        <v>138</v>
      </c>
      <c r="D2363" s="104">
        <v>7</v>
      </c>
      <c r="E2363" s="104">
        <v>2</v>
      </c>
      <c r="F2363" s="99" t="s">
        <v>487</v>
      </c>
      <c r="G2363" s="101">
        <v>12</v>
      </c>
      <c r="H2363" s="109">
        <v>0.5</v>
      </c>
      <c r="I2363">
        <v>7.88</v>
      </c>
      <c r="J2363" t="str">
        <f t="shared" si="39"/>
        <v>No</v>
      </c>
      <c r="K2363" s="102" t="s">
        <v>4</v>
      </c>
    </row>
    <row r="2364" spans="1:11" ht="16" hidden="1" customHeight="1" x14ac:dyDescent="0.2">
      <c r="A2364" s="48">
        <v>46309</v>
      </c>
      <c r="B2364" s="98" t="s">
        <v>1156</v>
      </c>
      <c r="C2364" s="98" t="s">
        <v>138</v>
      </c>
      <c r="D2364" s="104">
        <v>7</v>
      </c>
      <c r="E2364" s="104">
        <v>3</v>
      </c>
      <c r="F2364" s="99" t="s">
        <v>1324</v>
      </c>
      <c r="G2364" s="101">
        <v>21</v>
      </c>
      <c r="H2364" s="109">
        <v>0.5</v>
      </c>
      <c r="I2364">
        <v>29.48</v>
      </c>
      <c r="J2364" t="str">
        <f t="shared" si="39"/>
        <v>Yes</v>
      </c>
      <c r="K2364" s="102" t="s">
        <v>4</v>
      </c>
    </row>
    <row r="2365" spans="1:11" ht="16" hidden="1" customHeight="1" x14ac:dyDescent="0.2">
      <c r="A2365" s="48">
        <v>46309</v>
      </c>
      <c r="B2365" s="98" t="s">
        <v>1156</v>
      </c>
      <c r="C2365" s="98" t="s">
        <v>138</v>
      </c>
      <c r="D2365" s="104">
        <v>7</v>
      </c>
      <c r="E2365" s="104">
        <v>3</v>
      </c>
      <c r="F2365" s="99" t="s">
        <v>1324</v>
      </c>
      <c r="G2365" s="101">
        <v>6</v>
      </c>
      <c r="H2365" s="109">
        <v>0.5</v>
      </c>
      <c r="I2365">
        <v>6.15</v>
      </c>
      <c r="J2365" t="str">
        <f t="shared" si="39"/>
        <v>Yes</v>
      </c>
      <c r="K2365" s="102" t="s">
        <v>1101</v>
      </c>
    </row>
    <row r="2366" spans="1:11" ht="16" hidden="1" customHeight="1" x14ac:dyDescent="0.2">
      <c r="A2366" s="48">
        <v>46309</v>
      </c>
      <c r="B2366" s="98" t="s">
        <v>1156</v>
      </c>
      <c r="C2366" s="98" t="s">
        <v>138</v>
      </c>
      <c r="D2366" s="104">
        <v>7</v>
      </c>
      <c r="E2366" s="104">
        <v>4</v>
      </c>
      <c r="F2366" s="99" t="s">
        <v>112</v>
      </c>
      <c r="G2366" s="101">
        <v>12</v>
      </c>
      <c r="H2366" s="109">
        <v>0.5</v>
      </c>
      <c r="I2366">
        <v>13.87</v>
      </c>
      <c r="J2366" t="str">
        <f t="shared" si="39"/>
        <v>Yes</v>
      </c>
      <c r="K2366" s="102" t="s">
        <v>4</v>
      </c>
    </row>
    <row r="2367" spans="1:11" ht="16" hidden="1" customHeight="1" x14ac:dyDescent="0.2">
      <c r="A2367" s="48">
        <v>46309</v>
      </c>
      <c r="B2367" s="98" t="s">
        <v>1156</v>
      </c>
      <c r="C2367" s="98" t="s">
        <v>138</v>
      </c>
      <c r="D2367" s="104">
        <v>7</v>
      </c>
      <c r="E2367" s="104">
        <v>9</v>
      </c>
      <c r="F2367" s="99" t="s">
        <v>1387</v>
      </c>
      <c r="G2367" s="101">
        <v>12</v>
      </c>
      <c r="H2367" s="109">
        <v>0.5</v>
      </c>
      <c r="I2367">
        <v>16</v>
      </c>
      <c r="J2367" t="str">
        <f t="shared" si="39"/>
        <v>Yes</v>
      </c>
      <c r="K2367" s="102" t="s">
        <v>4</v>
      </c>
    </row>
    <row r="2368" spans="1:11" ht="16" hidden="1" customHeight="1" x14ac:dyDescent="0.2">
      <c r="A2368" s="48">
        <v>46309</v>
      </c>
      <c r="B2368" s="98" t="s">
        <v>1156</v>
      </c>
      <c r="C2368" s="98" t="s">
        <v>138</v>
      </c>
      <c r="D2368" s="104">
        <v>7</v>
      </c>
      <c r="E2368" s="104">
        <v>10</v>
      </c>
      <c r="F2368" s="99" t="s">
        <v>1388</v>
      </c>
      <c r="G2368" s="101">
        <v>17.5</v>
      </c>
      <c r="H2368" s="109">
        <v>0.5</v>
      </c>
      <c r="I2368">
        <v>16.5</v>
      </c>
      <c r="J2368" t="str">
        <f t="shared" si="39"/>
        <v>No</v>
      </c>
      <c r="K2368" s="102" t="s">
        <v>4</v>
      </c>
    </row>
    <row r="2369" spans="1:11" ht="16" hidden="1" customHeight="1" x14ac:dyDescent="0.2">
      <c r="A2369" s="48">
        <v>46309</v>
      </c>
      <c r="B2369" s="98" t="s">
        <v>1156</v>
      </c>
      <c r="C2369" s="98" t="s">
        <v>138</v>
      </c>
      <c r="D2369" s="104">
        <v>7</v>
      </c>
      <c r="E2369" s="104">
        <v>10</v>
      </c>
      <c r="F2369" s="99" t="s">
        <v>1388</v>
      </c>
      <c r="G2369" s="101">
        <v>5.4</v>
      </c>
      <c r="H2369" s="109">
        <v>0.5</v>
      </c>
      <c r="I2369">
        <v>3.62</v>
      </c>
      <c r="J2369" t="str">
        <f t="shared" si="39"/>
        <v>No</v>
      </c>
      <c r="K2369" s="102" t="s">
        <v>1101</v>
      </c>
    </row>
    <row r="2370" spans="1:11" ht="16" hidden="1" customHeight="1" x14ac:dyDescent="0.2">
      <c r="A2370" s="48">
        <v>46309</v>
      </c>
      <c r="B2370" s="98" t="s">
        <v>1156</v>
      </c>
      <c r="C2370" s="98" t="s">
        <v>138</v>
      </c>
      <c r="D2370" s="104">
        <v>7</v>
      </c>
      <c r="E2370" s="104">
        <v>12</v>
      </c>
      <c r="F2370" s="99" t="s">
        <v>62</v>
      </c>
      <c r="G2370" s="101">
        <v>14.5</v>
      </c>
      <c r="H2370" s="109">
        <v>0.5</v>
      </c>
      <c r="I2370">
        <v>18</v>
      </c>
      <c r="J2370" t="str">
        <f t="shared" si="39"/>
        <v>Yes</v>
      </c>
      <c r="K2370" s="102" t="s">
        <v>4</v>
      </c>
    </row>
    <row r="2371" spans="1:11" ht="16" hidden="1" customHeight="1" x14ac:dyDescent="0.2">
      <c r="A2371" s="48">
        <v>46309</v>
      </c>
      <c r="B2371" s="98" t="s">
        <v>1156</v>
      </c>
      <c r="C2371" s="98" t="s">
        <v>138</v>
      </c>
      <c r="D2371" s="104">
        <v>7</v>
      </c>
      <c r="E2371" s="104">
        <v>12</v>
      </c>
      <c r="F2371" s="99" t="s">
        <v>62</v>
      </c>
      <c r="G2371" s="101">
        <v>4.5</v>
      </c>
      <c r="H2371" s="109">
        <v>0.5</v>
      </c>
      <c r="I2371">
        <v>4.4000000000000004</v>
      </c>
      <c r="J2371" t="str">
        <f t="shared" si="39"/>
        <v>No</v>
      </c>
      <c r="K2371" s="102" t="s">
        <v>1101</v>
      </c>
    </row>
    <row r="2372" spans="1:11" ht="16" hidden="1" customHeight="1" x14ac:dyDescent="0.2">
      <c r="A2372" s="48">
        <v>46309</v>
      </c>
      <c r="B2372" s="98" t="s">
        <v>1156</v>
      </c>
      <c r="C2372" s="98" t="s">
        <v>138</v>
      </c>
      <c r="D2372" s="104">
        <v>8</v>
      </c>
      <c r="E2372" s="104">
        <v>9</v>
      </c>
      <c r="F2372" s="99" t="s">
        <v>794</v>
      </c>
      <c r="G2372" s="101">
        <v>17.5</v>
      </c>
      <c r="H2372" s="109">
        <v>0.5</v>
      </c>
      <c r="I2372">
        <v>22.83</v>
      </c>
      <c r="J2372" t="str">
        <f t="shared" si="39"/>
        <v>Yes</v>
      </c>
      <c r="K2372" s="102" t="s">
        <v>4</v>
      </c>
    </row>
    <row r="2373" spans="1:11" ht="16" hidden="1" customHeight="1" x14ac:dyDescent="0.2">
      <c r="A2373" s="48">
        <v>46309</v>
      </c>
      <c r="B2373" s="98" t="s">
        <v>1156</v>
      </c>
      <c r="C2373" s="98" t="s">
        <v>138</v>
      </c>
      <c r="D2373" s="104">
        <v>8</v>
      </c>
      <c r="E2373" s="104">
        <v>9</v>
      </c>
      <c r="F2373" s="99" t="s">
        <v>794</v>
      </c>
      <c r="G2373" s="101">
        <v>5.0999999999999996</v>
      </c>
      <c r="H2373" s="109">
        <v>0.5</v>
      </c>
      <c r="I2373">
        <v>5.0999999999999996</v>
      </c>
      <c r="J2373" t="str">
        <f t="shared" si="39"/>
        <v>Yes</v>
      </c>
      <c r="K2373" s="102" t="s">
        <v>1101</v>
      </c>
    </row>
    <row r="2374" spans="1:11" ht="16" hidden="1" customHeight="1" x14ac:dyDescent="0.2">
      <c r="A2374" s="48">
        <v>46309</v>
      </c>
      <c r="B2374" s="98" t="s">
        <v>1156</v>
      </c>
      <c r="C2374" s="98" t="s">
        <v>138</v>
      </c>
      <c r="D2374" s="104">
        <v>8</v>
      </c>
      <c r="E2374" s="104">
        <v>12</v>
      </c>
      <c r="F2374" s="99" t="s">
        <v>1389</v>
      </c>
      <c r="G2374" s="101">
        <v>14</v>
      </c>
      <c r="H2374" s="109">
        <v>0.5</v>
      </c>
      <c r="I2374">
        <v>8.4</v>
      </c>
      <c r="J2374" t="str">
        <f t="shared" si="39"/>
        <v>No</v>
      </c>
      <c r="K2374" s="102" t="s">
        <v>4</v>
      </c>
    </row>
    <row r="2375" spans="1:11" ht="16" hidden="1" customHeight="1" x14ac:dyDescent="0.2">
      <c r="A2375" s="48">
        <v>46309</v>
      </c>
      <c r="B2375" s="98" t="s">
        <v>1156</v>
      </c>
      <c r="C2375" s="98" t="s">
        <v>138</v>
      </c>
      <c r="D2375" s="104">
        <v>8</v>
      </c>
      <c r="E2375" s="104">
        <v>12</v>
      </c>
      <c r="F2375" s="99" t="s">
        <v>1389</v>
      </c>
      <c r="G2375" s="101">
        <v>4.3</v>
      </c>
      <c r="H2375" s="109">
        <v>0.5</v>
      </c>
      <c r="I2375">
        <v>2.58</v>
      </c>
      <c r="J2375" t="str">
        <f t="shared" si="39"/>
        <v>No</v>
      </c>
      <c r="K2375" s="102" t="s">
        <v>1101</v>
      </c>
    </row>
    <row r="2376" spans="1:11" ht="16" hidden="1" customHeight="1" x14ac:dyDescent="0.2">
      <c r="A2376" s="48">
        <v>46309</v>
      </c>
      <c r="B2376" s="98" t="s">
        <v>1156</v>
      </c>
      <c r="C2376" s="98" t="s">
        <v>138</v>
      </c>
      <c r="D2376" s="104">
        <v>8</v>
      </c>
      <c r="E2376" s="104">
        <v>13</v>
      </c>
      <c r="F2376" s="99" t="s">
        <v>1390</v>
      </c>
      <c r="G2376" s="101">
        <v>12</v>
      </c>
      <c r="H2376" s="109">
        <v>0.5</v>
      </c>
      <c r="I2376">
        <v>19.670000000000002</v>
      </c>
      <c r="J2376" t="str">
        <f t="shared" si="39"/>
        <v>Yes</v>
      </c>
      <c r="K2376" s="102" t="s">
        <v>4</v>
      </c>
    </row>
    <row r="2377" spans="1:11" ht="16" hidden="1" customHeight="1" x14ac:dyDescent="0.2">
      <c r="A2377" s="48">
        <v>46312</v>
      </c>
      <c r="B2377" s="98" t="s">
        <v>1156</v>
      </c>
      <c r="C2377" s="98" t="s">
        <v>138</v>
      </c>
      <c r="D2377" s="104">
        <v>1</v>
      </c>
      <c r="E2377" s="104">
        <v>3</v>
      </c>
      <c r="F2377" s="99" t="s">
        <v>1391</v>
      </c>
      <c r="G2377" s="101">
        <v>9.1999999999999993</v>
      </c>
      <c r="H2377" s="109">
        <v>0.5</v>
      </c>
      <c r="I2377">
        <v>6.92</v>
      </c>
      <c r="J2377" t="str">
        <f t="shared" si="39"/>
        <v>No</v>
      </c>
      <c r="K2377" s="102" t="s">
        <v>4</v>
      </c>
    </row>
    <row r="2378" spans="1:11" ht="16" hidden="1" customHeight="1" x14ac:dyDescent="0.2">
      <c r="A2378" s="48">
        <v>46312</v>
      </c>
      <c r="B2378" s="98" t="s">
        <v>1156</v>
      </c>
      <c r="C2378" s="98" t="s">
        <v>138</v>
      </c>
      <c r="D2378" s="104">
        <v>1</v>
      </c>
      <c r="E2378" s="104">
        <v>4</v>
      </c>
      <c r="F2378" s="99" t="s">
        <v>1392</v>
      </c>
      <c r="G2378" s="101">
        <v>9.6</v>
      </c>
      <c r="H2378" s="109">
        <v>0.5</v>
      </c>
      <c r="I2378">
        <v>9.6</v>
      </c>
      <c r="J2378" t="str">
        <f t="shared" si="39"/>
        <v>Yes</v>
      </c>
      <c r="K2378" s="102" t="s">
        <v>4</v>
      </c>
    </row>
    <row r="2379" spans="1:11" ht="16" hidden="1" customHeight="1" x14ac:dyDescent="0.2">
      <c r="A2379" s="48">
        <v>46312</v>
      </c>
      <c r="B2379" s="98" t="s">
        <v>1156</v>
      </c>
      <c r="C2379" s="98" t="s">
        <v>138</v>
      </c>
      <c r="D2379" s="104">
        <v>1</v>
      </c>
      <c r="E2379" s="104">
        <v>7</v>
      </c>
      <c r="F2379" s="99" t="s">
        <v>1393</v>
      </c>
      <c r="G2379" s="101">
        <v>13.5</v>
      </c>
      <c r="H2379" s="109">
        <v>0.5</v>
      </c>
      <c r="I2379">
        <v>19.5</v>
      </c>
      <c r="J2379" t="str">
        <f t="shared" si="39"/>
        <v>Yes</v>
      </c>
      <c r="K2379" s="102" t="s">
        <v>4</v>
      </c>
    </row>
    <row r="2380" spans="1:11" ht="16" hidden="1" customHeight="1" x14ac:dyDescent="0.2">
      <c r="A2380" s="48">
        <v>46312</v>
      </c>
      <c r="B2380" s="98" t="s">
        <v>1156</v>
      </c>
      <c r="C2380" s="98" t="s">
        <v>138</v>
      </c>
      <c r="D2380" s="104">
        <v>2</v>
      </c>
      <c r="E2380" s="104">
        <v>1</v>
      </c>
      <c r="F2380" s="99" t="s">
        <v>1394</v>
      </c>
      <c r="G2380" s="101">
        <v>12</v>
      </c>
      <c r="H2380" s="109">
        <v>0.5</v>
      </c>
      <c r="I2380">
        <v>4</v>
      </c>
      <c r="J2380" t="str">
        <f t="shared" si="39"/>
        <v>No</v>
      </c>
      <c r="K2380" s="102" t="s">
        <v>4</v>
      </c>
    </row>
    <row r="2381" spans="1:11" ht="16" hidden="1" customHeight="1" x14ac:dyDescent="0.2">
      <c r="A2381" s="48">
        <v>46312</v>
      </c>
      <c r="B2381" s="98" t="s">
        <v>1156</v>
      </c>
      <c r="C2381" s="98" t="s">
        <v>138</v>
      </c>
      <c r="D2381" s="104">
        <v>2</v>
      </c>
      <c r="E2381" s="104">
        <v>4</v>
      </c>
      <c r="F2381" s="99" t="s">
        <v>1395</v>
      </c>
      <c r="G2381" s="101">
        <v>17</v>
      </c>
      <c r="H2381" s="109">
        <v>0.5</v>
      </c>
      <c r="I2381">
        <v>17</v>
      </c>
      <c r="J2381" t="str">
        <f t="shared" si="39"/>
        <v>Yes</v>
      </c>
      <c r="K2381" s="102" t="s">
        <v>4</v>
      </c>
    </row>
    <row r="2382" spans="1:11" ht="16" hidden="1" customHeight="1" x14ac:dyDescent="0.2">
      <c r="A2382" s="48">
        <v>46312</v>
      </c>
      <c r="B2382" s="98" t="s">
        <v>1156</v>
      </c>
      <c r="C2382" s="98" t="s">
        <v>138</v>
      </c>
      <c r="D2382" s="104">
        <v>2</v>
      </c>
      <c r="E2382" s="104">
        <v>4</v>
      </c>
      <c r="F2382" s="99" t="s">
        <v>1395</v>
      </c>
      <c r="G2382" s="101">
        <v>4.4000000000000004</v>
      </c>
      <c r="H2382" s="109">
        <v>0.2</v>
      </c>
      <c r="I2382">
        <v>4.55</v>
      </c>
      <c r="J2382" t="str">
        <f t="shared" si="39"/>
        <v>Yes</v>
      </c>
      <c r="K2382" s="102" t="s">
        <v>1101</v>
      </c>
    </row>
    <row r="2383" spans="1:11" ht="16" hidden="1" customHeight="1" x14ac:dyDescent="0.2">
      <c r="A2383" s="48">
        <v>46312</v>
      </c>
      <c r="B2383" s="98" t="s">
        <v>1156</v>
      </c>
      <c r="C2383" s="98" t="s">
        <v>138</v>
      </c>
      <c r="D2383" s="104">
        <v>2</v>
      </c>
      <c r="E2383" s="104">
        <v>5</v>
      </c>
      <c r="F2383" s="99" t="s">
        <v>1396</v>
      </c>
      <c r="G2383" s="101">
        <v>12</v>
      </c>
      <c r="H2383" s="109">
        <v>0.5</v>
      </c>
      <c r="I2383">
        <v>11.09</v>
      </c>
      <c r="J2383" t="str">
        <f t="shared" si="39"/>
        <v>No</v>
      </c>
      <c r="K2383" s="102" t="s">
        <v>4</v>
      </c>
    </row>
    <row r="2384" spans="1:11" ht="16" hidden="1" customHeight="1" x14ac:dyDescent="0.2">
      <c r="A2384" s="48">
        <v>46312</v>
      </c>
      <c r="B2384" s="98" t="s">
        <v>1156</v>
      </c>
      <c r="C2384" s="98" t="s">
        <v>138</v>
      </c>
      <c r="D2384" s="104">
        <v>2</v>
      </c>
      <c r="E2384" s="104">
        <v>7</v>
      </c>
      <c r="F2384" s="99" t="s">
        <v>1397</v>
      </c>
      <c r="G2384" s="101">
        <v>21</v>
      </c>
      <c r="H2384" s="109">
        <v>0.5</v>
      </c>
      <c r="I2384">
        <v>18.5</v>
      </c>
      <c r="J2384" t="str">
        <f t="shared" si="39"/>
        <v>No</v>
      </c>
      <c r="K2384" s="102" t="s">
        <v>4</v>
      </c>
    </row>
    <row r="2385" spans="1:11" ht="16" hidden="1" customHeight="1" x14ac:dyDescent="0.2">
      <c r="A2385" s="48">
        <v>46312</v>
      </c>
      <c r="B2385" s="98" t="s">
        <v>1156</v>
      </c>
      <c r="C2385" s="98" t="s">
        <v>138</v>
      </c>
      <c r="D2385" s="104">
        <v>2</v>
      </c>
      <c r="E2385" s="104">
        <v>7</v>
      </c>
      <c r="F2385" s="99" t="s">
        <v>1397</v>
      </c>
      <c r="G2385" s="101">
        <v>5.4</v>
      </c>
      <c r="H2385" s="109">
        <v>0.2</v>
      </c>
      <c r="I2385">
        <v>4</v>
      </c>
      <c r="J2385" t="str">
        <f t="shared" si="39"/>
        <v>No</v>
      </c>
      <c r="K2385" s="102" t="s">
        <v>1101</v>
      </c>
    </row>
    <row r="2386" spans="1:11" ht="16" hidden="1" customHeight="1" x14ac:dyDescent="0.2">
      <c r="A2386" s="48">
        <v>46312</v>
      </c>
      <c r="B2386" s="98" t="s">
        <v>1156</v>
      </c>
      <c r="C2386" s="98" t="s">
        <v>138</v>
      </c>
      <c r="D2386" s="104">
        <v>2</v>
      </c>
      <c r="E2386" s="104">
        <v>10</v>
      </c>
      <c r="F2386" s="99" t="s">
        <v>1398</v>
      </c>
      <c r="G2386" s="101">
        <v>22</v>
      </c>
      <c r="H2386" s="109">
        <v>0.5</v>
      </c>
      <c r="I2386">
        <v>17.36</v>
      </c>
      <c r="J2386" t="str">
        <f t="shared" si="39"/>
        <v>No</v>
      </c>
      <c r="K2386" s="102" t="s">
        <v>4</v>
      </c>
    </row>
    <row r="2387" spans="1:11" ht="16" hidden="1" customHeight="1" x14ac:dyDescent="0.2">
      <c r="A2387" s="48">
        <v>46312</v>
      </c>
      <c r="B2387" s="98" t="s">
        <v>1156</v>
      </c>
      <c r="C2387" s="98" t="s">
        <v>138</v>
      </c>
      <c r="D2387" s="104">
        <v>2</v>
      </c>
      <c r="E2387" s="104">
        <v>10</v>
      </c>
      <c r="F2387" s="99" t="s">
        <v>1398</v>
      </c>
      <c r="G2387" s="101">
        <v>5.7</v>
      </c>
      <c r="H2387" s="109">
        <v>0.2</v>
      </c>
      <c r="I2387">
        <v>4</v>
      </c>
      <c r="J2387" t="str">
        <f t="shared" si="39"/>
        <v>No</v>
      </c>
      <c r="K2387" s="102" t="s">
        <v>1101</v>
      </c>
    </row>
    <row r="2388" spans="1:11" ht="16" hidden="1" customHeight="1" x14ac:dyDescent="0.2">
      <c r="A2388" s="48">
        <v>46312</v>
      </c>
      <c r="B2388" s="98" t="s">
        <v>1156</v>
      </c>
      <c r="C2388" s="98" t="s">
        <v>138</v>
      </c>
      <c r="D2388" s="104">
        <v>3</v>
      </c>
      <c r="E2388" s="104">
        <v>5</v>
      </c>
      <c r="F2388" s="99" t="s">
        <v>1293</v>
      </c>
      <c r="G2388" s="101">
        <v>16</v>
      </c>
      <c r="H2388" s="109">
        <v>0.5</v>
      </c>
      <c r="I2388">
        <v>13</v>
      </c>
      <c r="J2388" t="str">
        <f t="shared" ref="J2388:J2451" si="40">IF(I2388&gt;=G2388,"Yes","No")</f>
        <v>No</v>
      </c>
      <c r="K2388" s="102" t="s">
        <v>4</v>
      </c>
    </row>
    <row r="2389" spans="1:11" ht="16" hidden="1" customHeight="1" x14ac:dyDescent="0.2">
      <c r="A2389" s="48">
        <v>46312</v>
      </c>
      <c r="B2389" s="98" t="s">
        <v>1156</v>
      </c>
      <c r="C2389" s="98" t="s">
        <v>138</v>
      </c>
      <c r="D2389" s="104">
        <v>3</v>
      </c>
      <c r="E2389" s="104">
        <v>7</v>
      </c>
      <c r="F2389" s="99" t="s">
        <v>550</v>
      </c>
      <c r="G2389" s="101">
        <v>10.5</v>
      </c>
      <c r="H2389" s="109">
        <v>0.5</v>
      </c>
      <c r="I2389">
        <v>12</v>
      </c>
      <c r="J2389" t="str">
        <f t="shared" si="40"/>
        <v>Yes</v>
      </c>
      <c r="K2389" s="102" t="s">
        <v>4</v>
      </c>
    </row>
    <row r="2390" spans="1:11" ht="16" hidden="1" customHeight="1" x14ac:dyDescent="0.2">
      <c r="A2390" s="48">
        <v>46312</v>
      </c>
      <c r="B2390" s="98" t="s">
        <v>1156</v>
      </c>
      <c r="C2390" s="98" t="s">
        <v>138</v>
      </c>
      <c r="D2390" s="104">
        <v>3</v>
      </c>
      <c r="E2390" s="104">
        <v>8</v>
      </c>
      <c r="F2390" s="99" t="s">
        <v>1399</v>
      </c>
      <c r="G2390" s="101">
        <v>9</v>
      </c>
      <c r="H2390" s="109">
        <v>0.5</v>
      </c>
      <c r="I2390">
        <v>6.93</v>
      </c>
      <c r="J2390" t="str">
        <f t="shared" si="40"/>
        <v>No</v>
      </c>
      <c r="K2390" s="102" t="s">
        <v>4</v>
      </c>
    </row>
    <row r="2391" spans="1:11" ht="16" hidden="1" customHeight="1" x14ac:dyDescent="0.2">
      <c r="A2391" s="48">
        <v>46312</v>
      </c>
      <c r="B2391" s="98" t="s">
        <v>1172</v>
      </c>
      <c r="C2391" s="98" t="s">
        <v>1173</v>
      </c>
      <c r="D2391" s="104">
        <v>2</v>
      </c>
      <c r="E2391" s="104">
        <v>4</v>
      </c>
      <c r="F2391" s="99" t="s">
        <v>1400</v>
      </c>
      <c r="G2391" s="101">
        <v>12.5</v>
      </c>
      <c r="H2391" s="109">
        <v>0.5</v>
      </c>
      <c r="I2391">
        <v>13.72</v>
      </c>
      <c r="J2391" t="str">
        <f t="shared" si="40"/>
        <v>Yes</v>
      </c>
      <c r="K2391" s="102" t="s">
        <v>4</v>
      </c>
    </row>
    <row r="2392" spans="1:11" ht="16" hidden="1" customHeight="1" x14ac:dyDescent="0.2">
      <c r="A2392" s="48">
        <v>46312</v>
      </c>
      <c r="B2392" s="98" t="s">
        <v>1172</v>
      </c>
      <c r="C2392" s="98" t="s">
        <v>1173</v>
      </c>
      <c r="D2392" s="104">
        <v>2</v>
      </c>
      <c r="E2392" s="104">
        <v>11</v>
      </c>
      <c r="F2392" s="99" t="s">
        <v>1401</v>
      </c>
      <c r="G2392" s="101">
        <v>20</v>
      </c>
      <c r="H2392" s="109">
        <v>0.5</v>
      </c>
      <c r="I2392">
        <v>24</v>
      </c>
      <c r="J2392" t="str">
        <f t="shared" si="40"/>
        <v>Yes</v>
      </c>
      <c r="K2392" s="102" t="s">
        <v>4</v>
      </c>
    </row>
    <row r="2393" spans="1:11" ht="16" hidden="1" customHeight="1" x14ac:dyDescent="0.2">
      <c r="A2393" s="48">
        <v>46312</v>
      </c>
      <c r="B2393" s="98" t="s">
        <v>1172</v>
      </c>
      <c r="C2393" s="98" t="s">
        <v>1173</v>
      </c>
      <c r="D2393" s="104">
        <v>2</v>
      </c>
      <c r="E2393" s="104">
        <v>11</v>
      </c>
      <c r="F2393" s="99" t="s">
        <v>1401</v>
      </c>
      <c r="G2393" s="101">
        <v>5.9</v>
      </c>
      <c r="H2393" s="109">
        <v>0.2</v>
      </c>
      <c r="I2393">
        <v>5.26</v>
      </c>
      <c r="J2393" t="str">
        <f t="shared" si="40"/>
        <v>No</v>
      </c>
      <c r="K2393" s="102" t="s">
        <v>1101</v>
      </c>
    </row>
    <row r="2394" spans="1:11" ht="16" hidden="1" customHeight="1" x14ac:dyDescent="0.2">
      <c r="A2394" s="48">
        <v>46312</v>
      </c>
      <c r="B2394" s="98" t="s">
        <v>1172</v>
      </c>
      <c r="C2394" s="98" t="s">
        <v>1173</v>
      </c>
      <c r="D2394" s="104">
        <v>2</v>
      </c>
      <c r="E2394" s="104">
        <v>12</v>
      </c>
      <c r="F2394" s="99" t="s">
        <v>1227</v>
      </c>
      <c r="G2394" s="101">
        <v>15</v>
      </c>
      <c r="H2394" s="109">
        <v>0.5</v>
      </c>
      <c r="I2394">
        <v>16.260000000000002</v>
      </c>
      <c r="J2394" t="str">
        <f t="shared" si="40"/>
        <v>Yes</v>
      </c>
      <c r="K2394" s="102" t="s">
        <v>4</v>
      </c>
    </row>
    <row r="2395" spans="1:11" ht="16" hidden="1" customHeight="1" x14ac:dyDescent="0.2">
      <c r="A2395" s="48">
        <v>46312</v>
      </c>
      <c r="B2395" s="98" t="s">
        <v>1172</v>
      </c>
      <c r="C2395" s="98" t="s">
        <v>1173</v>
      </c>
      <c r="D2395" s="104">
        <v>2</v>
      </c>
      <c r="E2395" s="104">
        <v>12</v>
      </c>
      <c r="F2395" s="99" t="s">
        <v>1227</v>
      </c>
      <c r="G2395" s="101">
        <v>4.5</v>
      </c>
      <c r="H2395" s="109">
        <v>0.2</v>
      </c>
      <c r="I2395">
        <v>3.7</v>
      </c>
      <c r="J2395" t="str">
        <f t="shared" si="40"/>
        <v>No</v>
      </c>
      <c r="K2395" s="102" t="s">
        <v>1101</v>
      </c>
    </row>
    <row r="2396" spans="1:11" ht="16" hidden="1" customHeight="1" x14ac:dyDescent="0.2">
      <c r="A2396" s="48">
        <v>46312</v>
      </c>
      <c r="B2396" s="98" t="s">
        <v>1156</v>
      </c>
      <c r="C2396" s="98" t="s">
        <v>138</v>
      </c>
      <c r="D2396" s="104">
        <v>4</v>
      </c>
      <c r="E2396" s="104">
        <v>5</v>
      </c>
      <c r="F2396" s="99" t="s">
        <v>1189</v>
      </c>
      <c r="G2396" s="101">
        <v>24</v>
      </c>
      <c r="H2396" s="109">
        <v>0.5</v>
      </c>
      <c r="I2396">
        <v>16</v>
      </c>
      <c r="J2396" t="str">
        <f t="shared" si="40"/>
        <v>No</v>
      </c>
      <c r="K2396" s="102" t="s">
        <v>4</v>
      </c>
    </row>
    <row r="2397" spans="1:11" ht="16" hidden="1" customHeight="1" x14ac:dyDescent="0.2">
      <c r="A2397" s="48">
        <v>46312</v>
      </c>
      <c r="B2397" s="98" t="s">
        <v>1156</v>
      </c>
      <c r="C2397" s="98" t="s">
        <v>138</v>
      </c>
      <c r="D2397" s="104">
        <v>4</v>
      </c>
      <c r="E2397" s="104">
        <v>5</v>
      </c>
      <c r="F2397" s="99" t="s">
        <v>1189</v>
      </c>
      <c r="G2397" s="101">
        <v>7.6</v>
      </c>
      <c r="H2397" s="109">
        <v>0.2</v>
      </c>
      <c r="I2397">
        <v>4.0999999999999996</v>
      </c>
      <c r="J2397" t="str">
        <f t="shared" si="40"/>
        <v>No</v>
      </c>
      <c r="K2397" s="102" t="s">
        <v>1101</v>
      </c>
    </row>
    <row r="2398" spans="1:11" ht="16" hidden="1" customHeight="1" x14ac:dyDescent="0.2">
      <c r="A2398" s="48">
        <v>46312</v>
      </c>
      <c r="B2398" s="98" t="s">
        <v>1156</v>
      </c>
      <c r="C2398" s="98" t="s">
        <v>138</v>
      </c>
      <c r="D2398" s="104">
        <v>4</v>
      </c>
      <c r="E2398" s="104">
        <v>7</v>
      </c>
      <c r="F2398" s="99" t="s">
        <v>1331</v>
      </c>
      <c r="G2398" s="101">
        <v>29</v>
      </c>
      <c r="H2398" s="109">
        <v>0.5</v>
      </c>
      <c r="I2398">
        <v>20</v>
      </c>
      <c r="J2398" t="str">
        <f t="shared" si="40"/>
        <v>No</v>
      </c>
      <c r="K2398" s="102" t="s">
        <v>4</v>
      </c>
    </row>
    <row r="2399" spans="1:11" ht="16" hidden="1" customHeight="1" x14ac:dyDescent="0.2">
      <c r="A2399" s="48">
        <v>46312</v>
      </c>
      <c r="B2399" s="98" t="s">
        <v>1156</v>
      </c>
      <c r="C2399" s="98" t="s">
        <v>138</v>
      </c>
      <c r="D2399" s="104">
        <v>4</v>
      </c>
      <c r="E2399" s="104">
        <v>7</v>
      </c>
      <c r="F2399" s="99" t="s">
        <v>1331</v>
      </c>
      <c r="G2399" s="101">
        <v>8.8000000000000007</v>
      </c>
      <c r="H2399" s="109">
        <v>0.2</v>
      </c>
      <c r="I2399">
        <v>5.3</v>
      </c>
      <c r="J2399" t="str">
        <f t="shared" si="40"/>
        <v>No</v>
      </c>
      <c r="K2399" s="102" t="s">
        <v>1101</v>
      </c>
    </row>
    <row r="2400" spans="1:11" ht="16" hidden="1" customHeight="1" x14ac:dyDescent="0.2">
      <c r="A2400" s="48">
        <v>46312</v>
      </c>
      <c r="B2400" s="98" t="s">
        <v>1156</v>
      </c>
      <c r="C2400" s="98" t="s">
        <v>138</v>
      </c>
      <c r="D2400" s="104">
        <v>4</v>
      </c>
      <c r="E2400" s="104">
        <v>8</v>
      </c>
      <c r="F2400" s="99" t="s">
        <v>1402</v>
      </c>
      <c r="G2400" s="101">
        <v>7</v>
      </c>
      <c r="H2400" s="109">
        <v>0.5</v>
      </c>
      <c r="I2400">
        <v>8.73</v>
      </c>
      <c r="J2400" t="str">
        <f t="shared" si="40"/>
        <v>Yes</v>
      </c>
      <c r="K2400" s="102" t="s">
        <v>4</v>
      </c>
    </row>
    <row r="2401" spans="1:11" ht="16" hidden="1" customHeight="1" x14ac:dyDescent="0.2">
      <c r="A2401" s="48">
        <v>46312</v>
      </c>
      <c r="B2401" s="98" t="s">
        <v>1156</v>
      </c>
      <c r="C2401" s="98" t="s">
        <v>138</v>
      </c>
      <c r="D2401" s="104">
        <v>4</v>
      </c>
      <c r="E2401" s="104">
        <v>10</v>
      </c>
      <c r="F2401" s="99" t="s">
        <v>1403</v>
      </c>
      <c r="G2401" s="101">
        <v>36</v>
      </c>
      <c r="H2401" s="109">
        <v>0.5</v>
      </c>
      <c r="I2401">
        <v>36</v>
      </c>
      <c r="J2401" t="str">
        <f t="shared" si="40"/>
        <v>Yes</v>
      </c>
      <c r="K2401" s="102" t="s">
        <v>4</v>
      </c>
    </row>
    <row r="2402" spans="1:11" ht="16" hidden="1" customHeight="1" x14ac:dyDescent="0.2">
      <c r="A2402" s="48">
        <v>46312</v>
      </c>
      <c r="B2402" s="98" t="s">
        <v>1156</v>
      </c>
      <c r="C2402" s="98" t="s">
        <v>138</v>
      </c>
      <c r="D2402" s="104">
        <v>4</v>
      </c>
      <c r="E2402" s="104">
        <v>10</v>
      </c>
      <c r="F2402" s="99" t="s">
        <v>1403</v>
      </c>
      <c r="G2402" s="101">
        <v>11.5</v>
      </c>
      <c r="H2402" s="109">
        <v>0.2</v>
      </c>
      <c r="I2402">
        <v>9.01</v>
      </c>
      <c r="J2402" t="str">
        <f t="shared" si="40"/>
        <v>No</v>
      </c>
      <c r="K2402" s="102" t="s">
        <v>1101</v>
      </c>
    </row>
    <row r="2403" spans="1:11" ht="16" hidden="1" customHeight="1" x14ac:dyDescent="0.2">
      <c r="A2403" s="48">
        <v>46312</v>
      </c>
      <c r="B2403" s="98" t="s">
        <v>1156</v>
      </c>
      <c r="C2403" s="98" t="s">
        <v>138</v>
      </c>
      <c r="D2403" s="104">
        <v>4</v>
      </c>
      <c r="E2403" s="104">
        <v>11</v>
      </c>
      <c r="F2403" s="99" t="s">
        <v>1404</v>
      </c>
      <c r="G2403" s="101">
        <v>26</v>
      </c>
      <c r="H2403" s="109">
        <v>0.5</v>
      </c>
      <c r="I2403">
        <v>26</v>
      </c>
      <c r="J2403" t="str">
        <f t="shared" si="40"/>
        <v>Yes</v>
      </c>
      <c r="K2403" s="102" t="s">
        <v>4</v>
      </c>
    </row>
    <row r="2404" spans="1:11" ht="16" hidden="1" customHeight="1" x14ac:dyDescent="0.2">
      <c r="A2404" s="48">
        <v>46312</v>
      </c>
      <c r="B2404" s="98" t="s">
        <v>1156</v>
      </c>
      <c r="C2404" s="98" t="s">
        <v>138</v>
      </c>
      <c r="D2404" s="104">
        <v>4</v>
      </c>
      <c r="E2404" s="104">
        <v>11</v>
      </c>
      <c r="F2404" s="99" t="s">
        <v>1404</v>
      </c>
      <c r="G2404" s="101">
        <v>7.8</v>
      </c>
      <c r="H2404" s="109">
        <v>0.2</v>
      </c>
      <c r="I2404">
        <v>6.8</v>
      </c>
      <c r="J2404" t="str">
        <f t="shared" si="40"/>
        <v>No</v>
      </c>
      <c r="K2404" s="102" t="s">
        <v>1101</v>
      </c>
    </row>
    <row r="2405" spans="1:11" ht="16" hidden="1" customHeight="1" x14ac:dyDescent="0.2">
      <c r="A2405" s="48">
        <v>46312</v>
      </c>
      <c r="B2405" s="98" t="s">
        <v>1156</v>
      </c>
      <c r="C2405" s="98" t="s">
        <v>138</v>
      </c>
      <c r="D2405" s="104">
        <v>4</v>
      </c>
      <c r="E2405" s="104">
        <v>14</v>
      </c>
      <c r="F2405" s="99" t="s">
        <v>1405</v>
      </c>
      <c r="G2405" s="101">
        <v>36</v>
      </c>
      <c r="H2405" s="109">
        <v>0.5</v>
      </c>
      <c r="I2405">
        <v>36</v>
      </c>
      <c r="J2405" t="str">
        <f t="shared" si="40"/>
        <v>Yes</v>
      </c>
      <c r="K2405" s="102" t="s">
        <v>4</v>
      </c>
    </row>
    <row r="2406" spans="1:11" ht="16" hidden="1" customHeight="1" x14ac:dyDescent="0.2">
      <c r="A2406" s="48">
        <v>46312</v>
      </c>
      <c r="B2406" s="98" t="s">
        <v>1156</v>
      </c>
      <c r="C2406" s="98" t="s">
        <v>138</v>
      </c>
      <c r="D2406" s="104">
        <v>4</v>
      </c>
      <c r="E2406" s="104">
        <v>14</v>
      </c>
      <c r="F2406" s="99" t="s">
        <v>1405</v>
      </c>
      <c r="G2406" s="101">
        <v>10.5</v>
      </c>
      <c r="H2406" s="109">
        <v>0.2</v>
      </c>
      <c r="I2406">
        <v>9.8000000000000007</v>
      </c>
      <c r="J2406" t="str">
        <f t="shared" si="40"/>
        <v>No</v>
      </c>
      <c r="K2406" s="102" t="s">
        <v>1101</v>
      </c>
    </row>
    <row r="2407" spans="1:11" ht="16" hidden="1" customHeight="1" x14ac:dyDescent="0.2">
      <c r="A2407" s="48">
        <v>46312</v>
      </c>
      <c r="B2407" s="98" t="s">
        <v>1172</v>
      </c>
      <c r="C2407" s="98" t="s">
        <v>1173</v>
      </c>
      <c r="D2407" s="104">
        <v>3</v>
      </c>
      <c r="E2407" s="104">
        <v>2</v>
      </c>
      <c r="F2407" s="99" t="s">
        <v>1406</v>
      </c>
      <c r="G2407" s="101">
        <v>25</v>
      </c>
      <c r="H2407" s="109">
        <v>0.5</v>
      </c>
      <c r="I2407">
        <v>31.77</v>
      </c>
      <c r="J2407" t="str">
        <f t="shared" si="40"/>
        <v>Yes</v>
      </c>
      <c r="K2407" s="102" t="s">
        <v>4</v>
      </c>
    </row>
    <row r="2408" spans="1:11" ht="16" hidden="1" customHeight="1" x14ac:dyDescent="0.2">
      <c r="A2408" s="48">
        <v>46312</v>
      </c>
      <c r="B2408" s="98" t="s">
        <v>1172</v>
      </c>
      <c r="C2408" s="98" t="s">
        <v>1173</v>
      </c>
      <c r="D2408" s="104">
        <v>3</v>
      </c>
      <c r="E2408" s="104">
        <v>2</v>
      </c>
      <c r="F2408" s="99" t="s">
        <v>1406</v>
      </c>
      <c r="G2408" s="101">
        <v>5.7</v>
      </c>
      <c r="H2408" s="109">
        <v>0.2</v>
      </c>
      <c r="I2408">
        <v>5.5</v>
      </c>
      <c r="J2408" t="str">
        <f t="shared" si="40"/>
        <v>No</v>
      </c>
      <c r="K2408" s="102" t="s">
        <v>1101</v>
      </c>
    </row>
    <row r="2409" spans="1:11" ht="16" hidden="1" customHeight="1" x14ac:dyDescent="0.2">
      <c r="A2409" s="48">
        <v>46312</v>
      </c>
      <c r="B2409" s="98" t="s">
        <v>1172</v>
      </c>
      <c r="C2409" s="98" t="s">
        <v>1173</v>
      </c>
      <c r="D2409" s="104">
        <v>3</v>
      </c>
      <c r="E2409" s="104">
        <v>4</v>
      </c>
      <c r="F2409" s="99" t="s">
        <v>1407</v>
      </c>
      <c r="G2409" s="101">
        <v>18.5</v>
      </c>
      <c r="H2409" s="109">
        <v>0.5</v>
      </c>
      <c r="I2409">
        <v>34.79</v>
      </c>
      <c r="J2409" t="str">
        <f t="shared" si="40"/>
        <v>Yes</v>
      </c>
      <c r="K2409" s="102" t="s">
        <v>4</v>
      </c>
    </row>
    <row r="2410" spans="1:11" ht="16" hidden="1" customHeight="1" x14ac:dyDescent="0.2">
      <c r="A2410" s="48">
        <v>46312</v>
      </c>
      <c r="B2410" s="98" t="s">
        <v>1172</v>
      </c>
      <c r="C2410" s="98" t="s">
        <v>1173</v>
      </c>
      <c r="D2410" s="104">
        <v>3</v>
      </c>
      <c r="E2410" s="104">
        <v>4</v>
      </c>
      <c r="F2410" s="99" t="s">
        <v>1407</v>
      </c>
      <c r="G2410" s="101">
        <v>4.4000000000000004</v>
      </c>
      <c r="H2410" s="109">
        <v>0.2</v>
      </c>
      <c r="I2410">
        <v>4.4000000000000004</v>
      </c>
      <c r="J2410" t="str">
        <f t="shared" si="40"/>
        <v>Yes</v>
      </c>
      <c r="K2410" s="102" t="s">
        <v>1101</v>
      </c>
    </row>
    <row r="2411" spans="1:11" ht="16" hidden="1" customHeight="1" x14ac:dyDescent="0.2">
      <c r="A2411" s="48">
        <v>46312</v>
      </c>
      <c r="B2411" s="98" t="s">
        <v>1172</v>
      </c>
      <c r="C2411" s="98" t="s">
        <v>1173</v>
      </c>
      <c r="D2411" s="104">
        <v>3</v>
      </c>
      <c r="E2411" s="104">
        <v>5</v>
      </c>
      <c r="F2411" s="99" t="s">
        <v>1408</v>
      </c>
      <c r="G2411" s="101">
        <v>13</v>
      </c>
      <c r="H2411" s="109">
        <v>0.5</v>
      </c>
      <c r="I2411">
        <v>16.79</v>
      </c>
      <c r="J2411" t="str">
        <f t="shared" si="40"/>
        <v>Yes</v>
      </c>
      <c r="K2411" s="102" t="s">
        <v>4</v>
      </c>
    </row>
    <row r="2412" spans="1:11" ht="16" hidden="1" customHeight="1" x14ac:dyDescent="0.2">
      <c r="A2412" s="48">
        <v>46312</v>
      </c>
      <c r="B2412" s="98" t="s">
        <v>1172</v>
      </c>
      <c r="C2412" s="98" t="s">
        <v>1173</v>
      </c>
      <c r="D2412" s="104">
        <v>3</v>
      </c>
      <c r="E2412" s="104">
        <v>6</v>
      </c>
      <c r="F2412" s="99" t="s">
        <v>1409</v>
      </c>
      <c r="G2412" s="101">
        <v>23</v>
      </c>
      <c r="H2412" s="109">
        <v>0.5</v>
      </c>
      <c r="I2412">
        <v>23</v>
      </c>
      <c r="J2412" t="str">
        <f t="shared" si="40"/>
        <v>Yes</v>
      </c>
      <c r="K2412" s="102" t="s">
        <v>4</v>
      </c>
    </row>
    <row r="2413" spans="1:11" ht="16" hidden="1" customHeight="1" x14ac:dyDescent="0.2">
      <c r="A2413" s="48">
        <v>46312</v>
      </c>
      <c r="B2413" s="98" t="s">
        <v>1172</v>
      </c>
      <c r="C2413" s="98" t="s">
        <v>1173</v>
      </c>
      <c r="D2413" s="104">
        <v>3</v>
      </c>
      <c r="E2413" s="104">
        <v>6</v>
      </c>
      <c r="F2413" s="99" t="s">
        <v>1409</v>
      </c>
      <c r="G2413" s="101">
        <v>5.8</v>
      </c>
      <c r="H2413" s="109">
        <v>0.2</v>
      </c>
      <c r="I2413">
        <v>3.48</v>
      </c>
      <c r="J2413" t="str">
        <f t="shared" si="40"/>
        <v>No</v>
      </c>
      <c r="K2413" s="102" t="s">
        <v>1101</v>
      </c>
    </row>
    <row r="2414" spans="1:11" ht="16" hidden="1" customHeight="1" x14ac:dyDescent="0.2">
      <c r="A2414" s="48">
        <v>46312</v>
      </c>
      <c r="B2414" s="98" t="s">
        <v>1156</v>
      </c>
      <c r="C2414" s="98" t="s">
        <v>138</v>
      </c>
      <c r="D2414" s="104">
        <v>5</v>
      </c>
      <c r="E2414" s="104">
        <v>5</v>
      </c>
      <c r="F2414" s="99" t="s">
        <v>269</v>
      </c>
      <c r="G2414" s="101">
        <v>10</v>
      </c>
      <c r="H2414" s="109">
        <v>0.5</v>
      </c>
      <c r="I2414">
        <v>12.74</v>
      </c>
      <c r="J2414" t="str">
        <f t="shared" si="40"/>
        <v>Yes</v>
      </c>
      <c r="K2414" s="102" t="s">
        <v>4</v>
      </c>
    </row>
    <row r="2415" spans="1:11" ht="16" hidden="1" customHeight="1" x14ac:dyDescent="0.2">
      <c r="A2415" s="48">
        <v>46312</v>
      </c>
      <c r="B2415" s="98" t="s">
        <v>1156</v>
      </c>
      <c r="C2415" s="98" t="s">
        <v>138</v>
      </c>
      <c r="D2415" s="104">
        <v>5</v>
      </c>
      <c r="E2415" s="104">
        <v>6</v>
      </c>
      <c r="F2415" s="99" t="s">
        <v>444</v>
      </c>
      <c r="G2415" s="101">
        <v>12</v>
      </c>
      <c r="H2415" s="109">
        <v>0.5</v>
      </c>
      <c r="I2415">
        <v>7.4</v>
      </c>
      <c r="J2415" t="str">
        <f t="shared" si="40"/>
        <v>No</v>
      </c>
      <c r="K2415" s="102" t="s">
        <v>4</v>
      </c>
    </row>
    <row r="2416" spans="1:11" ht="16" hidden="1" customHeight="1" x14ac:dyDescent="0.2">
      <c r="A2416" s="48">
        <v>46312</v>
      </c>
      <c r="B2416" s="98" t="s">
        <v>1172</v>
      </c>
      <c r="C2416" s="98" t="s">
        <v>1173</v>
      </c>
      <c r="D2416" s="104">
        <v>4</v>
      </c>
      <c r="E2416" s="104">
        <v>2</v>
      </c>
      <c r="F2416" s="99" t="s">
        <v>1410</v>
      </c>
      <c r="G2416" s="101">
        <v>26</v>
      </c>
      <c r="H2416" s="109">
        <v>0.5</v>
      </c>
      <c r="I2416">
        <v>26</v>
      </c>
      <c r="J2416" t="str">
        <f t="shared" si="40"/>
        <v>Yes</v>
      </c>
      <c r="K2416" s="102" t="s">
        <v>4</v>
      </c>
    </row>
    <row r="2417" spans="1:11" ht="16" hidden="1" customHeight="1" x14ac:dyDescent="0.2">
      <c r="A2417" s="48">
        <v>46312</v>
      </c>
      <c r="B2417" s="98" t="s">
        <v>1172</v>
      </c>
      <c r="C2417" s="98" t="s">
        <v>1173</v>
      </c>
      <c r="D2417" s="104">
        <v>4</v>
      </c>
      <c r="E2417" s="104">
        <v>2</v>
      </c>
      <c r="F2417" s="99" t="s">
        <v>1410</v>
      </c>
      <c r="G2417" s="101">
        <v>7.6</v>
      </c>
      <c r="H2417" s="109">
        <v>0.2</v>
      </c>
      <c r="I2417">
        <v>5.8</v>
      </c>
      <c r="J2417" t="str">
        <f t="shared" si="40"/>
        <v>No</v>
      </c>
      <c r="K2417" s="102" t="s">
        <v>1101</v>
      </c>
    </row>
    <row r="2418" spans="1:11" ht="16" hidden="1" customHeight="1" x14ac:dyDescent="0.2">
      <c r="A2418" s="48">
        <v>46312</v>
      </c>
      <c r="B2418" s="98" t="s">
        <v>1172</v>
      </c>
      <c r="C2418" s="98" t="s">
        <v>1173</v>
      </c>
      <c r="D2418" s="104">
        <v>4</v>
      </c>
      <c r="E2418" s="104">
        <v>3</v>
      </c>
      <c r="F2418" s="99" t="s">
        <v>1411</v>
      </c>
      <c r="G2418" s="101">
        <v>12</v>
      </c>
      <c r="H2418" s="109">
        <v>0.5</v>
      </c>
      <c r="I2418">
        <v>16.77</v>
      </c>
      <c r="J2418" t="str">
        <f t="shared" si="40"/>
        <v>Yes</v>
      </c>
      <c r="K2418" s="102" t="s">
        <v>4</v>
      </c>
    </row>
    <row r="2419" spans="1:11" ht="16" hidden="1" customHeight="1" x14ac:dyDescent="0.2">
      <c r="A2419" s="48">
        <v>46312</v>
      </c>
      <c r="B2419" s="98" t="s">
        <v>1172</v>
      </c>
      <c r="C2419" s="98" t="s">
        <v>1173</v>
      </c>
      <c r="D2419" s="104">
        <v>4</v>
      </c>
      <c r="E2419" s="104">
        <v>5</v>
      </c>
      <c r="F2419" s="99" t="s">
        <v>1197</v>
      </c>
      <c r="G2419" s="101">
        <v>24</v>
      </c>
      <c r="H2419" s="109">
        <v>0.5</v>
      </c>
      <c r="I2419">
        <v>23.01</v>
      </c>
      <c r="J2419" t="str">
        <f t="shared" si="40"/>
        <v>No</v>
      </c>
      <c r="K2419" s="102" t="s">
        <v>4</v>
      </c>
    </row>
    <row r="2420" spans="1:11" ht="16" hidden="1" customHeight="1" x14ac:dyDescent="0.2">
      <c r="A2420" s="48">
        <v>46312</v>
      </c>
      <c r="B2420" s="98" t="s">
        <v>1172</v>
      </c>
      <c r="C2420" s="98" t="s">
        <v>1173</v>
      </c>
      <c r="D2420" s="104">
        <v>4</v>
      </c>
      <c r="E2420" s="104">
        <v>5</v>
      </c>
      <c r="F2420" s="99" t="s">
        <v>1197</v>
      </c>
      <c r="G2420" s="101">
        <v>7.4</v>
      </c>
      <c r="H2420" s="109">
        <v>0.2</v>
      </c>
      <c r="I2420">
        <v>5.76</v>
      </c>
      <c r="J2420" t="str">
        <f t="shared" si="40"/>
        <v>No</v>
      </c>
      <c r="K2420" s="102" t="s">
        <v>1101</v>
      </c>
    </row>
    <row r="2421" spans="1:11" ht="16" hidden="1" customHeight="1" x14ac:dyDescent="0.2">
      <c r="A2421" s="48">
        <v>46312</v>
      </c>
      <c r="B2421" s="98" t="s">
        <v>1172</v>
      </c>
      <c r="C2421" s="98" t="s">
        <v>1173</v>
      </c>
      <c r="D2421" s="104">
        <v>4</v>
      </c>
      <c r="E2421" s="104">
        <v>6</v>
      </c>
      <c r="F2421" s="99" t="s">
        <v>1174</v>
      </c>
      <c r="G2421" s="101">
        <v>17</v>
      </c>
      <c r="H2421" s="109">
        <v>0.5</v>
      </c>
      <c r="I2421">
        <v>23.57</v>
      </c>
      <c r="J2421" t="str">
        <f t="shared" si="40"/>
        <v>Yes</v>
      </c>
      <c r="K2421" s="102" t="s">
        <v>4</v>
      </c>
    </row>
    <row r="2422" spans="1:11" ht="16" hidden="1" customHeight="1" x14ac:dyDescent="0.2">
      <c r="A2422" s="48">
        <v>46312</v>
      </c>
      <c r="B2422" s="98" t="s">
        <v>1172</v>
      </c>
      <c r="C2422" s="98" t="s">
        <v>1173</v>
      </c>
      <c r="D2422" s="104">
        <v>4</v>
      </c>
      <c r="E2422" s="104">
        <v>6</v>
      </c>
      <c r="F2422" s="99" t="s">
        <v>1174</v>
      </c>
      <c r="G2422" s="101">
        <v>5.2</v>
      </c>
      <c r="H2422" s="109">
        <v>0.2</v>
      </c>
      <c r="I2422">
        <v>6.75</v>
      </c>
      <c r="J2422" t="str">
        <f t="shared" si="40"/>
        <v>Yes</v>
      </c>
      <c r="K2422" s="102" t="s">
        <v>1101</v>
      </c>
    </row>
    <row r="2423" spans="1:11" ht="16" hidden="1" customHeight="1" x14ac:dyDescent="0.2">
      <c r="A2423" s="48">
        <v>46312</v>
      </c>
      <c r="B2423" s="98" t="s">
        <v>1172</v>
      </c>
      <c r="C2423" s="98" t="s">
        <v>1173</v>
      </c>
      <c r="D2423" s="104">
        <v>4</v>
      </c>
      <c r="E2423" s="104">
        <v>10</v>
      </c>
      <c r="F2423" s="99" t="s">
        <v>1412</v>
      </c>
      <c r="G2423" s="101">
        <v>12.5</v>
      </c>
      <c r="H2423" s="109">
        <v>0.5</v>
      </c>
      <c r="I2423">
        <v>16.52</v>
      </c>
      <c r="J2423" t="str">
        <f t="shared" si="40"/>
        <v>Yes</v>
      </c>
      <c r="K2423" s="102" t="s">
        <v>4</v>
      </c>
    </row>
    <row r="2424" spans="1:11" ht="16" hidden="1" customHeight="1" x14ac:dyDescent="0.2">
      <c r="A2424" s="48">
        <v>46312</v>
      </c>
      <c r="B2424" s="98" t="s">
        <v>1172</v>
      </c>
      <c r="C2424" s="98" t="s">
        <v>1173</v>
      </c>
      <c r="D2424" s="104">
        <v>4</v>
      </c>
      <c r="E2424" s="104">
        <v>10</v>
      </c>
      <c r="F2424" s="99" t="s">
        <v>1412</v>
      </c>
      <c r="G2424" s="101">
        <v>4.2</v>
      </c>
      <c r="H2424" s="109">
        <v>0.2</v>
      </c>
      <c r="I2424">
        <v>4.2</v>
      </c>
      <c r="J2424" t="str">
        <f t="shared" si="40"/>
        <v>Yes</v>
      </c>
      <c r="K2424" s="102" t="s">
        <v>1101</v>
      </c>
    </row>
    <row r="2425" spans="1:11" ht="16" hidden="1" customHeight="1" x14ac:dyDescent="0.2">
      <c r="A2425" s="48">
        <v>46312</v>
      </c>
      <c r="B2425" s="98" t="s">
        <v>1172</v>
      </c>
      <c r="C2425" s="98" t="s">
        <v>1173</v>
      </c>
      <c r="D2425" s="104">
        <v>4</v>
      </c>
      <c r="E2425" s="104">
        <v>11</v>
      </c>
      <c r="F2425" s="99" t="s">
        <v>1196</v>
      </c>
      <c r="G2425" s="101">
        <v>11</v>
      </c>
      <c r="H2425" s="109">
        <v>0.5</v>
      </c>
      <c r="I2425">
        <v>15.34</v>
      </c>
      <c r="J2425" t="str">
        <f t="shared" si="40"/>
        <v>Yes</v>
      </c>
      <c r="K2425" s="102" t="s">
        <v>4</v>
      </c>
    </row>
    <row r="2426" spans="1:11" ht="16" hidden="1" customHeight="1" x14ac:dyDescent="0.2">
      <c r="A2426" s="48">
        <v>46312</v>
      </c>
      <c r="B2426" s="98" t="s">
        <v>1172</v>
      </c>
      <c r="C2426" s="98" t="s">
        <v>1173</v>
      </c>
      <c r="D2426" s="104">
        <v>4</v>
      </c>
      <c r="E2426" s="104">
        <v>15</v>
      </c>
      <c r="F2426" s="99" t="s">
        <v>1413</v>
      </c>
      <c r="G2426" s="101">
        <v>28</v>
      </c>
      <c r="H2426" s="109">
        <v>0.5</v>
      </c>
      <c r="I2426">
        <v>37.880000000000003</v>
      </c>
      <c r="J2426" t="str">
        <f t="shared" si="40"/>
        <v>Yes</v>
      </c>
      <c r="K2426" s="102" t="s">
        <v>4</v>
      </c>
    </row>
    <row r="2427" spans="1:11" ht="16" hidden="1" customHeight="1" x14ac:dyDescent="0.2">
      <c r="A2427" s="48">
        <v>46312</v>
      </c>
      <c r="B2427" s="98" t="s">
        <v>1156</v>
      </c>
      <c r="C2427" s="98" t="s">
        <v>138</v>
      </c>
      <c r="D2427" s="104">
        <v>6</v>
      </c>
      <c r="E2427" s="104">
        <v>3</v>
      </c>
      <c r="F2427" s="99" t="s">
        <v>429</v>
      </c>
      <c r="G2427" s="101">
        <v>11</v>
      </c>
      <c r="H2427" s="109">
        <v>0.5</v>
      </c>
      <c r="I2427">
        <v>12</v>
      </c>
      <c r="J2427" t="str">
        <f t="shared" si="40"/>
        <v>Yes</v>
      </c>
      <c r="K2427" s="102" t="s">
        <v>4</v>
      </c>
    </row>
    <row r="2428" spans="1:11" ht="16" hidden="1" customHeight="1" x14ac:dyDescent="0.2">
      <c r="A2428" s="48">
        <v>46312</v>
      </c>
      <c r="B2428" s="98" t="s">
        <v>1156</v>
      </c>
      <c r="C2428" s="98" t="s">
        <v>138</v>
      </c>
      <c r="D2428" s="104">
        <v>6</v>
      </c>
      <c r="E2428" s="104">
        <v>6</v>
      </c>
      <c r="F2428" s="99" t="s">
        <v>219</v>
      </c>
      <c r="G2428" s="101">
        <v>8.8000000000000007</v>
      </c>
      <c r="H2428" s="109">
        <v>0.5</v>
      </c>
      <c r="I2428">
        <v>7.91</v>
      </c>
      <c r="J2428" t="str">
        <f t="shared" si="40"/>
        <v>No</v>
      </c>
      <c r="K2428" s="102" t="s">
        <v>4</v>
      </c>
    </row>
    <row r="2429" spans="1:11" ht="16" hidden="1" customHeight="1" x14ac:dyDescent="0.2">
      <c r="A2429" s="48">
        <v>46312</v>
      </c>
      <c r="B2429" s="98" t="s">
        <v>1156</v>
      </c>
      <c r="C2429" s="98" t="s">
        <v>138</v>
      </c>
      <c r="D2429" s="104">
        <v>6</v>
      </c>
      <c r="E2429" s="104">
        <v>7</v>
      </c>
      <c r="F2429" s="99" t="s">
        <v>1414</v>
      </c>
      <c r="G2429" s="101">
        <v>40</v>
      </c>
      <c r="H2429" s="109">
        <v>0.5</v>
      </c>
      <c r="I2429">
        <v>17.09</v>
      </c>
      <c r="J2429" t="str">
        <f t="shared" si="40"/>
        <v>No</v>
      </c>
      <c r="K2429" s="102" t="s">
        <v>4</v>
      </c>
    </row>
    <row r="2430" spans="1:11" ht="16" hidden="1" customHeight="1" x14ac:dyDescent="0.2">
      <c r="A2430" s="48">
        <v>46312</v>
      </c>
      <c r="B2430" s="98" t="s">
        <v>1156</v>
      </c>
      <c r="C2430" s="98" t="s">
        <v>138</v>
      </c>
      <c r="D2430" s="104">
        <v>6</v>
      </c>
      <c r="E2430" s="104">
        <v>7</v>
      </c>
      <c r="F2430" s="99" t="s">
        <v>1414</v>
      </c>
      <c r="G2430" s="101">
        <v>10.5</v>
      </c>
      <c r="H2430" s="109">
        <v>0.2</v>
      </c>
      <c r="I2430">
        <v>4.18</v>
      </c>
      <c r="J2430" t="str">
        <f t="shared" si="40"/>
        <v>No</v>
      </c>
      <c r="K2430" s="102" t="s">
        <v>1101</v>
      </c>
    </row>
    <row r="2431" spans="1:11" ht="16" hidden="1" customHeight="1" x14ac:dyDescent="0.2">
      <c r="A2431" s="48">
        <v>46312</v>
      </c>
      <c r="B2431" s="98" t="s">
        <v>1156</v>
      </c>
      <c r="C2431" s="98" t="s">
        <v>138</v>
      </c>
      <c r="D2431" s="104">
        <v>6</v>
      </c>
      <c r="E2431" s="104">
        <v>8</v>
      </c>
      <c r="F2431" s="99" t="s">
        <v>1415</v>
      </c>
      <c r="G2431" s="101">
        <v>13</v>
      </c>
      <c r="H2431" s="109">
        <v>0.5</v>
      </c>
      <c r="I2431">
        <v>9.1999999999999993</v>
      </c>
      <c r="J2431" t="str">
        <f t="shared" si="40"/>
        <v>No</v>
      </c>
      <c r="K2431" s="102" t="s">
        <v>4</v>
      </c>
    </row>
    <row r="2432" spans="1:11" ht="16" hidden="1" customHeight="1" x14ac:dyDescent="0.2">
      <c r="A2432" s="48">
        <v>46312</v>
      </c>
      <c r="B2432" s="98" t="s">
        <v>1172</v>
      </c>
      <c r="C2432" s="98" t="s">
        <v>1173</v>
      </c>
      <c r="D2432" s="104">
        <v>5</v>
      </c>
      <c r="E2432" s="104">
        <v>1</v>
      </c>
      <c r="F2432" s="99" t="s">
        <v>1416</v>
      </c>
      <c r="G2432" s="101">
        <v>17</v>
      </c>
      <c r="H2432" s="109">
        <v>0.5</v>
      </c>
      <c r="I2432">
        <v>17</v>
      </c>
      <c r="J2432" t="str">
        <f t="shared" si="40"/>
        <v>Yes</v>
      </c>
      <c r="K2432" s="102" t="s">
        <v>4</v>
      </c>
    </row>
    <row r="2433" spans="1:11" ht="16" hidden="1" customHeight="1" x14ac:dyDescent="0.2">
      <c r="A2433" s="48">
        <v>46312</v>
      </c>
      <c r="B2433" s="98" t="s">
        <v>1172</v>
      </c>
      <c r="C2433" s="98" t="s">
        <v>1173</v>
      </c>
      <c r="D2433" s="104">
        <v>5</v>
      </c>
      <c r="E2433" s="104">
        <v>1</v>
      </c>
      <c r="F2433" s="99" t="s">
        <v>1416</v>
      </c>
      <c r="G2433" s="101">
        <v>4.9000000000000004</v>
      </c>
      <c r="H2433" s="109">
        <v>0.2</v>
      </c>
      <c r="I2433">
        <v>4.5</v>
      </c>
      <c r="J2433" t="str">
        <f t="shared" si="40"/>
        <v>No</v>
      </c>
      <c r="K2433" s="102" t="s">
        <v>1101</v>
      </c>
    </row>
    <row r="2434" spans="1:11" ht="16" hidden="1" customHeight="1" x14ac:dyDescent="0.2">
      <c r="A2434" s="48">
        <v>46312</v>
      </c>
      <c r="B2434" s="98" t="s">
        <v>1172</v>
      </c>
      <c r="C2434" s="98" t="s">
        <v>1173</v>
      </c>
      <c r="D2434" s="104">
        <v>5</v>
      </c>
      <c r="E2434" s="104">
        <v>4</v>
      </c>
      <c r="F2434" s="99" t="s">
        <v>1239</v>
      </c>
      <c r="G2434" s="101">
        <v>25</v>
      </c>
      <c r="H2434" s="109">
        <v>0.5</v>
      </c>
      <c r="I2434">
        <v>29.81</v>
      </c>
      <c r="J2434" t="str">
        <f t="shared" si="40"/>
        <v>Yes</v>
      </c>
      <c r="K2434" s="102" t="s">
        <v>4</v>
      </c>
    </row>
    <row r="2435" spans="1:11" ht="16" hidden="1" customHeight="1" x14ac:dyDescent="0.2">
      <c r="A2435" s="48">
        <v>46312</v>
      </c>
      <c r="B2435" s="98" t="s">
        <v>1172</v>
      </c>
      <c r="C2435" s="98" t="s">
        <v>1173</v>
      </c>
      <c r="D2435" s="104">
        <v>5</v>
      </c>
      <c r="E2435" s="104">
        <v>4</v>
      </c>
      <c r="F2435" s="99" t="s">
        <v>1239</v>
      </c>
      <c r="G2435" s="101">
        <v>7</v>
      </c>
      <c r="H2435" s="109">
        <v>0.2</v>
      </c>
      <c r="I2435">
        <v>8.25</v>
      </c>
      <c r="J2435" t="str">
        <f t="shared" si="40"/>
        <v>Yes</v>
      </c>
      <c r="K2435" s="102" t="s">
        <v>1101</v>
      </c>
    </row>
    <row r="2436" spans="1:11" ht="16" hidden="1" customHeight="1" x14ac:dyDescent="0.2">
      <c r="A2436" s="48">
        <v>46312</v>
      </c>
      <c r="B2436" s="98" t="s">
        <v>1172</v>
      </c>
      <c r="C2436" s="98" t="s">
        <v>1173</v>
      </c>
      <c r="D2436" s="104">
        <v>5</v>
      </c>
      <c r="E2436" s="104">
        <v>5</v>
      </c>
      <c r="F2436" s="99" t="s">
        <v>1240</v>
      </c>
      <c r="G2436" s="101">
        <v>15.5</v>
      </c>
      <c r="H2436" s="109">
        <v>0.5</v>
      </c>
      <c r="I2436">
        <v>17</v>
      </c>
      <c r="J2436" t="str">
        <f t="shared" si="40"/>
        <v>Yes</v>
      </c>
      <c r="K2436" s="102" t="s">
        <v>4</v>
      </c>
    </row>
    <row r="2437" spans="1:11" ht="16" hidden="1" customHeight="1" x14ac:dyDescent="0.2">
      <c r="A2437" s="48">
        <v>46312</v>
      </c>
      <c r="B2437" s="98" t="s">
        <v>1172</v>
      </c>
      <c r="C2437" s="98" t="s">
        <v>1173</v>
      </c>
      <c r="D2437" s="104">
        <v>5</v>
      </c>
      <c r="E2437" s="104">
        <v>5</v>
      </c>
      <c r="F2437" s="99" t="s">
        <v>1240</v>
      </c>
      <c r="G2437" s="101">
        <v>4.4000000000000004</v>
      </c>
      <c r="H2437" s="109">
        <v>0.2</v>
      </c>
      <c r="I2437">
        <v>4.6500000000000004</v>
      </c>
      <c r="J2437" t="str">
        <f t="shared" si="40"/>
        <v>Yes</v>
      </c>
      <c r="K2437" s="102" t="s">
        <v>1101</v>
      </c>
    </row>
    <row r="2438" spans="1:11" ht="16" hidden="1" customHeight="1" x14ac:dyDescent="0.2">
      <c r="A2438" s="48">
        <v>46312</v>
      </c>
      <c r="B2438" s="98" t="s">
        <v>1172</v>
      </c>
      <c r="C2438" s="98" t="s">
        <v>1173</v>
      </c>
      <c r="D2438" s="104">
        <v>5</v>
      </c>
      <c r="E2438" s="104">
        <v>7</v>
      </c>
      <c r="F2438" s="99" t="s">
        <v>1358</v>
      </c>
      <c r="G2438" s="101">
        <v>19</v>
      </c>
      <c r="H2438" s="109">
        <v>0.5</v>
      </c>
      <c r="I2438">
        <v>15.97</v>
      </c>
      <c r="J2438" t="str">
        <f t="shared" si="40"/>
        <v>No</v>
      </c>
      <c r="K2438" s="102" t="s">
        <v>4</v>
      </c>
    </row>
    <row r="2439" spans="1:11" ht="16" hidden="1" customHeight="1" x14ac:dyDescent="0.2">
      <c r="A2439" s="48">
        <v>46312</v>
      </c>
      <c r="B2439" s="98" t="s">
        <v>1172</v>
      </c>
      <c r="C2439" s="98" t="s">
        <v>1173</v>
      </c>
      <c r="D2439" s="104">
        <v>5</v>
      </c>
      <c r="E2439" s="104">
        <v>7</v>
      </c>
      <c r="F2439" s="99" t="s">
        <v>1358</v>
      </c>
      <c r="G2439" s="101">
        <v>5.6</v>
      </c>
      <c r="H2439" s="109">
        <v>0.2</v>
      </c>
      <c r="I2439">
        <v>3.91</v>
      </c>
      <c r="J2439" t="str">
        <f t="shared" si="40"/>
        <v>No</v>
      </c>
      <c r="K2439" s="102" t="s">
        <v>1101</v>
      </c>
    </row>
    <row r="2440" spans="1:11" ht="16" hidden="1" customHeight="1" x14ac:dyDescent="0.2">
      <c r="A2440" s="48">
        <v>46312</v>
      </c>
      <c r="B2440" s="98" t="s">
        <v>1172</v>
      </c>
      <c r="C2440" s="98" t="s">
        <v>1173</v>
      </c>
      <c r="D2440" s="104">
        <v>5</v>
      </c>
      <c r="E2440" s="104">
        <v>10</v>
      </c>
      <c r="F2440" s="99" t="s">
        <v>1417</v>
      </c>
      <c r="G2440" s="101">
        <v>12</v>
      </c>
      <c r="H2440" s="109">
        <v>0.5</v>
      </c>
      <c r="I2440">
        <v>5.38</v>
      </c>
      <c r="J2440" t="str">
        <f t="shared" si="40"/>
        <v>No</v>
      </c>
      <c r="K2440" s="102" t="s">
        <v>4</v>
      </c>
    </row>
    <row r="2441" spans="1:11" ht="16" hidden="1" customHeight="1" x14ac:dyDescent="0.2">
      <c r="A2441" s="48">
        <v>46312</v>
      </c>
      <c r="B2441" s="98" t="s">
        <v>1172</v>
      </c>
      <c r="C2441" s="98" t="s">
        <v>1173</v>
      </c>
      <c r="D2441" s="104">
        <v>5</v>
      </c>
      <c r="E2441" s="104">
        <v>11</v>
      </c>
      <c r="F2441" s="99" t="s">
        <v>1242</v>
      </c>
      <c r="G2441" s="101">
        <v>24</v>
      </c>
      <c r="H2441" s="109">
        <v>0.5</v>
      </c>
      <c r="I2441">
        <v>28.02</v>
      </c>
      <c r="J2441" t="str">
        <f t="shared" si="40"/>
        <v>Yes</v>
      </c>
      <c r="K2441" s="102" t="s">
        <v>4</v>
      </c>
    </row>
    <row r="2442" spans="1:11" ht="16" hidden="1" customHeight="1" x14ac:dyDescent="0.2">
      <c r="A2442" s="48">
        <v>46312</v>
      </c>
      <c r="B2442" s="98" t="s">
        <v>1172</v>
      </c>
      <c r="C2442" s="98" t="s">
        <v>1173</v>
      </c>
      <c r="D2442" s="104">
        <v>5</v>
      </c>
      <c r="E2442" s="104">
        <v>11</v>
      </c>
      <c r="F2442" s="99" t="s">
        <v>1242</v>
      </c>
      <c r="G2442" s="101">
        <v>7</v>
      </c>
      <c r="H2442" s="109">
        <v>0.2</v>
      </c>
      <c r="I2442">
        <v>7</v>
      </c>
      <c r="J2442" t="str">
        <f t="shared" si="40"/>
        <v>Yes</v>
      </c>
      <c r="K2442" s="102" t="s">
        <v>1101</v>
      </c>
    </row>
    <row r="2443" spans="1:11" ht="16" hidden="1" customHeight="1" x14ac:dyDescent="0.2">
      <c r="A2443" s="48">
        <v>46312</v>
      </c>
      <c r="B2443" s="98" t="s">
        <v>1156</v>
      </c>
      <c r="C2443" s="98" t="s">
        <v>138</v>
      </c>
      <c r="D2443" s="104">
        <v>7</v>
      </c>
      <c r="E2443" s="104">
        <v>2</v>
      </c>
      <c r="F2443" s="99" t="s">
        <v>1418</v>
      </c>
      <c r="G2443" s="101">
        <v>9.8000000000000007</v>
      </c>
      <c r="H2443" s="109">
        <v>0.5</v>
      </c>
      <c r="I2443">
        <v>8.2100000000000009</v>
      </c>
      <c r="J2443" t="str">
        <f t="shared" si="40"/>
        <v>No</v>
      </c>
      <c r="K2443" s="102" t="s">
        <v>4</v>
      </c>
    </row>
    <row r="2444" spans="1:11" ht="16" hidden="1" customHeight="1" x14ac:dyDescent="0.2">
      <c r="A2444" s="48">
        <v>46312</v>
      </c>
      <c r="B2444" s="98" t="s">
        <v>1156</v>
      </c>
      <c r="C2444" s="98" t="s">
        <v>138</v>
      </c>
      <c r="D2444" s="104">
        <v>7</v>
      </c>
      <c r="E2444" s="104">
        <v>4</v>
      </c>
      <c r="F2444" s="99" t="s">
        <v>1419</v>
      </c>
      <c r="G2444" s="101">
        <v>11.5</v>
      </c>
      <c r="H2444" s="109">
        <v>0.5</v>
      </c>
      <c r="I2444">
        <v>11.5</v>
      </c>
      <c r="J2444" t="str">
        <f t="shared" si="40"/>
        <v>Yes</v>
      </c>
      <c r="K2444" s="102" t="s">
        <v>4</v>
      </c>
    </row>
    <row r="2445" spans="1:11" ht="16" hidden="1" customHeight="1" x14ac:dyDescent="0.2">
      <c r="A2445" s="48">
        <v>46312</v>
      </c>
      <c r="B2445" s="98" t="s">
        <v>1156</v>
      </c>
      <c r="C2445" s="98" t="s">
        <v>138</v>
      </c>
      <c r="D2445" s="104">
        <v>7</v>
      </c>
      <c r="E2445" s="104">
        <v>8</v>
      </c>
      <c r="F2445" s="99" t="s">
        <v>1420</v>
      </c>
      <c r="G2445" s="101">
        <v>6</v>
      </c>
      <c r="H2445" s="109">
        <v>0.5</v>
      </c>
      <c r="I2445">
        <v>6</v>
      </c>
      <c r="J2445" t="str">
        <f t="shared" si="40"/>
        <v>Yes</v>
      </c>
      <c r="K2445" s="102" t="s">
        <v>4</v>
      </c>
    </row>
    <row r="2446" spans="1:11" ht="16" hidden="1" customHeight="1" x14ac:dyDescent="0.2">
      <c r="A2446" s="48">
        <v>46312</v>
      </c>
      <c r="B2446" s="98" t="s">
        <v>1156</v>
      </c>
      <c r="C2446" s="98" t="s">
        <v>138</v>
      </c>
      <c r="D2446" s="104">
        <v>7</v>
      </c>
      <c r="E2446" s="104">
        <v>11</v>
      </c>
      <c r="F2446" s="99" t="s">
        <v>1421</v>
      </c>
      <c r="G2446" s="101">
        <v>19.5</v>
      </c>
      <c r="H2446" s="109">
        <v>0.5</v>
      </c>
      <c r="I2446">
        <v>19.5</v>
      </c>
      <c r="J2446" t="str">
        <f t="shared" si="40"/>
        <v>Yes</v>
      </c>
      <c r="K2446" s="102" t="s">
        <v>4</v>
      </c>
    </row>
    <row r="2447" spans="1:11" ht="16" hidden="1" customHeight="1" x14ac:dyDescent="0.2">
      <c r="A2447" s="48">
        <v>46312</v>
      </c>
      <c r="B2447" s="98" t="s">
        <v>1156</v>
      </c>
      <c r="C2447" s="98" t="s">
        <v>138</v>
      </c>
      <c r="D2447" s="104">
        <v>7</v>
      </c>
      <c r="E2447" s="104">
        <v>11</v>
      </c>
      <c r="F2447" s="99" t="s">
        <v>1421</v>
      </c>
      <c r="G2447" s="101">
        <v>5.7</v>
      </c>
      <c r="H2447" s="109">
        <v>0.2</v>
      </c>
      <c r="I2447">
        <v>4.79</v>
      </c>
      <c r="J2447" t="str">
        <f t="shared" si="40"/>
        <v>No</v>
      </c>
      <c r="K2447" s="102" t="s">
        <v>1101</v>
      </c>
    </row>
    <row r="2448" spans="1:11" ht="16" hidden="1" customHeight="1" x14ac:dyDescent="0.2">
      <c r="A2448" s="48">
        <v>46312</v>
      </c>
      <c r="B2448" s="98" t="s">
        <v>1156</v>
      </c>
      <c r="C2448" s="98" t="s">
        <v>138</v>
      </c>
      <c r="D2448" s="104">
        <v>7</v>
      </c>
      <c r="E2448" s="104">
        <v>13</v>
      </c>
      <c r="F2448" s="99" t="s">
        <v>1322</v>
      </c>
      <c r="G2448" s="101">
        <v>30</v>
      </c>
      <c r="H2448" s="109">
        <v>0.5</v>
      </c>
      <c r="I2448">
        <v>38</v>
      </c>
      <c r="J2448" t="str">
        <f t="shared" si="40"/>
        <v>Yes</v>
      </c>
      <c r="K2448" s="102" t="s">
        <v>4</v>
      </c>
    </row>
    <row r="2449" spans="1:11" ht="16" hidden="1" customHeight="1" x14ac:dyDescent="0.2">
      <c r="A2449" s="48">
        <v>46312</v>
      </c>
      <c r="B2449" s="98" t="s">
        <v>1156</v>
      </c>
      <c r="C2449" s="98" t="s">
        <v>138</v>
      </c>
      <c r="D2449" s="104">
        <v>7</v>
      </c>
      <c r="E2449" s="104">
        <v>13</v>
      </c>
      <c r="F2449" s="99" t="s">
        <v>1322</v>
      </c>
      <c r="G2449" s="101">
        <v>9.4</v>
      </c>
      <c r="H2449" s="109">
        <v>0.2</v>
      </c>
      <c r="I2449">
        <v>7</v>
      </c>
      <c r="J2449" t="str">
        <f t="shared" si="40"/>
        <v>No</v>
      </c>
      <c r="K2449" s="102" t="s">
        <v>1101</v>
      </c>
    </row>
    <row r="2450" spans="1:11" ht="16" hidden="1" customHeight="1" x14ac:dyDescent="0.2">
      <c r="A2450" s="48">
        <v>46312</v>
      </c>
      <c r="B2450" s="98" t="s">
        <v>1172</v>
      </c>
      <c r="C2450" s="98" t="s">
        <v>1173</v>
      </c>
      <c r="D2450" s="104">
        <v>6</v>
      </c>
      <c r="E2450" s="104">
        <v>1</v>
      </c>
      <c r="F2450" s="99" t="s">
        <v>1422</v>
      </c>
      <c r="G2450" s="101">
        <v>13.5</v>
      </c>
      <c r="H2450" s="109">
        <v>0.5</v>
      </c>
      <c r="I2450">
        <v>17</v>
      </c>
      <c r="J2450" t="str">
        <f t="shared" si="40"/>
        <v>Yes</v>
      </c>
      <c r="K2450" s="102" t="s">
        <v>4</v>
      </c>
    </row>
    <row r="2451" spans="1:11" ht="16" hidden="1" customHeight="1" x14ac:dyDescent="0.2">
      <c r="A2451" s="48">
        <v>46312</v>
      </c>
      <c r="B2451" s="98" t="s">
        <v>1172</v>
      </c>
      <c r="C2451" s="98" t="s">
        <v>1173</v>
      </c>
      <c r="D2451" s="104">
        <v>6</v>
      </c>
      <c r="E2451" s="104">
        <v>2</v>
      </c>
      <c r="F2451" s="99" t="s">
        <v>1423</v>
      </c>
      <c r="G2451" s="101">
        <v>10.5</v>
      </c>
      <c r="H2451" s="109">
        <v>0.5</v>
      </c>
      <c r="I2451">
        <v>10.77</v>
      </c>
      <c r="J2451" t="str">
        <f t="shared" si="40"/>
        <v>Yes</v>
      </c>
      <c r="K2451" s="102" t="s">
        <v>4</v>
      </c>
    </row>
    <row r="2452" spans="1:11" ht="16" hidden="1" customHeight="1" x14ac:dyDescent="0.2">
      <c r="A2452" s="48">
        <v>46312</v>
      </c>
      <c r="B2452" s="98" t="s">
        <v>1172</v>
      </c>
      <c r="C2452" s="98" t="s">
        <v>1173</v>
      </c>
      <c r="D2452" s="104">
        <v>6</v>
      </c>
      <c r="E2452" s="104">
        <v>5</v>
      </c>
      <c r="F2452" s="99" t="s">
        <v>1424</v>
      </c>
      <c r="G2452" s="101">
        <v>16</v>
      </c>
      <c r="H2452" s="109">
        <v>0.5</v>
      </c>
      <c r="I2452">
        <v>16.5</v>
      </c>
      <c r="J2452" t="str">
        <f t="shared" ref="J2452:J2513" si="41">IF(I2452&gt;=G2452,"Yes","No")</f>
        <v>Yes</v>
      </c>
      <c r="K2452" s="102" t="s">
        <v>4</v>
      </c>
    </row>
    <row r="2453" spans="1:11" ht="16" hidden="1" customHeight="1" x14ac:dyDescent="0.2">
      <c r="A2453" s="48">
        <v>46312</v>
      </c>
      <c r="B2453" s="98" t="s">
        <v>1172</v>
      </c>
      <c r="C2453" s="98" t="s">
        <v>1173</v>
      </c>
      <c r="D2453" s="104">
        <v>6</v>
      </c>
      <c r="E2453" s="104">
        <v>5</v>
      </c>
      <c r="F2453" s="99" t="s">
        <v>1424</v>
      </c>
      <c r="G2453" s="101">
        <v>4.0999999999999996</v>
      </c>
      <c r="H2453" s="109">
        <v>0.2</v>
      </c>
      <c r="I2453">
        <v>3.62</v>
      </c>
      <c r="J2453" t="str">
        <f t="shared" si="41"/>
        <v>No</v>
      </c>
      <c r="K2453" s="102" t="s">
        <v>1101</v>
      </c>
    </row>
    <row r="2454" spans="1:11" ht="16" hidden="1" customHeight="1" x14ac:dyDescent="0.2">
      <c r="A2454" s="48">
        <v>46312</v>
      </c>
      <c r="B2454" s="98" t="s">
        <v>1172</v>
      </c>
      <c r="C2454" s="98" t="s">
        <v>1173</v>
      </c>
      <c r="D2454" s="104">
        <v>6</v>
      </c>
      <c r="E2454" s="104">
        <v>8</v>
      </c>
      <c r="F2454" s="99" t="s">
        <v>1425</v>
      </c>
      <c r="G2454" s="101">
        <v>14.5</v>
      </c>
      <c r="H2454" s="109">
        <v>0.5</v>
      </c>
      <c r="I2454">
        <v>20.41</v>
      </c>
      <c r="J2454" t="str">
        <f t="shared" si="41"/>
        <v>Yes</v>
      </c>
      <c r="K2454" s="102" t="s">
        <v>4</v>
      </c>
    </row>
    <row r="2455" spans="1:11" ht="16" hidden="1" customHeight="1" x14ac:dyDescent="0.2">
      <c r="A2455" s="48">
        <v>46312</v>
      </c>
      <c r="B2455" s="98" t="s">
        <v>1172</v>
      </c>
      <c r="C2455" s="98" t="s">
        <v>1173</v>
      </c>
      <c r="D2455" s="104">
        <v>6</v>
      </c>
      <c r="E2455" s="104">
        <v>13</v>
      </c>
      <c r="F2455" s="99" t="s">
        <v>1426</v>
      </c>
      <c r="G2455" s="101">
        <v>27</v>
      </c>
      <c r="H2455" s="109">
        <v>0.5</v>
      </c>
      <c r="I2455">
        <v>32.590000000000003</v>
      </c>
      <c r="J2455" t="str">
        <f t="shared" si="41"/>
        <v>Yes</v>
      </c>
      <c r="K2455" s="102" t="s">
        <v>4</v>
      </c>
    </row>
    <row r="2456" spans="1:11" ht="16" hidden="1" customHeight="1" x14ac:dyDescent="0.2">
      <c r="A2456" s="48">
        <v>46312</v>
      </c>
      <c r="B2456" s="98" t="s">
        <v>1172</v>
      </c>
      <c r="C2456" s="98" t="s">
        <v>1173</v>
      </c>
      <c r="D2456" s="104">
        <v>6</v>
      </c>
      <c r="E2456" s="104">
        <v>13</v>
      </c>
      <c r="F2456" s="99" t="s">
        <v>1426</v>
      </c>
      <c r="G2456" s="101">
        <v>7</v>
      </c>
      <c r="H2456" s="109">
        <v>0.2</v>
      </c>
      <c r="I2456">
        <v>6.6</v>
      </c>
      <c r="J2456" t="str">
        <f t="shared" si="41"/>
        <v>No</v>
      </c>
      <c r="K2456" s="102" t="s">
        <v>1101</v>
      </c>
    </row>
    <row r="2457" spans="1:11" ht="16" hidden="1" customHeight="1" x14ac:dyDescent="0.2">
      <c r="A2457" s="48">
        <v>46312</v>
      </c>
      <c r="B2457" s="98" t="s">
        <v>1156</v>
      </c>
      <c r="C2457" s="98" t="s">
        <v>138</v>
      </c>
      <c r="D2457" s="104">
        <v>8</v>
      </c>
      <c r="E2457" s="104">
        <v>7</v>
      </c>
      <c r="F2457" s="99" t="s">
        <v>1427</v>
      </c>
      <c r="G2457" s="101">
        <v>12</v>
      </c>
      <c r="H2457" s="109">
        <v>0.5</v>
      </c>
      <c r="I2457">
        <v>13.5</v>
      </c>
      <c r="J2457" t="str">
        <f t="shared" si="41"/>
        <v>Yes</v>
      </c>
      <c r="K2457" s="102" t="s">
        <v>4</v>
      </c>
    </row>
    <row r="2458" spans="1:11" ht="16" hidden="1" customHeight="1" x14ac:dyDescent="0.2">
      <c r="A2458" s="48">
        <v>46312</v>
      </c>
      <c r="B2458" s="98" t="s">
        <v>1156</v>
      </c>
      <c r="C2458" s="98" t="s">
        <v>138</v>
      </c>
      <c r="D2458" s="104">
        <v>8</v>
      </c>
      <c r="E2458" s="104">
        <v>8</v>
      </c>
      <c r="F2458" s="99" t="s">
        <v>1124</v>
      </c>
      <c r="G2458" s="101">
        <v>17</v>
      </c>
      <c r="H2458" s="109">
        <v>0.5</v>
      </c>
      <c r="I2458">
        <v>46</v>
      </c>
      <c r="J2458" t="str">
        <f t="shared" si="41"/>
        <v>Yes</v>
      </c>
      <c r="K2458" s="102" t="s">
        <v>4</v>
      </c>
    </row>
    <row r="2459" spans="1:11" ht="16" hidden="1" customHeight="1" x14ac:dyDescent="0.2">
      <c r="A2459" s="48">
        <v>46312</v>
      </c>
      <c r="B2459" s="98" t="s">
        <v>1156</v>
      </c>
      <c r="C2459" s="98" t="s">
        <v>138</v>
      </c>
      <c r="D2459" s="104">
        <v>8</v>
      </c>
      <c r="E2459" s="104">
        <v>8</v>
      </c>
      <c r="F2459" s="99" t="s">
        <v>1124</v>
      </c>
      <c r="G2459" s="101">
        <v>4.9000000000000004</v>
      </c>
      <c r="H2459" s="109">
        <v>0.2</v>
      </c>
      <c r="I2459">
        <v>8.8000000000000007</v>
      </c>
      <c r="J2459" t="str">
        <f t="shared" si="41"/>
        <v>Yes</v>
      </c>
      <c r="K2459" s="102" t="s">
        <v>1101</v>
      </c>
    </row>
    <row r="2460" spans="1:11" ht="16" hidden="1" customHeight="1" x14ac:dyDescent="0.2">
      <c r="A2460" s="48">
        <v>46312</v>
      </c>
      <c r="B2460" s="98" t="s">
        <v>1156</v>
      </c>
      <c r="C2460" s="98" t="s">
        <v>138</v>
      </c>
      <c r="D2460" s="104">
        <v>8</v>
      </c>
      <c r="E2460" s="104">
        <v>9</v>
      </c>
      <c r="F2460" s="99" t="s">
        <v>1428</v>
      </c>
      <c r="G2460" s="101">
        <v>12</v>
      </c>
      <c r="H2460" s="109">
        <v>0.5</v>
      </c>
      <c r="I2460">
        <v>17</v>
      </c>
      <c r="J2460" t="str">
        <f t="shared" si="41"/>
        <v>Yes</v>
      </c>
      <c r="K2460" s="102" t="s">
        <v>4</v>
      </c>
    </row>
    <row r="2461" spans="1:11" ht="16" hidden="1" customHeight="1" x14ac:dyDescent="0.2">
      <c r="A2461" s="48">
        <v>46312</v>
      </c>
      <c r="B2461" s="98" t="s">
        <v>1156</v>
      </c>
      <c r="C2461" s="98" t="s">
        <v>138</v>
      </c>
      <c r="D2461" s="104">
        <v>8</v>
      </c>
      <c r="E2461" s="104">
        <v>10</v>
      </c>
      <c r="F2461" s="99" t="s">
        <v>1429</v>
      </c>
      <c r="G2461" s="101">
        <v>13.5</v>
      </c>
      <c r="H2461" s="109">
        <v>0.5</v>
      </c>
      <c r="I2461">
        <v>10.5</v>
      </c>
      <c r="J2461" t="str">
        <f t="shared" si="41"/>
        <v>No</v>
      </c>
      <c r="K2461" s="102" t="s">
        <v>4</v>
      </c>
    </row>
    <row r="2462" spans="1:11" ht="16" hidden="1" customHeight="1" x14ac:dyDescent="0.2">
      <c r="A2462" s="48">
        <v>46312</v>
      </c>
      <c r="B2462" s="98" t="s">
        <v>1172</v>
      </c>
      <c r="C2462" s="98" t="s">
        <v>1173</v>
      </c>
      <c r="D2462" s="104">
        <v>7</v>
      </c>
      <c r="E2462" s="104">
        <v>2</v>
      </c>
      <c r="F2462" s="99" t="s">
        <v>1430</v>
      </c>
      <c r="G2462" s="101">
        <v>12</v>
      </c>
      <c r="H2462" s="109">
        <v>0.5</v>
      </c>
      <c r="I2462">
        <v>14.12</v>
      </c>
      <c r="J2462" t="str">
        <f t="shared" si="41"/>
        <v>Yes</v>
      </c>
      <c r="K2462" s="102" t="s">
        <v>4</v>
      </c>
    </row>
    <row r="2463" spans="1:11" ht="16" hidden="1" customHeight="1" x14ac:dyDescent="0.2">
      <c r="A2463" s="48">
        <v>46312</v>
      </c>
      <c r="B2463" s="98" t="s">
        <v>1172</v>
      </c>
      <c r="C2463" s="98" t="s">
        <v>1173</v>
      </c>
      <c r="D2463" s="104">
        <v>7</v>
      </c>
      <c r="E2463" s="104">
        <v>5</v>
      </c>
      <c r="F2463" s="99" t="s">
        <v>1431</v>
      </c>
      <c r="G2463" s="101">
        <v>11.5</v>
      </c>
      <c r="H2463" s="109">
        <v>0.5</v>
      </c>
      <c r="I2463">
        <v>8.2100000000000009</v>
      </c>
      <c r="J2463" t="str">
        <f t="shared" si="41"/>
        <v>No</v>
      </c>
      <c r="K2463" s="102" t="s">
        <v>4</v>
      </c>
    </row>
    <row r="2464" spans="1:11" ht="16" hidden="1" customHeight="1" x14ac:dyDescent="0.2">
      <c r="A2464" s="48">
        <v>46312</v>
      </c>
      <c r="B2464" s="98" t="s">
        <v>1172</v>
      </c>
      <c r="C2464" s="98" t="s">
        <v>1173</v>
      </c>
      <c r="D2464" s="104">
        <v>7</v>
      </c>
      <c r="E2464" s="104">
        <v>9</v>
      </c>
      <c r="F2464" s="99" t="s">
        <v>1432</v>
      </c>
      <c r="G2464" s="101">
        <v>28</v>
      </c>
      <c r="H2464" s="109">
        <v>0.5</v>
      </c>
      <c r="I2464">
        <v>28</v>
      </c>
      <c r="J2464" t="str">
        <f t="shared" si="41"/>
        <v>Yes</v>
      </c>
      <c r="K2464" s="102" t="s">
        <v>4</v>
      </c>
    </row>
    <row r="2465" spans="1:11" ht="16" hidden="1" customHeight="1" x14ac:dyDescent="0.2">
      <c r="A2465" s="48">
        <v>46312</v>
      </c>
      <c r="B2465" s="98" t="s">
        <v>1156</v>
      </c>
      <c r="C2465" s="98" t="s">
        <v>138</v>
      </c>
      <c r="D2465" s="104">
        <v>9</v>
      </c>
      <c r="E2465" s="104">
        <v>2</v>
      </c>
      <c r="F2465" s="99" t="s">
        <v>1433</v>
      </c>
      <c r="G2465" s="101">
        <v>6.6</v>
      </c>
      <c r="H2465" s="109">
        <v>0.5</v>
      </c>
      <c r="I2465">
        <v>5.3</v>
      </c>
      <c r="J2465" t="str">
        <f t="shared" si="41"/>
        <v>No</v>
      </c>
      <c r="K2465" s="102" t="s">
        <v>4</v>
      </c>
    </row>
    <row r="2466" spans="1:11" ht="16" hidden="1" customHeight="1" x14ac:dyDescent="0.2">
      <c r="A2466" s="48">
        <v>46312</v>
      </c>
      <c r="B2466" s="98" t="s">
        <v>1156</v>
      </c>
      <c r="C2466" s="98" t="s">
        <v>138</v>
      </c>
      <c r="D2466" s="104">
        <v>9</v>
      </c>
      <c r="E2466" s="104">
        <v>3</v>
      </c>
      <c r="F2466" s="99" t="s">
        <v>534</v>
      </c>
      <c r="G2466" s="101">
        <v>27</v>
      </c>
      <c r="H2466" s="109">
        <v>0.5</v>
      </c>
      <c r="I2466">
        <v>31.21</v>
      </c>
      <c r="J2466" t="str">
        <f t="shared" si="41"/>
        <v>Yes</v>
      </c>
      <c r="K2466" s="102" t="s">
        <v>4</v>
      </c>
    </row>
    <row r="2467" spans="1:11" ht="16" hidden="1" customHeight="1" x14ac:dyDescent="0.2">
      <c r="A2467" s="48">
        <v>46312</v>
      </c>
      <c r="B2467" s="98" t="s">
        <v>1156</v>
      </c>
      <c r="C2467" s="98" t="s">
        <v>138</v>
      </c>
      <c r="D2467" s="104">
        <v>9</v>
      </c>
      <c r="E2467" s="104">
        <v>3</v>
      </c>
      <c r="F2467" s="99" t="s">
        <v>534</v>
      </c>
      <c r="G2467" s="101">
        <v>8.6</v>
      </c>
      <c r="H2467" s="109">
        <v>0.2</v>
      </c>
      <c r="I2467">
        <v>9.8000000000000007</v>
      </c>
      <c r="J2467" t="str">
        <f t="shared" si="41"/>
        <v>Yes</v>
      </c>
      <c r="K2467" s="102" t="s">
        <v>1101</v>
      </c>
    </row>
    <row r="2468" spans="1:11" ht="16" hidden="1" customHeight="1" x14ac:dyDescent="0.2">
      <c r="A2468" s="48">
        <v>46312</v>
      </c>
      <c r="B2468" s="98" t="s">
        <v>1156</v>
      </c>
      <c r="C2468" s="98" t="s">
        <v>138</v>
      </c>
      <c r="D2468" s="104">
        <v>9</v>
      </c>
      <c r="E2468" s="104">
        <v>7</v>
      </c>
      <c r="F2468" s="99" t="s">
        <v>1434</v>
      </c>
      <c r="G2468" s="101">
        <v>9.1999999999999993</v>
      </c>
      <c r="H2468" s="109">
        <v>0.5</v>
      </c>
      <c r="I2468">
        <v>13</v>
      </c>
      <c r="J2468" t="str">
        <f t="shared" si="41"/>
        <v>Yes</v>
      </c>
      <c r="K2468" s="102" t="s">
        <v>4</v>
      </c>
    </row>
    <row r="2469" spans="1:11" ht="16" hidden="1" customHeight="1" x14ac:dyDescent="0.2">
      <c r="A2469" s="48">
        <v>46312</v>
      </c>
      <c r="B2469" s="98" t="s">
        <v>1156</v>
      </c>
      <c r="C2469" s="98" t="s">
        <v>138</v>
      </c>
      <c r="D2469" s="104">
        <v>9</v>
      </c>
      <c r="E2469" s="104">
        <v>8</v>
      </c>
      <c r="F2469" s="99" t="s">
        <v>1435</v>
      </c>
      <c r="G2469" s="101">
        <v>38</v>
      </c>
      <c r="H2469" s="109">
        <v>0.5</v>
      </c>
      <c r="I2469">
        <v>46.4</v>
      </c>
      <c r="J2469" t="str">
        <f t="shared" si="41"/>
        <v>Yes</v>
      </c>
      <c r="K2469" s="102" t="s">
        <v>4</v>
      </c>
    </row>
    <row r="2470" spans="1:11" ht="16" hidden="1" customHeight="1" x14ac:dyDescent="0.2">
      <c r="A2470" s="48">
        <v>46312</v>
      </c>
      <c r="B2470" s="98" t="s">
        <v>1156</v>
      </c>
      <c r="C2470" s="98" t="s">
        <v>138</v>
      </c>
      <c r="D2470" s="104">
        <v>9</v>
      </c>
      <c r="E2470" s="104">
        <v>8</v>
      </c>
      <c r="F2470" s="99" t="s">
        <v>1435</v>
      </c>
      <c r="G2470" s="101">
        <v>11.5</v>
      </c>
      <c r="H2470" s="109">
        <v>0.2</v>
      </c>
      <c r="I2470">
        <v>12.5</v>
      </c>
      <c r="J2470" t="str">
        <f t="shared" si="41"/>
        <v>Yes</v>
      </c>
      <c r="K2470" s="102" t="s">
        <v>1101</v>
      </c>
    </row>
    <row r="2471" spans="1:11" ht="16" hidden="1" customHeight="1" x14ac:dyDescent="0.2">
      <c r="A2471" s="48">
        <v>46312</v>
      </c>
      <c r="B2471" s="98" t="s">
        <v>1156</v>
      </c>
      <c r="C2471" s="98" t="s">
        <v>138</v>
      </c>
      <c r="D2471" s="104">
        <v>9</v>
      </c>
      <c r="E2471" s="104">
        <v>9</v>
      </c>
      <c r="F2471" s="99" t="s">
        <v>1436</v>
      </c>
      <c r="G2471" s="101">
        <v>17.5</v>
      </c>
      <c r="H2471" s="109">
        <v>0.5</v>
      </c>
      <c r="I2471">
        <v>14.5</v>
      </c>
      <c r="J2471" t="str">
        <f t="shared" si="41"/>
        <v>No</v>
      </c>
      <c r="K2471" s="102" t="s">
        <v>4</v>
      </c>
    </row>
    <row r="2472" spans="1:11" ht="16" hidden="1" customHeight="1" x14ac:dyDescent="0.2">
      <c r="A2472" s="48">
        <v>46312</v>
      </c>
      <c r="B2472" s="98" t="s">
        <v>1156</v>
      </c>
      <c r="C2472" s="98" t="s">
        <v>138</v>
      </c>
      <c r="D2472" s="104">
        <v>9</v>
      </c>
      <c r="E2472" s="104">
        <v>9</v>
      </c>
      <c r="F2472" s="99" t="s">
        <v>1436</v>
      </c>
      <c r="G2472" s="101">
        <v>5.8</v>
      </c>
      <c r="H2472" s="109">
        <v>0.2</v>
      </c>
      <c r="I2472">
        <v>4.9000000000000004</v>
      </c>
      <c r="J2472" t="str">
        <f t="shared" si="41"/>
        <v>No</v>
      </c>
      <c r="K2472" s="102" t="s">
        <v>1101</v>
      </c>
    </row>
    <row r="2473" spans="1:11" ht="16" hidden="1" customHeight="1" x14ac:dyDescent="0.2">
      <c r="A2473" s="48">
        <v>46312</v>
      </c>
      <c r="B2473" s="98" t="s">
        <v>1156</v>
      </c>
      <c r="C2473" s="98" t="s">
        <v>138</v>
      </c>
      <c r="D2473" s="104">
        <v>9</v>
      </c>
      <c r="E2473" s="104">
        <v>10</v>
      </c>
      <c r="F2473" s="99" t="s">
        <v>1437</v>
      </c>
      <c r="G2473" s="101">
        <v>10.5</v>
      </c>
      <c r="H2473" s="109">
        <v>0.5</v>
      </c>
      <c r="I2473">
        <v>8.36</v>
      </c>
      <c r="J2473" t="str">
        <f t="shared" si="41"/>
        <v>No</v>
      </c>
      <c r="K2473" s="102" t="s">
        <v>4</v>
      </c>
    </row>
    <row r="2474" spans="1:11" ht="16" hidden="1" customHeight="1" x14ac:dyDescent="0.2">
      <c r="A2474" s="48">
        <v>46312</v>
      </c>
      <c r="B2474" s="98" t="s">
        <v>1156</v>
      </c>
      <c r="C2474" s="98" t="s">
        <v>138</v>
      </c>
      <c r="D2474" s="104">
        <v>9</v>
      </c>
      <c r="E2474" s="104">
        <v>12</v>
      </c>
      <c r="F2474" s="99" t="s">
        <v>127</v>
      </c>
      <c r="G2474" s="101">
        <v>10.5</v>
      </c>
      <c r="H2474" s="109">
        <v>0.5</v>
      </c>
      <c r="I2474">
        <v>11.82</v>
      </c>
      <c r="J2474" t="str">
        <f t="shared" si="41"/>
        <v>Yes</v>
      </c>
      <c r="K2474" s="102" t="s">
        <v>4</v>
      </c>
    </row>
    <row r="2475" spans="1:11" ht="16" hidden="1" customHeight="1" x14ac:dyDescent="0.2">
      <c r="A2475" s="48">
        <v>46312</v>
      </c>
      <c r="B2475" s="98" t="s">
        <v>1156</v>
      </c>
      <c r="C2475" s="98" t="s">
        <v>138</v>
      </c>
      <c r="D2475" s="104">
        <v>9</v>
      </c>
      <c r="E2475" s="104">
        <v>14</v>
      </c>
      <c r="F2475" s="99" t="s">
        <v>1438</v>
      </c>
      <c r="G2475" s="101">
        <v>15.5</v>
      </c>
      <c r="H2475" s="109">
        <v>0.5</v>
      </c>
      <c r="I2475">
        <v>16</v>
      </c>
      <c r="J2475" t="str">
        <f t="shared" si="41"/>
        <v>Yes</v>
      </c>
      <c r="K2475" s="102" t="s">
        <v>4</v>
      </c>
    </row>
    <row r="2476" spans="1:11" ht="16" hidden="1" customHeight="1" x14ac:dyDescent="0.2">
      <c r="A2476" s="48">
        <v>46312</v>
      </c>
      <c r="B2476" s="98" t="s">
        <v>1156</v>
      </c>
      <c r="C2476" s="98" t="s">
        <v>138</v>
      </c>
      <c r="D2476" s="104">
        <v>9</v>
      </c>
      <c r="E2476" s="104">
        <v>14</v>
      </c>
      <c r="F2476" s="99" t="s">
        <v>1438</v>
      </c>
      <c r="G2476" s="101">
        <v>4.7</v>
      </c>
      <c r="H2476" s="109">
        <v>0.2</v>
      </c>
      <c r="I2476">
        <v>4.7</v>
      </c>
      <c r="J2476" t="str">
        <f t="shared" si="41"/>
        <v>Yes</v>
      </c>
      <c r="K2476" s="102" t="s">
        <v>1101</v>
      </c>
    </row>
    <row r="2477" spans="1:11" ht="16" hidden="1" customHeight="1" x14ac:dyDescent="0.2">
      <c r="A2477" s="48">
        <v>46312</v>
      </c>
      <c r="B2477" s="98" t="s">
        <v>1156</v>
      </c>
      <c r="C2477" s="98" t="s">
        <v>138</v>
      </c>
      <c r="D2477" s="104">
        <v>9</v>
      </c>
      <c r="E2477" s="104">
        <v>17</v>
      </c>
      <c r="F2477" s="99" t="s">
        <v>1132</v>
      </c>
      <c r="G2477" s="101">
        <v>26</v>
      </c>
      <c r="H2477" s="109">
        <v>0.5</v>
      </c>
      <c r="I2477">
        <v>32</v>
      </c>
      <c r="J2477" t="str">
        <f t="shared" si="41"/>
        <v>Yes</v>
      </c>
      <c r="K2477" s="102" t="s">
        <v>4</v>
      </c>
    </row>
    <row r="2478" spans="1:11" ht="16" hidden="1" customHeight="1" x14ac:dyDescent="0.2">
      <c r="A2478" s="48">
        <v>46312</v>
      </c>
      <c r="B2478" s="98" t="s">
        <v>1156</v>
      </c>
      <c r="C2478" s="98" t="s">
        <v>138</v>
      </c>
      <c r="D2478" s="104">
        <v>9</v>
      </c>
      <c r="E2478" s="104">
        <v>17</v>
      </c>
      <c r="F2478" s="99" t="s">
        <v>1132</v>
      </c>
      <c r="G2478" s="101">
        <v>8.8000000000000007</v>
      </c>
      <c r="H2478" s="109">
        <v>0.2</v>
      </c>
      <c r="I2478">
        <v>8.8000000000000007</v>
      </c>
      <c r="J2478" t="str">
        <f t="shared" si="41"/>
        <v>Yes</v>
      </c>
      <c r="K2478" s="102" t="s">
        <v>1101</v>
      </c>
    </row>
    <row r="2479" spans="1:11" ht="16" hidden="1" customHeight="1" x14ac:dyDescent="0.2">
      <c r="A2479" s="48">
        <v>46312</v>
      </c>
      <c r="B2479" s="98" t="s">
        <v>1156</v>
      </c>
      <c r="C2479" s="98" t="s">
        <v>138</v>
      </c>
      <c r="D2479" s="104">
        <v>9</v>
      </c>
      <c r="E2479" s="104">
        <v>18</v>
      </c>
      <c r="F2479" s="99" t="s">
        <v>605</v>
      </c>
      <c r="G2479" s="101">
        <v>32</v>
      </c>
      <c r="H2479" s="109">
        <v>0.5</v>
      </c>
      <c r="I2479">
        <v>34.99</v>
      </c>
      <c r="J2479" t="str">
        <f t="shared" si="41"/>
        <v>Yes</v>
      </c>
      <c r="K2479" s="102" t="s">
        <v>4</v>
      </c>
    </row>
    <row r="2480" spans="1:11" ht="16" hidden="1" customHeight="1" x14ac:dyDescent="0.2">
      <c r="A2480" s="48">
        <v>46312</v>
      </c>
      <c r="B2480" s="98" t="s">
        <v>1156</v>
      </c>
      <c r="C2480" s="98" t="s">
        <v>138</v>
      </c>
      <c r="D2480" s="104">
        <v>9</v>
      </c>
      <c r="E2480" s="104">
        <v>18</v>
      </c>
      <c r="F2480" s="99" t="s">
        <v>605</v>
      </c>
      <c r="G2480" s="101">
        <v>10.5</v>
      </c>
      <c r="H2480" s="109">
        <v>0.2</v>
      </c>
      <c r="I2480">
        <v>10.5</v>
      </c>
      <c r="J2480" t="str">
        <f t="shared" si="41"/>
        <v>Yes</v>
      </c>
      <c r="K2480" s="102" t="s">
        <v>1101</v>
      </c>
    </row>
    <row r="2481" spans="1:11" ht="16" hidden="1" customHeight="1" x14ac:dyDescent="0.2">
      <c r="A2481" s="48">
        <v>46312</v>
      </c>
      <c r="B2481" s="98" t="s">
        <v>1172</v>
      </c>
      <c r="C2481" s="98" t="s">
        <v>1173</v>
      </c>
      <c r="D2481" s="104">
        <v>8</v>
      </c>
      <c r="E2481" s="104">
        <v>5</v>
      </c>
      <c r="F2481" s="99" t="s">
        <v>1439</v>
      </c>
      <c r="G2481" s="101">
        <v>13.5</v>
      </c>
      <c r="H2481" s="109">
        <v>0.5</v>
      </c>
      <c r="I2481">
        <v>11.5</v>
      </c>
      <c r="J2481" t="str">
        <f t="shared" si="41"/>
        <v>No</v>
      </c>
      <c r="K2481" s="102" t="s">
        <v>4</v>
      </c>
    </row>
    <row r="2482" spans="1:11" ht="16" hidden="1" customHeight="1" x14ac:dyDescent="0.2">
      <c r="A2482" s="48">
        <v>46312</v>
      </c>
      <c r="B2482" s="98" t="s">
        <v>1172</v>
      </c>
      <c r="C2482" s="98" t="s">
        <v>1173</v>
      </c>
      <c r="D2482" s="104">
        <v>8</v>
      </c>
      <c r="E2482" s="104">
        <v>5</v>
      </c>
      <c r="F2482" s="99" t="s">
        <v>1439</v>
      </c>
      <c r="G2482" s="101">
        <v>4.2</v>
      </c>
      <c r="H2482" s="109">
        <v>0.2</v>
      </c>
      <c r="I2482">
        <v>3.45</v>
      </c>
      <c r="J2482" t="str">
        <f t="shared" si="41"/>
        <v>No</v>
      </c>
      <c r="K2482" s="102" t="s">
        <v>1101</v>
      </c>
    </row>
    <row r="2483" spans="1:11" ht="16" hidden="1" customHeight="1" x14ac:dyDescent="0.2">
      <c r="A2483" s="48">
        <v>46312</v>
      </c>
      <c r="B2483" s="98" t="s">
        <v>1172</v>
      </c>
      <c r="C2483" s="98" t="s">
        <v>1173</v>
      </c>
      <c r="D2483" s="104">
        <v>8</v>
      </c>
      <c r="E2483" s="104">
        <v>7</v>
      </c>
      <c r="F2483" s="99" t="s">
        <v>1440</v>
      </c>
      <c r="G2483" s="101">
        <v>11.5</v>
      </c>
      <c r="H2483" s="109">
        <v>0.5</v>
      </c>
      <c r="I2483">
        <v>9.9</v>
      </c>
      <c r="J2483" t="str">
        <f t="shared" si="41"/>
        <v>No</v>
      </c>
      <c r="K2483" s="102" t="s">
        <v>4</v>
      </c>
    </row>
    <row r="2484" spans="1:11" ht="16" hidden="1" customHeight="1" x14ac:dyDescent="0.2">
      <c r="A2484" s="48">
        <v>46312</v>
      </c>
      <c r="B2484" s="98" t="s">
        <v>1172</v>
      </c>
      <c r="C2484" s="98" t="s">
        <v>1173</v>
      </c>
      <c r="D2484" s="104">
        <v>8</v>
      </c>
      <c r="E2484" s="104">
        <v>8</v>
      </c>
      <c r="F2484" s="99" t="s">
        <v>170</v>
      </c>
      <c r="G2484" s="101">
        <v>23</v>
      </c>
      <c r="H2484" s="109">
        <v>0.5</v>
      </c>
      <c r="I2484">
        <v>22</v>
      </c>
      <c r="J2484" t="str">
        <f t="shared" si="41"/>
        <v>No</v>
      </c>
      <c r="K2484" s="102" t="s">
        <v>4</v>
      </c>
    </row>
    <row r="2485" spans="1:11" ht="16" hidden="1" customHeight="1" x14ac:dyDescent="0.2">
      <c r="A2485" s="48">
        <v>46312</v>
      </c>
      <c r="B2485" s="98" t="s">
        <v>1172</v>
      </c>
      <c r="C2485" s="98" t="s">
        <v>1173</v>
      </c>
      <c r="D2485" s="104">
        <v>8</v>
      </c>
      <c r="E2485" s="104">
        <v>8</v>
      </c>
      <c r="F2485" s="99" t="s">
        <v>170</v>
      </c>
      <c r="G2485" s="101">
        <v>6.8</v>
      </c>
      <c r="H2485" s="109">
        <v>0.2</v>
      </c>
      <c r="I2485">
        <v>4.8</v>
      </c>
      <c r="J2485" t="str">
        <f t="shared" si="41"/>
        <v>No</v>
      </c>
      <c r="K2485" s="102" t="s">
        <v>1101</v>
      </c>
    </row>
    <row r="2486" spans="1:11" ht="16" hidden="1" customHeight="1" x14ac:dyDescent="0.2">
      <c r="A2486" s="48">
        <v>46312</v>
      </c>
      <c r="B2486" s="98" t="s">
        <v>1172</v>
      </c>
      <c r="C2486" s="98" t="s">
        <v>1173</v>
      </c>
      <c r="D2486" s="104">
        <v>8</v>
      </c>
      <c r="E2486" s="104">
        <v>9</v>
      </c>
      <c r="F2486" s="99" t="s">
        <v>1441</v>
      </c>
      <c r="G2486" s="101">
        <v>12.5</v>
      </c>
      <c r="H2486" s="109">
        <v>0.5</v>
      </c>
      <c r="I2486">
        <v>14.96</v>
      </c>
      <c r="J2486" t="str">
        <f t="shared" si="41"/>
        <v>Yes</v>
      </c>
      <c r="K2486" s="102" t="s">
        <v>4</v>
      </c>
    </row>
    <row r="2487" spans="1:11" ht="16" hidden="1" customHeight="1" x14ac:dyDescent="0.2">
      <c r="A2487" s="48">
        <v>46312</v>
      </c>
      <c r="B2487" s="98" t="s">
        <v>1172</v>
      </c>
      <c r="C2487" s="98" t="s">
        <v>1173</v>
      </c>
      <c r="D2487" s="104">
        <v>8</v>
      </c>
      <c r="E2487" s="104">
        <v>13</v>
      </c>
      <c r="F2487" s="99" t="s">
        <v>1442</v>
      </c>
      <c r="G2487" s="101">
        <v>24</v>
      </c>
      <c r="H2487" s="109">
        <v>0.5</v>
      </c>
      <c r="I2487">
        <v>22</v>
      </c>
      <c r="J2487" t="str">
        <f t="shared" si="41"/>
        <v>No</v>
      </c>
      <c r="K2487" s="102" t="s">
        <v>4</v>
      </c>
    </row>
    <row r="2488" spans="1:11" ht="16" hidden="1" customHeight="1" x14ac:dyDescent="0.2">
      <c r="A2488" s="48">
        <v>46312</v>
      </c>
      <c r="B2488" s="98" t="s">
        <v>1172</v>
      </c>
      <c r="C2488" s="98" t="s">
        <v>1173</v>
      </c>
      <c r="D2488" s="104">
        <v>8</v>
      </c>
      <c r="E2488" s="104">
        <v>13</v>
      </c>
      <c r="F2488" s="99" t="s">
        <v>1442</v>
      </c>
      <c r="G2488" s="101">
        <v>7.2</v>
      </c>
      <c r="H2488" s="109">
        <v>0.2</v>
      </c>
      <c r="I2488">
        <v>4.9000000000000004</v>
      </c>
      <c r="J2488" t="str">
        <f t="shared" si="41"/>
        <v>No</v>
      </c>
      <c r="K2488" s="102" t="s">
        <v>1101</v>
      </c>
    </row>
    <row r="2489" spans="1:11" ht="16" hidden="1" customHeight="1" x14ac:dyDescent="0.2">
      <c r="A2489" s="48">
        <v>46312</v>
      </c>
      <c r="B2489" s="98" t="s">
        <v>1156</v>
      </c>
      <c r="C2489" s="98" t="s">
        <v>138</v>
      </c>
      <c r="D2489" s="104">
        <v>10</v>
      </c>
      <c r="E2489" s="104">
        <v>6</v>
      </c>
      <c r="F2489" s="99" t="s">
        <v>1443</v>
      </c>
      <c r="G2489" s="101">
        <v>15</v>
      </c>
      <c r="H2489" s="109">
        <v>0.5</v>
      </c>
      <c r="I2489">
        <v>20.72</v>
      </c>
      <c r="J2489" t="str">
        <f t="shared" si="41"/>
        <v>Yes</v>
      </c>
      <c r="K2489" s="102" t="s">
        <v>4</v>
      </c>
    </row>
    <row r="2490" spans="1:11" ht="16" hidden="1" customHeight="1" x14ac:dyDescent="0.2">
      <c r="A2490" s="48">
        <v>46312</v>
      </c>
      <c r="B2490" s="98" t="s">
        <v>1156</v>
      </c>
      <c r="C2490" s="98" t="s">
        <v>138</v>
      </c>
      <c r="D2490" s="104">
        <v>10</v>
      </c>
      <c r="E2490" s="104">
        <v>6</v>
      </c>
      <c r="F2490" s="99" t="s">
        <v>1443</v>
      </c>
      <c r="G2490" s="101">
        <v>4.4000000000000004</v>
      </c>
      <c r="H2490" s="109">
        <v>0.2</v>
      </c>
      <c r="I2490">
        <v>4.4000000000000004</v>
      </c>
      <c r="J2490" t="str">
        <f t="shared" si="41"/>
        <v>Yes</v>
      </c>
      <c r="K2490" s="102" t="s">
        <v>1101</v>
      </c>
    </row>
    <row r="2491" spans="1:11" ht="16" hidden="1" customHeight="1" x14ac:dyDescent="0.2">
      <c r="A2491" s="48">
        <v>46312</v>
      </c>
      <c r="B2491" s="98" t="s">
        <v>1156</v>
      </c>
      <c r="C2491" s="98" t="s">
        <v>138</v>
      </c>
      <c r="D2491" s="104">
        <v>10</v>
      </c>
      <c r="E2491" s="104">
        <v>7</v>
      </c>
      <c r="F2491" s="99" t="s">
        <v>295</v>
      </c>
      <c r="G2491" s="101">
        <v>24</v>
      </c>
      <c r="H2491" s="109">
        <v>0.5</v>
      </c>
      <c r="I2491">
        <v>18.2</v>
      </c>
      <c r="J2491" t="str">
        <f t="shared" si="41"/>
        <v>No</v>
      </c>
      <c r="K2491" s="102" t="s">
        <v>4</v>
      </c>
    </row>
    <row r="2492" spans="1:11" ht="16" hidden="1" customHeight="1" x14ac:dyDescent="0.2">
      <c r="A2492" s="48">
        <v>46312</v>
      </c>
      <c r="B2492" s="98" t="s">
        <v>1156</v>
      </c>
      <c r="C2492" s="98" t="s">
        <v>138</v>
      </c>
      <c r="D2492" s="104">
        <v>10</v>
      </c>
      <c r="E2492" s="104">
        <v>7</v>
      </c>
      <c r="F2492" s="99" t="s">
        <v>295</v>
      </c>
      <c r="G2492" s="101">
        <v>6.8</v>
      </c>
      <c r="H2492" s="109">
        <v>0.2</v>
      </c>
      <c r="I2492">
        <v>4.1500000000000004</v>
      </c>
      <c r="J2492" t="str">
        <f t="shared" si="41"/>
        <v>No</v>
      </c>
      <c r="K2492" s="102" t="s">
        <v>1101</v>
      </c>
    </row>
    <row r="2493" spans="1:11" ht="16" hidden="1" customHeight="1" x14ac:dyDescent="0.2">
      <c r="A2493" s="48">
        <v>46312</v>
      </c>
      <c r="B2493" s="98" t="s">
        <v>1156</v>
      </c>
      <c r="C2493" s="98" t="s">
        <v>138</v>
      </c>
      <c r="D2493" s="104">
        <v>10</v>
      </c>
      <c r="E2493" s="104">
        <v>10</v>
      </c>
      <c r="F2493" s="99" t="s">
        <v>1444</v>
      </c>
      <c r="G2493" s="101">
        <v>11</v>
      </c>
      <c r="H2493" s="109">
        <v>0.5</v>
      </c>
      <c r="I2493">
        <v>11.5</v>
      </c>
      <c r="J2493" t="str">
        <f t="shared" si="41"/>
        <v>Yes</v>
      </c>
      <c r="K2493" s="102" t="s">
        <v>4</v>
      </c>
    </row>
    <row r="2494" spans="1:11" ht="16" hidden="1" customHeight="1" x14ac:dyDescent="0.2">
      <c r="A2494" s="48">
        <v>46312</v>
      </c>
      <c r="B2494" s="98" t="s">
        <v>1156</v>
      </c>
      <c r="C2494" s="98" t="s">
        <v>138</v>
      </c>
      <c r="D2494" s="104">
        <v>10</v>
      </c>
      <c r="E2494" s="104">
        <v>11</v>
      </c>
      <c r="F2494" s="99" t="s">
        <v>233</v>
      </c>
      <c r="G2494" s="101">
        <v>15</v>
      </c>
      <c r="H2494" s="109">
        <v>0.5</v>
      </c>
      <c r="I2494">
        <v>19.760000000000002</v>
      </c>
      <c r="J2494" t="str">
        <f t="shared" si="41"/>
        <v>Yes</v>
      </c>
      <c r="K2494" s="102" t="s">
        <v>4</v>
      </c>
    </row>
    <row r="2495" spans="1:11" ht="16" hidden="1" customHeight="1" x14ac:dyDescent="0.2">
      <c r="A2495" s="48">
        <v>46312</v>
      </c>
      <c r="B2495" s="98" t="s">
        <v>1156</v>
      </c>
      <c r="C2495" s="98" t="s">
        <v>138</v>
      </c>
      <c r="D2495" s="104">
        <v>10</v>
      </c>
      <c r="E2495" s="104">
        <v>11</v>
      </c>
      <c r="F2495" s="99" t="s">
        <v>233</v>
      </c>
      <c r="G2495" s="101">
        <v>4.3</v>
      </c>
      <c r="H2495" s="109">
        <v>0.2</v>
      </c>
      <c r="I2495">
        <v>4.2</v>
      </c>
      <c r="J2495" t="str">
        <f t="shared" si="41"/>
        <v>No</v>
      </c>
      <c r="K2495" s="102" t="s">
        <v>1101</v>
      </c>
    </row>
    <row r="2496" spans="1:11" ht="16" hidden="1" customHeight="1" x14ac:dyDescent="0.2">
      <c r="A2496" s="48">
        <v>46312</v>
      </c>
      <c r="B2496" s="98" t="s">
        <v>1172</v>
      </c>
      <c r="C2496" s="98" t="s">
        <v>1173</v>
      </c>
      <c r="D2496" s="104">
        <v>9</v>
      </c>
      <c r="E2496" s="104">
        <v>3</v>
      </c>
      <c r="F2496" s="99" t="s">
        <v>1445</v>
      </c>
      <c r="G2496" s="101">
        <v>25</v>
      </c>
      <c r="H2496" s="109">
        <v>0.5</v>
      </c>
      <c r="I2496">
        <v>30.43</v>
      </c>
      <c r="J2496" t="str">
        <f t="shared" si="41"/>
        <v>Yes</v>
      </c>
      <c r="K2496" s="102" t="s">
        <v>4</v>
      </c>
    </row>
    <row r="2497" spans="1:11" ht="16" hidden="1" customHeight="1" x14ac:dyDescent="0.2">
      <c r="A2497" s="48">
        <v>46312</v>
      </c>
      <c r="B2497" s="98" t="s">
        <v>1172</v>
      </c>
      <c r="C2497" s="98" t="s">
        <v>1173</v>
      </c>
      <c r="D2497" s="104">
        <v>9</v>
      </c>
      <c r="E2497" s="104">
        <v>3</v>
      </c>
      <c r="F2497" s="99" t="s">
        <v>1445</v>
      </c>
      <c r="G2497" s="101">
        <v>7.8</v>
      </c>
      <c r="H2497" s="109">
        <v>0.2</v>
      </c>
      <c r="I2497">
        <v>7.8</v>
      </c>
      <c r="J2497" t="str">
        <f t="shared" si="41"/>
        <v>Yes</v>
      </c>
      <c r="K2497" s="102" t="s">
        <v>1101</v>
      </c>
    </row>
    <row r="2498" spans="1:11" ht="16" hidden="1" customHeight="1" x14ac:dyDescent="0.2">
      <c r="A2498" s="48">
        <v>46312</v>
      </c>
      <c r="B2498" s="98" t="s">
        <v>1172</v>
      </c>
      <c r="C2498" s="98" t="s">
        <v>1173</v>
      </c>
      <c r="D2498" s="104">
        <v>9</v>
      </c>
      <c r="E2498" s="104">
        <v>7</v>
      </c>
      <c r="F2498" s="99" t="s">
        <v>1446</v>
      </c>
      <c r="G2498" s="101">
        <v>11</v>
      </c>
      <c r="H2498" s="109">
        <v>0.5</v>
      </c>
      <c r="I2498">
        <v>18</v>
      </c>
      <c r="J2498" t="str">
        <f t="shared" si="41"/>
        <v>Yes</v>
      </c>
      <c r="K2498" s="102" t="s">
        <v>4</v>
      </c>
    </row>
    <row r="2499" spans="1:11" ht="16" hidden="1" customHeight="1" x14ac:dyDescent="0.2">
      <c r="A2499" s="48">
        <v>46312</v>
      </c>
      <c r="B2499" s="98" t="s">
        <v>1172</v>
      </c>
      <c r="C2499" s="98" t="s">
        <v>1173</v>
      </c>
      <c r="D2499" s="104">
        <v>9</v>
      </c>
      <c r="E2499" s="104">
        <v>9</v>
      </c>
      <c r="F2499" s="99" t="s">
        <v>1447</v>
      </c>
      <c r="G2499" s="101">
        <v>11</v>
      </c>
      <c r="H2499" s="109">
        <v>0.5</v>
      </c>
      <c r="I2499">
        <v>25</v>
      </c>
      <c r="J2499" t="str">
        <f t="shared" si="41"/>
        <v>Yes</v>
      </c>
      <c r="K2499" s="102" t="s">
        <v>4</v>
      </c>
    </row>
    <row r="2500" spans="1:11" ht="16" hidden="1" customHeight="1" x14ac:dyDescent="0.2">
      <c r="A2500" s="48">
        <v>46312</v>
      </c>
      <c r="B2500" s="98" t="s">
        <v>1172</v>
      </c>
      <c r="C2500" s="98" t="s">
        <v>1173</v>
      </c>
      <c r="D2500" s="104">
        <v>9</v>
      </c>
      <c r="E2500" s="104">
        <v>11</v>
      </c>
      <c r="F2500" s="99" t="s">
        <v>1448</v>
      </c>
      <c r="G2500" s="101">
        <v>29</v>
      </c>
      <c r="H2500" s="109">
        <v>0.5</v>
      </c>
      <c r="I2500">
        <v>29</v>
      </c>
      <c r="J2500" t="str">
        <f t="shared" si="41"/>
        <v>Yes</v>
      </c>
      <c r="K2500" s="102" t="s">
        <v>4</v>
      </c>
    </row>
    <row r="2501" spans="1:11" ht="16" hidden="1" customHeight="1" x14ac:dyDescent="0.2">
      <c r="A2501" s="48">
        <v>46312</v>
      </c>
      <c r="B2501" s="98" t="s">
        <v>1172</v>
      </c>
      <c r="C2501" s="98" t="s">
        <v>1173</v>
      </c>
      <c r="D2501" s="104">
        <v>9</v>
      </c>
      <c r="E2501" s="104">
        <v>15</v>
      </c>
      <c r="F2501" s="99" t="s">
        <v>724</v>
      </c>
      <c r="G2501" s="101">
        <v>27</v>
      </c>
      <c r="H2501" s="109">
        <v>0.5</v>
      </c>
      <c r="I2501">
        <v>23</v>
      </c>
      <c r="J2501" t="str">
        <f t="shared" si="41"/>
        <v>No</v>
      </c>
      <c r="K2501" s="102" t="s">
        <v>4</v>
      </c>
    </row>
    <row r="2502" spans="1:11" ht="16" hidden="1" customHeight="1" x14ac:dyDescent="0.2">
      <c r="A2502" s="48">
        <v>46312</v>
      </c>
      <c r="B2502" s="98" t="s">
        <v>1172</v>
      </c>
      <c r="C2502" s="98" t="s">
        <v>1173</v>
      </c>
      <c r="D2502" s="104">
        <v>9</v>
      </c>
      <c r="E2502" s="104">
        <v>15</v>
      </c>
      <c r="F2502" s="99" t="s">
        <v>724</v>
      </c>
      <c r="G2502" s="101">
        <v>7.6</v>
      </c>
      <c r="H2502" s="109">
        <v>0.2</v>
      </c>
      <c r="I2502">
        <v>5.3</v>
      </c>
      <c r="J2502" t="str">
        <f t="shared" si="41"/>
        <v>No</v>
      </c>
      <c r="K2502" s="102" t="s">
        <v>1101</v>
      </c>
    </row>
    <row r="2503" spans="1:11" ht="16" hidden="1" customHeight="1" x14ac:dyDescent="0.2">
      <c r="A2503" s="48">
        <v>46319</v>
      </c>
      <c r="B2503" s="98" t="s">
        <v>1156</v>
      </c>
      <c r="C2503" s="98" t="s">
        <v>56</v>
      </c>
      <c r="D2503" s="104">
        <v>1</v>
      </c>
      <c r="E2503" s="104">
        <v>6</v>
      </c>
      <c r="F2503" s="99" t="s">
        <v>1449</v>
      </c>
      <c r="G2503" s="101">
        <v>29</v>
      </c>
      <c r="H2503" s="109">
        <v>0.5</v>
      </c>
      <c r="I2503">
        <v>18</v>
      </c>
      <c r="J2503" t="str">
        <f t="shared" si="41"/>
        <v>No</v>
      </c>
      <c r="K2503" s="102" t="s">
        <v>4</v>
      </c>
    </row>
    <row r="2504" spans="1:11" ht="16" hidden="1" customHeight="1" x14ac:dyDescent="0.2">
      <c r="A2504" s="48">
        <v>46319</v>
      </c>
      <c r="B2504" s="98" t="s">
        <v>1156</v>
      </c>
      <c r="C2504" s="98" t="s">
        <v>56</v>
      </c>
      <c r="D2504" s="104">
        <v>1</v>
      </c>
      <c r="E2504" s="104">
        <v>6</v>
      </c>
      <c r="F2504" s="99" t="s">
        <v>1449</v>
      </c>
      <c r="G2504" s="101">
        <v>7.2</v>
      </c>
      <c r="H2504" s="109">
        <v>0.2</v>
      </c>
      <c r="I2504">
        <v>4.3</v>
      </c>
      <c r="J2504" t="str">
        <f t="shared" si="41"/>
        <v>No</v>
      </c>
      <c r="K2504" s="102" t="s">
        <v>1101</v>
      </c>
    </row>
    <row r="2505" spans="1:11" s="116" customFormat="1" ht="16" hidden="1" customHeight="1" x14ac:dyDescent="0.2">
      <c r="A2505" s="110">
        <v>46319</v>
      </c>
      <c r="B2505" s="111" t="s">
        <v>1172</v>
      </c>
      <c r="C2505" s="111" t="s">
        <v>1173</v>
      </c>
      <c r="D2505" s="112">
        <v>1</v>
      </c>
      <c r="E2505" s="112">
        <v>4</v>
      </c>
      <c r="F2505" s="113" t="s">
        <v>1284</v>
      </c>
      <c r="G2505" s="114">
        <v>19</v>
      </c>
      <c r="H2505" s="115">
        <v>0.5</v>
      </c>
      <c r="I2505" s="116">
        <v>19</v>
      </c>
      <c r="J2505" s="116" t="str">
        <f t="shared" si="41"/>
        <v>Yes</v>
      </c>
      <c r="K2505" s="117" t="s">
        <v>4</v>
      </c>
    </row>
    <row r="2506" spans="1:11" s="116" customFormat="1" ht="16" hidden="1" customHeight="1" x14ac:dyDescent="0.2">
      <c r="A2506" s="110">
        <v>46319</v>
      </c>
      <c r="B2506" s="111" t="s">
        <v>1172</v>
      </c>
      <c r="C2506" s="111" t="s">
        <v>1173</v>
      </c>
      <c r="D2506" s="112">
        <v>1</v>
      </c>
      <c r="E2506" s="112">
        <v>6</v>
      </c>
      <c r="F2506" s="113" t="s">
        <v>1450</v>
      </c>
      <c r="G2506" s="114">
        <v>11.5</v>
      </c>
      <c r="H2506" s="115">
        <v>0.5</v>
      </c>
      <c r="I2506" s="116">
        <v>20.3</v>
      </c>
      <c r="J2506" s="116" t="str">
        <f t="shared" si="41"/>
        <v>Yes</v>
      </c>
      <c r="K2506" s="117" t="s">
        <v>4</v>
      </c>
    </row>
    <row r="2507" spans="1:11" s="116" customFormat="1" ht="16" hidden="1" customHeight="1" x14ac:dyDescent="0.2">
      <c r="A2507" s="110">
        <v>46319</v>
      </c>
      <c r="B2507" s="111" t="s">
        <v>1172</v>
      </c>
      <c r="C2507" s="111" t="s">
        <v>1173</v>
      </c>
      <c r="D2507" s="112">
        <v>1</v>
      </c>
      <c r="E2507" s="112">
        <v>9</v>
      </c>
      <c r="F2507" s="113" t="s">
        <v>1451</v>
      </c>
      <c r="G2507" s="114">
        <v>20</v>
      </c>
      <c r="H2507" s="115">
        <v>0.5</v>
      </c>
      <c r="I2507" s="116">
        <v>25</v>
      </c>
      <c r="J2507" s="116" t="str">
        <f t="shared" si="41"/>
        <v>Yes</v>
      </c>
      <c r="K2507" s="117" t="s">
        <v>4</v>
      </c>
    </row>
    <row r="2508" spans="1:11" s="116" customFormat="1" ht="16" hidden="1" customHeight="1" x14ac:dyDescent="0.2">
      <c r="A2508" s="110">
        <v>46319</v>
      </c>
      <c r="B2508" s="111" t="s">
        <v>1156</v>
      </c>
      <c r="C2508" s="111" t="s">
        <v>56</v>
      </c>
      <c r="D2508" s="112">
        <v>2</v>
      </c>
      <c r="E2508" s="112">
        <v>9</v>
      </c>
      <c r="F2508" s="113" t="s">
        <v>1452</v>
      </c>
      <c r="G2508" s="114">
        <v>15.5</v>
      </c>
      <c r="H2508" s="115">
        <v>0.5</v>
      </c>
      <c r="I2508" s="116">
        <v>15.5</v>
      </c>
      <c r="J2508" s="116" t="str">
        <f t="shared" si="41"/>
        <v>Yes</v>
      </c>
      <c r="K2508" s="117" t="s">
        <v>4</v>
      </c>
    </row>
    <row r="2509" spans="1:11" ht="16" hidden="1" customHeight="1" x14ac:dyDescent="0.2">
      <c r="A2509" s="48">
        <v>46319</v>
      </c>
      <c r="B2509" s="98" t="s">
        <v>1156</v>
      </c>
      <c r="C2509" s="98" t="s">
        <v>56</v>
      </c>
      <c r="D2509" s="104">
        <v>2</v>
      </c>
      <c r="E2509" s="104">
        <v>9</v>
      </c>
      <c r="F2509" s="99" t="s">
        <v>1452</v>
      </c>
      <c r="G2509" s="101">
        <v>4.2</v>
      </c>
      <c r="H2509" s="109">
        <v>0.2</v>
      </c>
      <c r="I2509">
        <v>2.93</v>
      </c>
      <c r="J2509" t="str">
        <f t="shared" si="41"/>
        <v>No</v>
      </c>
      <c r="K2509" s="102" t="s">
        <v>1101</v>
      </c>
    </row>
    <row r="2510" spans="1:11" ht="16" hidden="1" customHeight="1" x14ac:dyDescent="0.2">
      <c r="A2510" s="48">
        <v>46319</v>
      </c>
      <c r="B2510" s="98" t="s">
        <v>1172</v>
      </c>
      <c r="C2510" s="98" t="s">
        <v>1173</v>
      </c>
      <c r="D2510" s="104">
        <v>2</v>
      </c>
      <c r="E2510" s="104">
        <v>4</v>
      </c>
      <c r="F2510" s="99" t="s">
        <v>1453</v>
      </c>
      <c r="G2510" s="101">
        <v>30</v>
      </c>
      <c r="H2510" s="109">
        <v>0.5</v>
      </c>
      <c r="I2510">
        <v>30</v>
      </c>
      <c r="J2510" t="str">
        <f t="shared" si="41"/>
        <v>Yes</v>
      </c>
      <c r="K2510" s="102" t="s">
        <v>4</v>
      </c>
    </row>
    <row r="2511" spans="1:11" ht="16" hidden="1" customHeight="1" x14ac:dyDescent="0.2">
      <c r="A2511" s="48">
        <v>46319</v>
      </c>
      <c r="B2511" s="98" t="s">
        <v>1172</v>
      </c>
      <c r="C2511" s="98" t="s">
        <v>1173</v>
      </c>
      <c r="D2511" s="104">
        <v>2</v>
      </c>
      <c r="E2511" s="104">
        <v>4</v>
      </c>
      <c r="F2511" s="99" t="s">
        <v>1453</v>
      </c>
      <c r="G2511" s="101">
        <v>7.2</v>
      </c>
      <c r="H2511" s="109">
        <v>0.2</v>
      </c>
      <c r="I2511">
        <v>6.6</v>
      </c>
      <c r="J2511" t="str">
        <f t="shared" si="41"/>
        <v>No</v>
      </c>
      <c r="K2511" s="102" t="s">
        <v>1101</v>
      </c>
    </row>
    <row r="2512" spans="1:11" ht="16" hidden="1" customHeight="1" x14ac:dyDescent="0.2">
      <c r="A2512" s="48">
        <v>46319</v>
      </c>
      <c r="B2512" s="98" t="s">
        <v>1172</v>
      </c>
      <c r="C2512" s="98" t="s">
        <v>1173</v>
      </c>
      <c r="D2512" s="104">
        <v>2</v>
      </c>
      <c r="E2512" s="104">
        <v>5</v>
      </c>
      <c r="F2512" s="99" t="s">
        <v>1424</v>
      </c>
      <c r="G2512" s="101">
        <v>18.5</v>
      </c>
      <c r="H2512" s="109">
        <v>0.5</v>
      </c>
      <c r="I2512">
        <v>18</v>
      </c>
      <c r="J2512" t="str">
        <f t="shared" si="41"/>
        <v>No</v>
      </c>
      <c r="K2512" s="102" t="s">
        <v>4</v>
      </c>
    </row>
    <row r="2513" spans="1:11" ht="16" hidden="1" customHeight="1" x14ac:dyDescent="0.2">
      <c r="A2513" s="48">
        <v>46319</v>
      </c>
      <c r="B2513" s="98" t="s">
        <v>1172</v>
      </c>
      <c r="C2513" s="98" t="s">
        <v>1173</v>
      </c>
      <c r="D2513" s="104">
        <v>2</v>
      </c>
      <c r="E2513" s="104">
        <v>5</v>
      </c>
      <c r="F2513" s="99" t="s">
        <v>1424</v>
      </c>
      <c r="G2513" s="101">
        <v>4.2</v>
      </c>
      <c r="H2513" s="109">
        <v>0.2</v>
      </c>
      <c r="I2513">
        <v>3.7</v>
      </c>
      <c r="J2513" t="str">
        <f t="shared" si="41"/>
        <v>No</v>
      </c>
      <c r="K2513" s="102" t="s">
        <v>1101</v>
      </c>
    </row>
    <row r="2514" spans="1:11" ht="16" hidden="1" customHeight="1" x14ac:dyDescent="0.2">
      <c r="A2514" s="48">
        <v>46319</v>
      </c>
      <c r="B2514" s="98" t="s">
        <v>1172</v>
      </c>
      <c r="C2514" s="98" t="s">
        <v>1173</v>
      </c>
      <c r="D2514" s="104">
        <v>2</v>
      </c>
      <c r="E2514" s="104">
        <v>8</v>
      </c>
      <c r="F2514" s="99" t="s">
        <v>1454</v>
      </c>
      <c r="G2514" s="101">
        <v>18</v>
      </c>
      <c r="H2514" s="109">
        <v>0.5</v>
      </c>
      <c r="I2514">
        <v>13.5</v>
      </c>
      <c r="J2514" t="str">
        <f t="shared" ref="J2514:J2575" si="42">IF(I2514&gt;=G2514,"Yes","No")</f>
        <v>No</v>
      </c>
      <c r="K2514" s="102" t="s">
        <v>4</v>
      </c>
    </row>
    <row r="2515" spans="1:11" ht="16" hidden="1" customHeight="1" x14ac:dyDescent="0.2">
      <c r="A2515" s="48">
        <v>46319</v>
      </c>
      <c r="B2515" s="98" t="s">
        <v>1172</v>
      </c>
      <c r="C2515" s="98" t="s">
        <v>1173</v>
      </c>
      <c r="D2515" s="104">
        <v>2</v>
      </c>
      <c r="E2515" s="104">
        <v>8</v>
      </c>
      <c r="F2515" s="99" t="s">
        <v>1454</v>
      </c>
      <c r="G2515" s="101">
        <v>4.2</v>
      </c>
      <c r="H2515" s="109">
        <v>0.2</v>
      </c>
      <c r="I2515">
        <v>3.6</v>
      </c>
      <c r="J2515" t="str">
        <f t="shared" si="42"/>
        <v>No</v>
      </c>
      <c r="K2515" s="102" t="s">
        <v>1101</v>
      </c>
    </row>
    <row r="2516" spans="1:11" s="116" customFormat="1" ht="16" hidden="1" customHeight="1" x14ac:dyDescent="0.2">
      <c r="A2516" s="110">
        <v>46319</v>
      </c>
      <c r="B2516" s="111" t="s">
        <v>1156</v>
      </c>
      <c r="C2516" s="111" t="s">
        <v>56</v>
      </c>
      <c r="D2516" s="112">
        <v>3</v>
      </c>
      <c r="E2516" s="112">
        <v>4</v>
      </c>
      <c r="F2516" s="113" t="s">
        <v>1455</v>
      </c>
      <c r="G2516" s="114">
        <v>24</v>
      </c>
      <c r="H2516" s="115">
        <v>0.5</v>
      </c>
      <c r="I2516" s="116">
        <v>30.09</v>
      </c>
      <c r="J2516" s="116" t="str">
        <f t="shared" si="42"/>
        <v>Yes</v>
      </c>
      <c r="K2516" s="117" t="s">
        <v>4</v>
      </c>
    </row>
    <row r="2517" spans="1:11" ht="16" hidden="1" customHeight="1" x14ac:dyDescent="0.2">
      <c r="A2517" s="48">
        <v>46319</v>
      </c>
      <c r="B2517" s="98" t="s">
        <v>1156</v>
      </c>
      <c r="C2517" s="98" t="s">
        <v>56</v>
      </c>
      <c r="D2517" s="104">
        <v>3</v>
      </c>
      <c r="E2517" s="104">
        <v>4</v>
      </c>
      <c r="F2517" s="99" t="s">
        <v>1455</v>
      </c>
      <c r="G2517" s="101">
        <v>6.2</v>
      </c>
      <c r="H2517" s="109">
        <v>0.2</v>
      </c>
      <c r="I2517">
        <v>5.92</v>
      </c>
      <c r="J2517" t="str">
        <f t="shared" si="42"/>
        <v>No</v>
      </c>
      <c r="K2517" s="102" t="s">
        <v>1101</v>
      </c>
    </row>
    <row r="2518" spans="1:11" ht="16" hidden="1" customHeight="1" x14ac:dyDescent="0.2">
      <c r="A2518" s="48">
        <v>46319</v>
      </c>
      <c r="B2518" s="98" t="s">
        <v>1156</v>
      </c>
      <c r="C2518" s="98" t="s">
        <v>56</v>
      </c>
      <c r="D2518" s="104">
        <v>3</v>
      </c>
      <c r="E2518" s="104">
        <v>5</v>
      </c>
      <c r="F2518" s="99" t="s">
        <v>1456</v>
      </c>
      <c r="G2518" s="101">
        <v>10.5</v>
      </c>
      <c r="H2518" s="109">
        <v>0.5</v>
      </c>
      <c r="I2518">
        <v>9.14</v>
      </c>
      <c r="J2518" t="str">
        <f t="shared" si="42"/>
        <v>No</v>
      </c>
      <c r="K2518" s="102" t="s">
        <v>4</v>
      </c>
    </row>
    <row r="2519" spans="1:11" s="116" customFormat="1" ht="16" hidden="1" customHeight="1" x14ac:dyDescent="0.2">
      <c r="A2519" s="110">
        <v>46319</v>
      </c>
      <c r="B2519" s="111" t="s">
        <v>1156</v>
      </c>
      <c r="C2519" s="111" t="s">
        <v>56</v>
      </c>
      <c r="D2519" s="112">
        <v>3</v>
      </c>
      <c r="E2519" s="112">
        <v>10</v>
      </c>
      <c r="F2519" s="113" t="s">
        <v>1457</v>
      </c>
      <c r="G2519" s="114">
        <v>7.6</v>
      </c>
      <c r="H2519" s="115">
        <v>0.5</v>
      </c>
      <c r="I2519" s="116">
        <v>7.8</v>
      </c>
      <c r="J2519" s="116" t="str">
        <f t="shared" si="42"/>
        <v>Yes</v>
      </c>
      <c r="K2519" s="117" t="s">
        <v>4</v>
      </c>
    </row>
    <row r="2520" spans="1:11" s="116" customFormat="1" ht="16" hidden="1" customHeight="1" x14ac:dyDescent="0.2">
      <c r="A2520" s="110">
        <v>46319</v>
      </c>
      <c r="B2520" s="111" t="s">
        <v>1172</v>
      </c>
      <c r="C2520" s="111" t="s">
        <v>1173</v>
      </c>
      <c r="D2520" s="112">
        <v>3</v>
      </c>
      <c r="E2520" s="112">
        <v>5</v>
      </c>
      <c r="F2520" s="113" t="s">
        <v>1458</v>
      </c>
      <c r="G2520" s="114">
        <v>19</v>
      </c>
      <c r="H2520" s="115">
        <v>0.5</v>
      </c>
      <c r="I2520" s="116">
        <v>25</v>
      </c>
      <c r="J2520" s="116" t="str">
        <f t="shared" si="42"/>
        <v>Yes</v>
      </c>
      <c r="K2520" s="117" t="s">
        <v>4</v>
      </c>
    </row>
    <row r="2521" spans="1:11" ht="16" hidden="1" customHeight="1" x14ac:dyDescent="0.2">
      <c r="A2521" s="48">
        <v>46319</v>
      </c>
      <c r="B2521" s="98" t="s">
        <v>1172</v>
      </c>
      <c r="C2521" s="98" t="s">
        <v>1173</v>
      </c>
      <c r="D2521" s="104">
        <v>3</v>
      </c>
      <c r="E2521" s="104">
        <v>5</v>
      </c>
      <c r="F2521" s="99" t="s">
        <v>1458</v>
      </c>
      <c r="G2521" s="101">
        <v>5.4</v>
      </c>
      <c r="H2521" s="109">
        <v>0.2</v>
      </c>
      <c r="I2521">
        <v>5.0999999999999996</v>
      </c>
      <c r="J2521" t="str">
        <f t="shared" si="42"/>
        <v>No</v>
      </c>
      <c r="K2521" s="102" t="s">
        <v>1101</v>
      </c>
    </row>
    <row r="2522" spans="1:11" ht="16" hidden="1" customHeight="1" x14ac:dyDescent="0.2">
      <c r="A2522" s="48">
        <v>46319</v>
      </c>
      <c r="B2522" s="98" t="s">
        <v>1156</v>
      </c>
      <c r="C2522" s="98" t="s">
        <v>56</v>
      </c>
      <c r="D2522" s="104">
        <v>4</v>
      </c>
      <c r="E2522" s="104">
        <v>5</v>
      </c>
      <c r="F2522" s="99" t="s">
        <v>1459</v>
      </c>
      <c r="G2522" s="101">
        <v>32</v>
      </c>
      <c r="H2522" s="109">
        <v>0.5</v>
      </c>
      <c r="I2522">
        <v>27.3</v>
      </c>
      <c r="J2522" t="str">
        <f t="shared" si="42"/>
        <v>No</v>
      </c>
      <c r="K2522" s="102" t="s">
        <v>4</v>
      </c>
    </row>
    <row r="2523" spans="1:11" ht="16" hidden="1" customHeight="1" x14ac:dyDescent="0.2">
      <c r="A2523" s="48">
        <v>46319</v>
      </c>
      <c r="B2523" s="98" t="s">
        <v>1156</v>
      </c>
      <c r="C2523" s="98" t="s">
        <v>56</v>
      </c>
      <c r="D2523" s="104">
        <v>4</v>
      </c>
      <c r="E2523" s="104">
        <v>5</v>
      </c>
      <c r="F2523" s="99" t="s">
        <v>1459</v>
      </c>
      <c r="G2523" s="101">
        <v>8</v>
      </c>
      <c r="H2523" s="109">
        <v>0.2</v>
      </c>
      <c r="I2523">
        <v>4.5</v>
      </c>
      <c r="J2523" t="str">
        <f t="shared" si="42"/>
        <v>No</v>
      </c>
      <c r="K2523" s="102" t="s">
        <v>1101</v>
      </c>
    </row>
    <row r="2524" spans="1:11" s="116" customFormat="1" ht="16" hidden="1" customHeight="1" x14ac:dyDescent="0.2">
      <c r="A2524" s="110">
        <v>46319</v>
      </c>
      <c r="B2524" s="111" t="s">
        <v>1156</v>
      </c>
      <c r="C2524" s="111" t="s">
        <v>56</v>
      </c>
      <c r="D2524" s="112">
        <v>4</v>
      </c>
      <c r="E2524" s="112">
        <v>8</v>
      </c>
      <c r="F2524" s="113" t="s">
        <v>1460</v>
      </c>
      <c r="G2524" s="114">
        <v>27</v>
      </c>
      <c r="H2524" s="115">
        <v>0.5</v>
      </c>
      <c r="I2524" s="116">
        <v>31.64</v>
      </c>
      <c r="J2524" s="116" t="str">
        <f t="shared" si="42"/>
        <v>Yes</v>
      </c>
      <c r="K2524" s="117" t="s">
        <v>4</v>
      </c>
    </row>
    <row r="2525" spans="1:11" s="116" customFormat="1" ht="16" hidden="1" customHeight="1" x14ac:dyDescent="0.2">
      <c r="A2525" s="110">
        <v>46319</v>
      </c>
      <c r="B2525" s="111" t="s">
        <v>1156</v>
      </c>
      <c r="C2525" s="111" t="s">
        <v>56</v>
      </c>
      <c r="D2525" s="112">
        <v>4</v>
      </c>
      <c r="E2525" s="112">
        <v>8</v>
      </c>
      <c r="F2525" s="113" t="s">
        <v>1460</v>
      </c>
      <c r="G2525" s="114">
        <v>6.8</v>
      </c>
      <c r="H2525" s="115">
        <v>0.2</v>
      </c>
      <c r="I2525" s="116">
        <v>6.8</v>
      </c>
      <c r="J2525" s="116" t="str">
        <f t="shared" si="42"/>
        <v>Yes</v>
      </c>
      <c r="K2525" s="117" t="s">
        <v>1101</v>
      </c>
    </row>
    <row r="2526" spans="1:11" s="116" customFormat="1" ht="16" hidden="1" customHeight="1" x14ac:dyDescent="0.2">
      <c r="A2526" s="110">
        <v>46319</v>
      </c>
      <c r="B2526" s="111" t="s">
        <v>1156</v>
      </c>
      <c r="C2526" s="111" t="s">
        <v>56</v>
      </c>
      <c r="D2526" s="112">
        <v>4</v>
      </c>
      <c r="E2526" s="112">
        <v>9</v>
      </c>
      <c r="F2526" s="113" t="s">
        <v>1461</v>
      </c>
      <c r="G2526" s="114">
        <v>11</v>
      </c>
      <c r="H2526" s="115">
        <v>0.5</v>
      </c>
      <c r="I2526" s="116">
        <v>15.76</v>
      </c>
      <c r="J2526" s="116" t="str">
        <f t="shared" si="42"/>
        <v>Yes</v>
      </c>
      <c r="K2526" s="117" t="s">
        <v>4</v>
      </c>
    </row>
    <row r="2527" spans="1:11" ht="16" hidden="1" customHeight="1" x14ac:dyDescent="0.2">
      <c r="A2527" s="48">
        <v>46319</v>
      </c>
      <c r="B2527" s="98" t="s">
        <v>1172</v>
      </c>
      <c r="C2527" s="98" t="s">
        <v>1173</v>
      </c>
      <c r="D2527" s="104">
        <v>4</v>
      </c>
      <c r="E2527" s="104">
        <v>2</v>
      </c>
      <c r="F2527" s="99" t="s">
        <v>1462</v>
      </c>
      <c r="G2527" s="101">
        <v>11.5</v>
      </c>
      <c r="H2527" s="109">
        <v>0.5</v>
      </c>
      <c r="I2527">
        <v>10.5</v>
      </c>
      <c r="J2527" t="str">
        <f t="shared" si="42"/>
        <v>No</v>
      </c>
      <c r="K2527" s="102" t="s">
        <v>4</v>
      </c>
    </row>
    <row r="2528" spans="1:11" ht="16" hidden="1" customHeight="1" x14ac:dyDescent="0.2">
      <c r="A2528" s="48">
        <v>46319</v>
      </c>
      <c r="B2528" s="98" t="s">
        <v>1172</v>
      </c>
      <c r="C2528" s="98" t="s">
        <v>1173</v>
      </c>
      <c r="D2528" s="104">
        <v>4</v>
      </c>
      <c r="E2528" s="104">
        <v>7</v>
      </c>
      <c r="F2528" s="99" t="s">
        <v>1463</v>
      </c>
      <c r="G2528" s="101">
        <v>28</v>
      </c>
      <c r="H2528" s="109">
        <v>0.5</v>
      </c>
      <c r="I2528">
        <v>24</v>
      </c>
      <c r="J2528" t="str">
        <f t="shared" si="42"/>
        <v>No</v>
      </c>
      <c r="K2528" s="102" t="s">
        <v>4</v>
      </c>
    </row>
    <row r="2529" spans="1:11" ht="16" hidden="1" customHeight="1" x14ac:dyDescent="0.2">
      <c r="A2529" s="48">
        <v>46319</v>
      </c>
      <c r="B2529" s="98" t="s">
        <v>1172</v>
      </c>
      <c r="C2529" s="98" t="s">
        <v>1173</v>
      </c>
      <c r="D2529" s="104">
        <v>4</v>
      </c>
      <c r="E2529" s="104">
        <v>11</v>
      </c>
      <c r="F2529" s="99" t="s">
        <v>1464</v>
      </c>
      <c r="G2529" s="101">
        <v>18</v>
      </c>
      <c r="H2529" s="109">
        <v>0.5</v>
      </c>
      <c r="I2529">
        <v>13.37</v>
      </c>
      <c r="J2529" t="str">
        <f t="shared" si="42"/>
        <v>No</v>
      </c>
      <c r="K2529" s="102" t="s">
        <v>4</v>
      </c>
    </row>
    <row r="2530" spans="1:11" ht="16" hidden="1" customHeight="1" x14ac:dyDescent="0.2">
      <c r="A2530" s="48">
        <v>46319</v>
      </c>
      <c r="B2530" s="98" t="s">
        <v>1172</v>
      </c>
      <c r="C2530" s="98" t="s">
        <v>1173</v>
      </c>
      <c r="D2530" s="104">
        <v>4</v>
      </c>
      <c r="E2530" s="104">
        <v>11</v>
      </c>
      <c r="F2530" s="99" t="s">
        <v>1464</v>
      </c>
      <c r="G2530" s="101">
        <v>5</v>
      </c>
      <c r="H2530" s="109">
        <v>0.2</v>
      </c>
      <c r="I2530">
        <v>3.05</v>
      </c>
      <c r="J2530" t="str">
        <f t="shared" si="42"/>
        <v>No</v>
      </c>
      <c r="K2530" s="102" t="s">
        <v>1101</v>
      </c>
    </row>
    <row r="2531" spans="1:11" ht="16" hidden="1" customHeight="1" x14ac:dyDescent="0.2">
      <c r="A2531" s="48">
        <v>46319</v>
      </c>
      <c r="B2531" s="98" t="s">
        <v>1172</v>
      </c>
      <c r="C2531" s="98" t="s">
        <v>1173</v>
      </c>
      <c r="D2531" s="104">
        <v>4</v>
      </c>
      <c r="E2531" s="104">
        <v>12</v>
      </c>
      <c r="F2531" s="99" t="s">
        <v>1465</v>
      </c>
      <c r="G2531" s="101">
        <v>25</v>
      </c>
      <c r="H2531" s="109">
        <v>0.5</v>
      </c>
      <c r="I2531">
        <v>29.38</v>
      </c>
      <c r="J2531" t="str">
        <f t="shared" si="42"/>
        <v>Yes</v>
      </c>
      <c r="K2531" s="102" t="s">
        <v>4</v>
      </c>
    </row>
    <row r="2532" spans="1:11" ht="16" hidden="1" customHeight="1" x14ac:dyDescent="0.2">
      <c r="A2532" s="48">
        <v>46319</v>
      </c>
      <c r="B2532" s="98" t="s">
        <v>1172</v>
      </c>
      <c r="C2532" s="98" t="s">
        <v>1173</v>
      </c>
      <c r="D2532" s="104">
        <v>4</v>
      </c>
      <c r="E2532" s="104">
        <v>12</v>
      </c>
      <c r="F2532" s="99" t="s">
        <v>1465</v>
      </c>
      <c r="G2532" s="101">
        <v>7.2</v>
      </c>
      <c r="H2532" s="109">
        <v>0.2</v>
      </c>
      <c r="I2532">
        <v>7.2</v>
      </c>
      <c r="J2532" t="str">
        <f t="shared" si="42"/>
        <v>Yes</v>
      </c>
      <c r="K2532" s="102" t="s">
        <v>1101</v>
      </c>
    </row>
    <row r="2533" spans="1:11" ht="16" hidden="1" customHeight="1" x14ac:dyDescent="0.2">
      <c r="A2533" s="48">
        <v>46319</v>
      </c>
      <c r="B2533" s="98" t="s">
        <v>1172</v>
      </c>
      <c r="C2533" s="98" t="s">
        <v>1173</v>
      </c>
      <c r="D2533" s="104">
        <v>4</v>
      </c>
      <c r="E2533" s="104">
        <v>13</v>
      </c>
      <c r="F2533" s="99" t="s">
        <v>1466</v>
      </c>
      <c r="G2533" s="101">
        <v>28</v>
      </c>
      <c r="H2533" s="109">
        <v>0.5</v>
      </c>
      <c r="I2533">
        <v>23.93</v>
      </c>
      <c r="J2533" t="str">
        <f t="shared" si="42"/>
        <v>No</v>
      </c>
      <c r="K2533" s="102" t="s">
        <v>4</v>
      </c>
    </row>
    <row r="2534" spans="1:11" ht="16" hidden="1" customHeight="1" x14ac:dyDescent="0.2">
      <c r="A2534" s="48">
        <v>46319</v>
      </c>
      <c r="B2534" s="98" t="s">
        <v>1156</v>
      </c>
      <c r="C2534" s="98" t="s">
        <v>56</v>
      </c>
      <c r="D2534" s="104">
        <v>5</v>
      </c>
      <c r="E2534" s="104">
        <v>1</v>
      </c>
      <c r="F2534" s="99" t="s">
        <v>1467</v>
      </c>
      <c r="G2534" s="101">
        <v>13.5</v>
      </c>
      <c r="H2534" s="109">
        <v>0.5</v>
      </c>
      <c r="I2534">
        <v>18.3</v>
      </c>
      <c r="J2534" t="str">
        <f t="shared" si="42"/>
        <v>Yes</v>
      </c>
      <c r="K2534" s="102" t="s">
        <v>4</v>
      </c>
    </row>
    <row r="2535" spans="1:11" ht="16" hidden="1" customHeight="1" x14ac:dyDescent="0.2">
      <c r="A2535" s="48">
        <v>46319</v>
      </c>
      <c r="B2535" s="98" t="s">
        <v>1156</v>
      </c>
      <c r="C2535" s="98" t="s">
        <v>56</v>
      </c>
      <c r="D2535" s="104">
        <v>5</v>
      </c>
      <c r="E2535" s="104">
        <v>4</v>
      </c>
      <c r="F2535" s="99" t="s">
        <v>1099</v>
      </c>
      <c r="G2535" s="101">
        <v>20</v>
      </c>
      <c r="H2535" s="109">
        <v>0.5</v>
      </c>
      <c r="I2535">
        <v>18.5</v>
      </c>
      <c r="J2535" t="str">
        <f t="shared" si="42"/>
        <v>No</v>
      </c>
      <c r="K2535" s="102" t="s">
        <v>4</v>
      </c>
    </row>
    <row r="2536" spans="1:11" ht="16" hidden="1" customHeight="1" x14ac:dyDescent="0.2">
      <c r="A2536" s="48">
        <v>46319</v>
      </c>
      <c r="B2536" s="98" t="s">
        <v>1156</v>
      </c>
      <c r="C2536" s="98" t="s">
        <v>56</v>
      </c>
      <c r="D2536" s="104">
        <v>5</v>
      </c>
      <c r="E2536" s="104">
        <v>4</v>
      </c>
      <c r="F2536" s="99" t="s">
        <v>1099</v>
      </c>
      <c r="G2536" s="101">
        <v>5.0999999999999996</v>
      </c>
      <c r="H2536" s="109">
        <v>0.2</v>
      </c>
      <c r="I2536">
        <v>4.1900000000000004</v>
      </c>
      <c r="J2536" t="str">
        <f t="shared" si="42"/>
        <v>No</v>
      </c>
      <c r="K2536" s="102" t="s">
        <v>1101</v>
      </c>
    </row>
    <row r="2537" spans="1:11" ht="16" hidden="1" customHeight="1" x14ac:dyDescent="0.2">
      <c r="A2537" s="48">
        <v>46319</v>
      </c>
      <c r="B2537" s="98" t="s">
        <v>1156</v>
      </c>
      <c r="C2537" s="98" t="s">
        <v>56</v>
      </c>
      <c r="D2537" s="104">
        <v>5</v>
      </c>
      <c r="E2537" s="104">
        <v>7</v>
      </c>
      <c r="F2537" s="99" t="s">
        <v>1468</v>
      </c>
      <c r="G2537" s="101">
        <v>16</v>
      </c>
      <c r="H2537" s="109">
        <v>0.5</v>
      </c>
      <c r="I2537">
        <v>16</v>
      </c>
      <c r="J2537" t="str">
        <f t="shared" si="42"/>
        <v>Yes</v>
      </c>
      <c r="K2537" s="102" t="s">
        <v>4</v>
      </c>
    </row>
    <row r="2538" spans="1:11" ht="16" hidden="1" customHeight="1" x14ac:dyDescent="0.2">
      <c r="A2538" s="48">
        <v>46319</v>
      </c>
      <c r="B2538" s="98" t="s">
        <v>1156</v>
      </c>
      <c r="C2538" s="98" t="s">
        <v>56</v>
      </c>
      <c r="D2538" s="104">
        <v>5</v>
      </c>
      <c r="E2538" s="104">
        <v>7</v>
      </c>
      <c r="F2538" s="99" t="s">
        <v>1468</v>
      </c>
      <c r="G2538" s="101">
        <v>4.0999999999999996</v>
      </c>
      <c r="H2538" s="109">
        <v>0.2</v>
      </c>
      <c r="I2538">
        <v>3.57</v>
      </c>
      <c r="J2538" t="str">
        <f t="shared" si="42"/>
        <v>No</v>
      </c>
      <c r="K2538" s="102" t="s">
        <v>1101</v>
      </c>
    </row>
    <row r="2539" spans="1:11" ht="16" hidden="1" customHeight="1" x14ac:dyDescent="0.2">
      <c r="A2539" s="48">
        <v>46319</v>
      </c>
      <c r="B2539" s="98" t="s">
        <v>1172</v>
      </c>
      <c r="C2539" s="98" t="s">
        <v>1173</v>
      </c>
      <c r="D2539" s="104">
        <v>5</v>
      </c>
      <c r="E2539" s="104">
        <v>2</v>
      </c>
      <c r="F2539" s="99" t="s">
        <v>1469</v>
      </c>
      <c r="G2539" s="101">
        <v>16</v>
      </c>
      <c r="H2539" s="109">
        <v>0.5</v>
      </c>
      <c r="I2539">
        <v>24</v>
      </c>
      <c r="J2539" t="str">
        <f t="shared" si="42"/>
        <v>Yes</v>
      </c>
      <c r="K2539" s="102" t="s">
        <v>4</v>
      </c>
    </row>
    <row r="2540" spans="1:11" ht="16" hidden="1" customHeight="1" x14ac:dyDescent="0.2">
      <c r="A2540" s="48">
        <v>46319</v>
      </c>
      <c r="B2540" s="98" t="s">
        <v>1172</v>
      </c>
      <c r="C2540" s="98" t="s">
        <v>1173</v>
      </c>
      <c r="D2540" s="104">
        <v>5</v>
      </c>
      <c r="E2540" s="104">
        <v>2</v>
      </c>
      <c r="F2540" s="99" t="s">
        <v>1469</v>
      </c>
      <c r="G2540" s="101">
        <v>4.8</v>
      </c>
      <c r="H2540" s="109">
        <v>0.2</v>
      </c>
      <c r="I2540">
        <v>4.8</v>
      </c>
      <c r="J2540" t="str">
        <f t="shared" si="42"/>
        <v>Yes</v>
      </c>
      <c r="K2540" s="102" t="s">
        <v>1101</v>
      </c>
    </row>
    <row r="2541" spans="1:11" ht="16" hidden="1" customHeight="1" x14ac:dyDescent="0.2">
      <c r="A2541" s="48">
        <v>46319</v>
      </c>
      <c r="B2541" s="98" t="s">
        <v>1172</v>
      </c>
      <c r="C2541" s="98" t="s">
        <v>1173</v>
      </c>
      <c r="D2541" s="104">
        <v>5</v>
      </c>
      <c r="E2541" s="104">
        <v>5</v>
      </c>
      <c r="F2541" s="99" t="s">
        <v>1470</v>
      </c>
      <c r="G2541" s="101">
        <v>14</v>
      </c>
      <c r="H2541" s="109">
        <v>0.5</v>
      </c>
      <c r="I2541">
        <v>17.75</v>
      </c>
      <c r="J2541" t="str">
        <f t="shared" si="42"/>
        <v>Yes</v>
      </c>
      <c r="K2541" s="102" t="s">
        <v>4</v>
      </c>
    </row>
    <row r="2542" spans="1:11" ht="16" hidden="1" customHeight="1" x14ac:dyDescent="0.2">
      <c r="A2542" s="48">
        <v>46319</v>
      </c>
      <c r="B2542" s="98" t="s">
        <v>1172</v>
      </c>
      <c r="C2542" s="98" t="s">
        <v>1173</v>
      </c>
      <c r="D2542" s="104">
        <v>5</v>
      </c>
      <c r="E2542" s="104">
        <v>5</v>
      </c>
      <c r="F2542" s="99" t="s">
        <v>1470</v>
      </c>
      <c r="G2542" s="101">
        <v>4.2</v>
      </c>
      <c r="H2542" s="109">
        <v>0.2</v>
      </c>
      <c r="I2542">
        <v>4.2</v>
      </c>
      <c r="J2542" t="str">
        <f t="shared" si="42"/>
        <v>Yes</v>
      </c>
      <c r="K2542" s="102" t="s">
        <v>1101</v>
      </c>
    </row>
    <row r="2543" spans="1:11" ht="16" hidden="1" customHeight="1" x14ac:dyDescent="0.2">
      <c r="A2543" s="48">
        <v>46319</v>
      </c>
      <c r="B2543" s="98" t="s">
        <v>1172</v>
      </c>
      <c r="C2543" s="98" t="s">
        <v>1173</v>
      </c>
      <c r="D2543" s="104">
        <v>5</v>
      </c>
      <c r="E2543" s="104">
        <v>8</v>
      </c>
      <c r="F2543" s="99" t="s">
        <v>1205</v>
      </c>
      <c r="G2543" s="101">
        <v>16.5</v>
      </c>
      <c r="H2543" s="109">
        <v>0.5</v>
      </c>
      <c r="I2543">
        <v>13.5</v>
      </c>
      <c r="J2543" t="str">
        <f t="shared" si="42"/>
        <v>No</v>
      </c>
      <c r="K2543" s="102" t="s">
        <v>4</v>
      </c>
    </row>
    <row r="2544" spans="1:11" ht="16" hidden="1" customHeight="1" x14ac:dyDescent="0.2">
      <c r="A2544" s="48">
        <v>46319</v>
      </c>
      <c r="B2544" s="98" t="s">
        <v>1172</v>
      </c>
      <c r="C2544" s="98" t="s">
        <v>1173</v>
      </c>
      <c r="D2544" s="104">
        <v>5</v>
      </c>
      <c r="E2544" s="104">
        <v>8</v>
      </c>
      <c r="F2544" s="99" t="s">
        <v>1205</v>
      </c>
      <c r="G2544" s="101">
        <v>4.9000000000000004</v>
      </c>
      <c r="H2544" s="109">
        <v>0.2</v>
      </c>
      <c r="I2544">
        <v>3.5</v>
      </c>
      <c r="J2544" t="str">
        <f t="shared" si="42"/>
        <v>No</v>
      </c>
      <c r="K2544" s="102" t="s">
        <v>1101</v>
      </c>
    </row>
    <row r="2545" spans="1:11" ht="16" hidden="1" customHeight="1" x14ac:dyDescent="0.2">
      <c r="A2545" s="48">
        <v>46319</v>
      </c>
      <c r="B2545" s="98" t="s">
        <v>1172</v>
      </c>
      <c r="C2545" s="98" t="s">
        <v>1173</v>
      </c>
      <c r="D2545" s="104">
        <v>5</v>
      </c>
      <c r="E2545" s="104">
        <v>14</v>
      </c>
      <c r="F2545" s="99" t="s">
        <v>1471</v>
      </c>
      <c r="G2545" s="101">
        <v>28</v>
      </c>
      <c r="H2545" s="109">
        <v>0.5</v>
      </c>
      <c r="I2545">
        <v>28</v>
      </c>
      <c r="J2545" t="str">
        <f t="shared" si="42"/>
        <v>Yes</v>
      </c>
      <c r="K2545" s="102" t="s">
        <v>4</v>
      </c>
    </row>
    <row r="2546" spans="1:11" ht="16" hidden="1" customHeight="1" x14ac:dyDescent="0.2">
      <c r="A2546" s="48">
        <v>46319</v>
      </c>
      <c r="B2546" s="98" t="s">
        <v>1156</v>
      </c>
      <c r="C2546" s="98" t="s">
        <v>56</v>
      </c>
      <c r="D2546" s="104">
        <v>6</v>
      </c>
      <c r="E2546" s="104">
        <v>1</v>
      </c>
      <c r="F2546" s="99" t="s">
        <v>747</v>
      </c>
      <c r="G2546" s="101">
        <v>14.5</v>
      </c>
      <c r="H2546" s="109">
        <v>0.5</v>
      </c>
      <c r="I2546">
        <v>16.22</v>
      </c>
      <c r="J2546" t="str">
        <f t="shared" si="42"/>
        <v>Yes</v>
      </c>
      <c r="K2546" s="102" t="s">
        <v>4</v>
      </c>
    </row>
    <row r="2547" spans="1:11" ht="16" hidden="1" customHeight="1" x14ac:dyDescent="0.2">
      <c r="A2547" s="48">
        <v>46319</v>
      </c>
      <c r="B2547" s="98" t="s">
        <v>1156</v>
      </c>
      <c r="C2547" s="98" t="s">
        <v>56</v>
      </c>
      <c r="D2547" s="104">
        <v>6</v>
      </c>
      <c r="E2547" s="104">
        <v>1</v>
      </c>
      <c r="F2547" s="99" t="s">
        <v>747</v>
      </c>
      <c r="G2547" s="101">
        <v>4.2</v>
      </c>
      <c r="H2547" s="109">
        <v>0.2</v>
      </c>
      <c r="I2547">
        <v>4.2</v>
      </c>
      <c r="J2547" t="str">
        <f t="shared" si="42"/>
        <v>Yes</v>
      </c>
      <c r="K2547" s="102" t="s">
        <v>1101</v>
      </c>
    </row>
    <row r="2548" spans="1:11" ht="16" hidden="1" customHeight="1" x14ac:dyDescent="0.2">
      <c r="A2548" s="48">
        <v>46319</v>
      </c>
      <c r="B2548" s="98" t="s">
        <v>1156</v>
      </c>
      <c r="C2548" s="98" t="s">
        <v>56</v>
      </c>
      <c r="D2548" s="104">
        <v>6</v>
      </c>
      <c r="E2548" s="104">
        <v>3</v>
      </c>
      <c r="F2548" s="99" t="s">
        <v>1305</v>
      </c>
      <c r="G2548" s="101">
        <v>17</v>
      </c>
      <c r="H2548" s="109">
        <v>0.5</v>
      </c>
      <c r="I2548">
        <v>21.75</v>
      </c>
      <c r="J2548" t="str">
        <f t="shared" si="42"/>
        <v>Yes</v>
      </c>
      <c r="K2548" s="102" t="s">
        <v>4</v>
      </c>
    </row>
    <row r="2549" spans="1:11" ht="16" hidden="1" customHeight="1" x14ac:dyDescent="0.2">
      <c r="A2549" s="48">
        <v>46319</v>
      </c>
      <c r="B2549" s="98" t="s">
        <v>1156</v>
      </c>
      <c r="C2549" s="98" t="s">
        <v>56</v>
      </c>
      <c r="D2549" s="104">
        <v>6</v>
      </c>
      <c r="E2549" s="104">
        <v>3</v>
      </c>
      <c r="F2549" s="99" t="s">
        <v>1305</v>
      </c>
      <c r="G2549" s="101">
        <v>4.9000000000000004</v>
      </c>
      <c r="H2549" s="109">
        <v>0.2</v>
      </c>
      <c r="I2549">
        <v>4.9000000000000004</v>
      </c>
      <c r="J2549" t="str">
        <f t="shared" si="42"/>
        <v>Yes</v>
      </c>
      <c r="K2549" s="102" t="s">
        <v>1101</v>
      </c>
    </row>
    <row r="2550" spans="1:11" ht="16" hidden="1" customHeight="1" x14ac:dyDescent="0.2">
      <c r="A2550" s="48">
        <v>46319</v>
      </c>
      <c r="B2550" s="98" t="s">
        <v>1156</v>
      </c>
      <c r="C2550" s="98" t="s">
        <v>56</v>
      </c>
      <c r="D2550" s="104">
        <v>6</v>
      </c>
      <c r="E2550" s="104">
        <v>5</v>
      </c>
      <c r="F2550" s="99" t="s">
        <v>559</v>
      </c>
      <c r="G2550" s="101">
        <v>22</v>
      </c>
      <c r="H2550" s="109">
        <v>0.5</v>
      </c>
      <c r="I2550">
        <v>49.26</v>
      </c>
      <c r="J2550" t="str">
        <f t="shared" si="42"/>
        <v>Yes</v>
      </c>
      <c r="K2550" s="102" t="s">
        <v>4</v>
      </c>
    </row>
    <row r="2551" spans="1:11" ht="16" hidden="1" customHeight="1" x14ac:dyDescent="0.2">
      <c r="A2551" s="48">
        <v>46319</v>
      </c>
      <c r="B2551" s="98" t="s">
        <v>1156</v>
      </c>
      <c r="C2551" s="98" t="s">
        <v>56</v>
      </c>
      <c r="D2551" s="104">
        <v>6</v>
      </c>
      <c r="E2551" s="104">
        <v>5</v>
      </c>
      <c r="F2551" s="99" t="s">
        <v>559</v>
      </c>
      <c r="G2551" s="101">
        <v>6.2</v>
      </c>
      <c r="H2551" s="109">
        <v>0.2</v>
      </c>
      <c r="I2551">
        <v>8.8000000000000007</v>
      </c>
      <c r="J2551" t="str">
        <f t="shared" si="42"/>
        <v>Yes</v>
      </c>
      <c r="K2551" s="102" t="s">
        <v>1101</v>
      </c>
    </row>
    <row r="2552" spans="1:11" ht="16" hidden="1" customHeight="1" x14ac:dyDescent="0.2">
      <c r="A2552" s="48">
        <v>46319</v>
      </c>
      <c r="B2552" s="98" t="s">
        <v>1156</v>
      </c>
      <c r="C2552" s="98" t="s">
        <v>56</v>
      </c>
      <c r="D2552" s="104">
        <v>6</v>
      </c>
      <c r="E2552" s="104">
        <v>7</v>
      </c>
      <c r="F2552" s="99" t="s">
        <v>1472</v>
      </c>
      <c r="G2552" s="101">
        <v>11</v>
      </c>
      <c r="H2552" s="109">
        <v>0.5</v>
      </c>
      <c r="I2552">
        <v>7.4</v>
      </c>
      <c r="J2552" t="str">
        <f t="shared" si="42"/>
        <v>No</v>
      </c>
      <c r="K2552" s="102" t="s">
        <v>4</v>
      </c>
    </row>
    <row r="2553" spans="1:11" ht="16" hidden="1" customHeight="1" x14ac:dyDescent="0.2">
      <c r="A2553" s="48">
        <v>46319</v>
      </c>
      <c r="B2553" s="98" t="s">
        <v>1156</v>
      </c>
      <c r="C2553" s="98" t="s">
        <v>56</v>
      </c>
      <c r="D2553" s="104">
        <v>6</v>
      </c>
      <c r="E2553" s="104">
        <v>8</v>
      </c>
      <c r="F2553" s="99" t="s">
        <v>234</v>
      </c>
      <c r="G2553" s="101">
        <v>17</v>
      </c>
      <c r="H2553" s="109">
        <v>0.5</v>
      </c>
      <c r="I2553">
        <v>12</v>
      </c>
      <c r="J2553" t="str">
        <f t="shared" si="42"/>
        <v>No</v>
      </c>
      <c r="K2553" s="102" t="s">
        <v>4</v>
      </c>
    </row>
    <row r="2554" spans="1:11" ht="16" hidden="1" customHeight="1" x14ac:dyDescent="0.2">
      <c r="A2554" s="48">
        <v>46319</v>
      </c>
      <c r="B2554" s="98" t="s">
        <v>1156</v>
      </c>
      <c r="C2554" s="98" t="s">
        <v>56</v>
      </c>
      <c r="D2554" s="104">
        <v>6</v>
      </c>
      <c r="E2554" s="104">
        <v>8</v>
      </c>
      <c r="F2554" s="99" t="s">
        <v>234</v>
      </c>
      <c r="G2554" s="101">
        <v>4.8</v>
      </c>
      <c r="H2554" s="109">
        <v>0.2</v>
      </c>
      <c r="I2554">
        <v>3.55</v>
      </c>
      <c r="J2554" t="str">
        <f t="shared" si="42"/>
        <v>No</v>
      </c>
      <c r="K2554" s="102" t="s">
        <v>1101</v>
      </c>
    </row>
    <row r="2555" spans="1:11" ht="16" hidden="1" customHeight="1" x14ac:dyDescent="0.2">
      <c r="A2555" s="48">
        <v>46319</v>
      </c>
      <c r="B2555" s="98" t="s">
        <v>1156</v>
      </c>
      <c r="C2555" s="98" t="s">
        <v>56</v>
      </c>
      <c r="D2555" s="104">
        <v>6</v>
      </c>
      <c r="E2555" s="104">
        <v>10</v>
      </c>
      <c r="F2555" s="99" t="s">
        <v>258</v>
      </c>
      <c r="G2555" s="101">
        <v>17.5</v>
      </c>
      <c r="H2555" s="109">
        <v>0.5</v>
      </c>
      <c r="I2555">
        <v>19</v>
      </c>
      <c r="J2555" t="str">
        <f t="shared" si="42"/>
        <v>Yes</v>
      </c>
      <c r="K2555" s="102" t="s">
        <v>4</v>
      </c>
    </row>
    <row r="2556" spans="1:11" ht="16" hidden="1" customHeight="1" x14ac:dyDescent="0.2">
      <c r="A2556" s="48">
        <v>46319</v>
      </c>
      <c r="B2556" s="98" t="s">
        <v>1156</v>
      </c>
      <c r="C2556" s="98" t="s">
        <v>56</v>
      </c>
      <c r="D2556" s="104">
        <v>6</v>
      </c>
      <c r="E2556" s="104">
        <v>10</v>
      </c>
      <c r="F2556" s="99" t="s">
        <v>258</v>
      </c>
      <c r="G2556" s="101">
        <v>5</v>
      </c>
      <c r="H2556" s="109">
        <v>0.2</v>
      </c>
      <c r="I2556">
        <v>5</v>
      </c>
      <c r="J2556" t="str">
        <f t="shared" si="42"/>
        <v>Yes</v>
      </c>
      <c r="K2556" s="102" t="s">
        <v>1101</v>
      </c>
    </row>
    <row r="2557" spans="1:11" ht="16" hidden="1" customHeight="1" x14ac:dyDescent="0.2">
      <c r="A2557" s="48">
        <v>46319</v>
      </c>
      <c r="B2557" s="98" t="s">
        <v>1156</v>
      </c>
      <c r="C2557" s="98" t="s">
        <v>56</v>
      </c>
      <c r="D2557" s="104">
        <v>6</v>
      </c>
      <c r="E2557" s="104">
        <v>11</v>
      </c>
      <c r="F2557" s="99" t="s">
        <v>631</v>
      </c>
      <c r="G2557" s="101">
        <v>24</v>
      </c>
      <c r="H2557" s="109">
        <v>0.5</v>
      </c>
      <c r="I2557">
        <v>22</v>
      </c>
      <c r="J2557" t="str">
        <f t="shared" si="42"/>
        <v>No</v>
      </c>
      <c r="K2557" s="102" t="s">
        <v>4</v>
      </c>
    </row>
    <row r="2558" spans="1:11" ht="16" hidden="1" customHeight="1" x14ac:dyDescent="0.2">
      <c r="A2558" s="48">
        <v>46319</v>
      </c>
      <c r="B2558" s="98" t="s">
        <v>1156</v>
      </c>
      <c r="C2558" s="98" t="s">
        <v>56</v>
      </c>
      <c r="D2558" s="104">
        <v>6</v>
      </c>
      <c r="E2558" s="104">
        <v>11</v>
      </c>
      <c r="F2558" s="99" t="s">
        <v>631</v>
      </c>
      <c r="G2558" s="101">
        <v>7.2</v>
      </c>
      <c r="H2558" s="109">
        <v>0.2</v>
      </c>
      <c r="I2558">
        <v>4.75</v>
      </c>
      <c r="J2558" t="str">
        <f t="shared" si="42"/>
        <v>No</v>
      </c>
      <c r="K2558" s="102" t="s">
        <v>1101</v>
      </c>
    </row>
    <row r="2559" spans="1:11" ht="16" hidden="1" customHeight="1" x14ac:dyDescent="0.2">
      <c r="A2559" s="48">
        <v>46319</v>
      </c>
      <c r="B2559" s="98" t="s">
        <v>1156</v>
      </c>
      <c r="C2559" s="98" t="s">
        <v>56</v>
      </c>
      <c r="D2559" s="104">
        <v>6</v>
      </c>
      <c r="E2559" s="104">
        <v>13</v>
      </c>
      <c r="F2559" s="99" t="s">
        <v>535</v>
      </c>
      <c r="G2559" s="101">
        <v>18</v>
      </c>
      <c r="H2559" s="109">
        <v>0.5</v>
      </c>
      <c r="I2559">
        <v>22.38</v>
      </c>
      <c r="J2559" t="str">
        <f t="shared" si="42"/>
        <v>Yes</v>
      </c>
      <c r="K2559" s="102" t="s">
        <v>4</v>
      </c>
    </row>
    <row r="2560" spans="1:11" ht="16" hidden="1" customHeight="1" x14ac:dyDescent="0.2">
      <c r="A2560" s="48">
        <v>46319</v>
      </c>
      <c r="B2560" s="98" t="s">
        <v>1156</v>
      </c>
      <c r="C2560" s="98" t="s">
        <v>56</v>
      </c>
      <c r="D2560" s="104">
        <v>6</v>
      </c>
      <c r="E2560" s="104">
        <v>13</v>
      </c>
      <c r="F2560" s="99" t="s">
        <v>535</v>
      </c>
      <c r="G2560" s="101">
        <v>5.0999999999999996</v>
      </c>
      <c r="H2560" s="109">
        <v>0.2</v>
      </c>
      <c r="I2560">
        <v>5.0999999999999996</v>
      </c>
      <c r="J2560" t="str">
        <f t="shared" si="42"/>
        <v>Yes</v>
      </c>
      <c r="K2560" s="102" t="s">
        <v>1101</v>
      </c>
    </row>
    <row r="2561" spans="1:11" ht="16" hidden="1" customHeight="1" x14ac:dyDescent="0.2">
      <c r="A2561" s="48">
        <v>46319</v>
      </c>
      <c r="B2561" s="98" t="s">
        <v>1156</v>
      </c>
      <c r="C2561" s="98" t="s">
        <v>56</v>
      </c>
      <c r="D2561" s="104">
        <v>6</v>
      </c>
      <c r="E2561" s="104">
        <v>14</v>
      </c>
      <c r="F2561" s="99" t="s">
        <v>250</v>
      </c>
      <c r="G2561" s="101">
        <v>32</v>
      </c>
      <c r="H2561" s="109">
        <v>0.5</v>
      </c>
      <c r="I2561">
        <v>21.3</v>
      </c>
      <c r="J2561" t="str">
        <f t="shared" si="42"/>
        <v>No</v>
      </c>
      <c r="K2561" s="102" t="s">
        <v>4</v>
      </c>
    </row>
    <row r="2562" spans="1:11" ht="16" hidden="1" customHeight="1" x14ac:dyDescent="0.2">
      <c r="A2562" s="48">
        <v>46319</v>
      </c>
      <c r="B2562" s="98" t="s">
        <v>1156</v>
      </c>
      <c r="C2562" s="98" t="s">
        <v>56</v>
      </c>
      <c r="D2562" s="104">
        <v>6</v>
      </c>
      <c r="E2562" s="104">
        <v>14</v>
      </c>
      <c r="F2562" s="99" t="s">
        <v>250</v>
      </c>
      <c r="G2562" s="101">
        <v>9.1999999999999993</v>
      </c>
      <c r="H2562" s="109">
        <v>0.2</v>
      </c>
      <c r="I2562">
        <v>4.9400000000000004</v>
      </c>
      <c r="J2562" t="str">
        <f t="shared" si="42"/>
        <v>No</v>
      </c>
      <c r="K2562" s="102" t="s">
        <v>1101</v>
      </c>
    </row>
    <row r="2563" spans="1:11" ht="16" hidden="1" customHeight="1" x14ac:dyDescent="0.2">
      <c r="A2563" s="48">
        <v>46319</v>
      </c>
      <c r="B2563" s="98" t="s">
        <v>1172</v>
      </c>
      <c r="C2563" s="98" t="s">
        <v>1173</v>
      </c>
      <c r="D2563" s="104">
        <v>6</v>
      </c>
      <c r="E2563" s="104">
        <v>3</v>
      </c>
      <c r="F2563" s="99" t="s">
        <v>1439</v>
      </c>
      <c r="G2563" s="101">
        <v>13.5</v>
      </c>
      <c r="H2563" s="109">
        <v>0.5</v>
      </c>
      <c r="I2563">
        <v>11.97</v>
      </c>
      <c r="J2563" t="str">
        <f t="shared" si="42"/>
        <v>No</v>
      </c>
      <c r="K2563" s="102" t="s">
        <v>4</v>
      </c>
    </row>
    <row r="2564" spans="1:11" ht="16" hidden="1" customHeight="1" x14ac:dyDescent="0.2">
      <c r="A2564" s="48">
        <v>46319</v>
      </c>
      <c r="B2564" s="98" t="s">
        <v>1172</v>
      </c>
      <c r="C2564" s="98" t="s">
        <v>1173</v>
      </c>
      <c r="D2564" s="104">
        <v>6</v>
      </c>
      <c r="E2564" s="104">
        <v>3</v>
      </c>
      <c r="F2564" s="99" t="s">
        <v>1439</v>
      </c>
      <c r="G2564" s="101">
        <v>4</v>
      </c>
      <c r="H2564" s="109">
        <v>0.2</v>
      </c>
      <c r="I2564">
        <v>3.03</v>
      </c>
      <c r="J2564" t="str">
        <f t="shared" si="42"/>
        <v>No</v>
      </c>
      <c r="K2564" s="102" t="s">
        <v>1101</v>
      </c>
    </row>
    <row r="2565" spans="1:11" ht="16" hidden="1" customHeight="1" x14ac:dyDescent="0.2">
      <c r="A2565" s="48">
        <v>46319</v>
      </c>
      <c r="B2565" s="98" t="s">
        <v>1172</v>
      </c>
      <c r="C2565" s="98" t="s">
        <v>1173</v>
      </c>
      <c r="D2565" s="104">
        <v>6</v>
      </c>
      <c r="E2565" s="104">
        <v>8</v>
      </c>
      <c r="F2565" s="99" t="s">
        <v>1473</v>
      </c>
      <c r="G2565" s="101">
        <v>23</v>
      </c>
      <c r="H2565" s="109">
        <v>0.5</v>
      </c>
      <c r="I2565">
        <v>20</v>
      </c>
      <c r="J2565" t="str">
        <f t="shared" si="42"/>
        <v>No</v>
      </c>
      <c r="K2565" s="102" t="s">
        <v>4</v>
      </c>
    </row>
    <row r="2566" spans="1:11" ht="16" hidden="1" customHeight="1" x14ac:dyDescent="0.2">
      <c r="A2566" s="48">
        <v>46319</v>
      </c>
      <c r="B2566" s="98" t="s">
        <v>1172</v>
      </c>
      <c r="C2566" s="98" t="s">
        <v>1173</v>
      </c>
      <c r="D2566" s="104">
        <v>6</v>
      </c>
      <c r="E2566" s="104">
        <v>8</v>
      </c>
      <c r="F2566" s="99" t="s">
        <v>1473</v>
      </c>
      <c r="G2566" s="101">
        <v>6.8</v>
      </c>
      <c r="H2566" s="109">
        <v>0.2</v>
      </c>
      <c r="I2566">
        <v>4.5</v>
      </c>
      <c r="J2566" t="str">
        <f t="shared" si="42"/>
        <v>No</v>
      </c>
      <c r="K2566" s="102" t="s">
        <v>1101</v>
      </c>
    </row>
    <row r="2567" spans="1:11" ht="16" hidden="1" customHeight="1" x14ac:dyDescent="0.2">
      <c r="A2567" s="48">
        <v>46319</v>
      </c>
      <c r="B2567" s="98" t="s">
        <v>1172</v>
      </c>
      <c r="C2567" s="98" t="s">
        <v>1173</v>
      </c>
      <c r="D2567" s="104">
        <v>6</v>
      </c>
      <c r="E2567" s="104">
        <v>9</v>
      </c>
      <c r="F2567" s="99" t="s">
        <v>1474</v>
      </c>
      <c r="G2567" s="101">
        <v>10.5</v>
      </c>
      <c r="H2567" s="109">
        <v>0.5</v>
      </c>
      <c r="I2567">
        <v>5.42</v>
      </c>
      <c r="J2567" t="str">
        <f t="shared" si="42"/>
        <v>No</v>
      </c>
      <c r="K2567" s="102" t="s">
        <v>4</v>
      </c>
    </row>
    <row r="2568" spans="1:11" ht="16" hidden="1" customHeight="1" x14ac:dyDescent="0.2">
      <c r="A2568" s="48">
        <v>46319</v>
      </c>
      <c r="B2568" s="98" t="s">
        <v>1156</v>
      </c>
      <c r="C2568" s="98" t="s">
        <v>56</v>
      </c>
      <c r="D2568" s="104">
        <v>7</v>
      </c>
      <c r="E2568" s="104">
        <v>2</v>
      </c>
      <c r="F2568" s="99" t="s">
        <v>1475</v>
      </c>
      <c r="G2568" s="101">
        <v>9</v>
      </c>
      <c r="H2568" s="109">
        <v>0.5</v>
      </c>
      <c r="I2568">
        <v>8.6</v>
      </c>
      <c r="J2568" t="str">
        <f t="shared" si="42"/>
        <v>No</v>
      </c>
      <c r="K2568" s="102" t="s">
        <v>4</v>
      </c>
    </row>
    <row r="2569" spans="1:11" ht="16" hidden="1" customHeight="1" x14ac:dyDescent="0.2">
      <c r="A2569" s="48">
        <v>46319</v>
      </c>
      <c r="B2569" s="98" t="s">
        <v>1156</v>
      </c>
      <c r="C2569" s="98" t="s">
        <v>56</v>
      </c>
      <c r="D2569" s="104">
        <v>7</v>
      </c>
      <c r="E2569" s="104">
        <v>5</v>
      </c>
      <c r="F2569" s="99" t="s">
        <v>1476</v>
      </c>
      <c r="G2569" s="101">
        <v>36</v>
      </c>
      <c r="H2569" s="109">
        <v>0.5</v>
      </c>
      <c r="I2569">
        <v>28.15</v>
      </c>
      <c r="J2569" t="str">
        <f t="shared" si="42"/>
        <v>No</v>
      </c>
      <c r="K2569" s="102" t="s">
        <v>4</v>
      </c>
    </row>
    <row r="2570" spans="1:11" ht="16" hidden="1" customHeight="1" x14ac:dyDescent="0.2">
      <c r="A2570" s="48">
        <v>46319</v>
      </c>
      <c r="B2570" s="98" t="s">
        <v>1156</v>
      </c>
      <c r="C2570" s="98" t="s">
        <v>56</v>
      </c>
      <c r="D2570" s="104">
        <v>7</v>
      </c>
      <c r="E2570" s="104">
        <v>5</v>
      </c>
      <c r="F2570" s="99" t="s">
        <v>1476</v>
      </c>
      <c r="G2570" s="101">
        <v>10.5</v>
      </c>
      <c r="H2570" s="109">
        <v>0.2</v>
      </c>
      <c r="I2570">
        <v>8.1999999999999993</v>
      </c>
      <c r="J2570" t="str">
        <f t="shared" si="42"/>
        <v>No</v>
      </c>
      <c r="K2570" s="102" t="s">
        <v>1101</v>
      </c>
    </row>
    <row r="2571" spans="1:11" ht="16" hidden="1" customHeight="1" x14ac:dyDescent="0.2">
      <c r="A2571" s="48">
        <v>46319</v>
      </c>
      <c r="B2571" s="98" t="s">
        <v>1156</v>
      </c>
      <c r="C2571" s="98" t="s">
        <v>56</v>
      </c>
      <c r="D2571" s="104">
        <v>7</v>
      </c>
      <c r="E2571" s="104">
        <v>7</v>
      </c>
      <c r="F2571" s="99" t="s">
        <v>1477</v>
      </c>
      <c r="G2571" s="101">
        <v>14</v>
      </c>
      <c r="H2571" s="109">
        <v>0.5</v>
      </c>
      <c r="I2571">
        <v>19.920000000000002</v>
      </c>
      <c r="J2571" t="str">
        <f t="shared" si="42"/>
        <v>Yes</v>
      </c>
      <c r="K2571" s="102" t="s">
        <v>4</v>
      </c>
    </row>
    <row r="2572" spans="1:11" ht="16" hidden="1" customHeight="1" x14ac:dyDescent="0.2">
      <c r="A2572" s="48">
        <v>46319</v>
      </c>
      <c r="B2572" s="98" t="s">
        <v>1156</v>
      </c>
      <c r="C2572" s="98" t="s">
        <v>56</v>
      </c>
      <c r="D2572" s="104">
        <v>7</v>
      </c>
      <c r="E2572" s="104">
        <v>7</v>
      </c>
      <c r="F2572" s="99" t="s">
        <v>1477</v>
      </c>
      <c r="G2572" s="101">
        <v>4.3</v>
      </c>
      <c r="H2572" s="109">
        <v>0.2</v>
      </c>
      <c r="I2572">
        <v>5.89</v>
      </c>
      <c r="J2572" t="str">
        <f t="shared" si="42"/>
        <v>Yes</v>
      </c>
      <c r="K2572" s="102" t="s">
        <v>1101</v>
      </c>
    </row>
    <row r="2573" spans="1:11" ht="16" hidden="1" customHeight="1" x14ac:dyDescent="0.2">
      <c r="A2573" s="48">
        <v>46319</v>
      </c>
      <c r="B2573" s="98" t="s">
        <v>1156</v>
      </c>
      <c r="C2573" s="98" t="s">
        <v>56</v>
      </c>
      <c r="D2573" s="104">
        <v>7</v>
      </c>
      <c r="E2573" s="104">
        <v>9</v>
      </c>
      <c r="F2573" s="99" t="s">
        <v>605</v>
      </c>
      <c r="G2573" s="101">
        <v>17.5</v>
      </c>
      <c r="H2573" s="109">
        <v>0.5</v>
      </c>
      <c r="I2573">
        <v>14.56</v>
      </c>
      <c r="J2573" t="str">
        <f t="shared" si="42"/>
        <v>No</v>
      </c>
      <c r="K2573" s="102" t="s">
        <v>4</v>
      </c>
    </row>
    <row r="2574" spans="1:11" ht="16" hidden="1" customHeight="1" x14ac:dyDescent="0.2">
      <c r="A2574" s="48">
        <v>46319</v>
      </c>
      <c r="B2574" s="98" t="s">
        <v>1156</v>
      </c>
      <c r="C2574" s="98" t="s">
        <v>56</v>
      </c>
      <c r="D2574" s="104">
        <v>7</v>
      </c>
      <c r="E2574" s="104">
        <v>9</v>
      </c>
      <c r="F2574" s="99" t="s">
        <v>605</v>
      </c>
      <c r="G2574" s="101">
        <v>5.5</v>
      </c>
      <c r="H2574" s="109">
        <v>0.2</v>
      </c>
      <c r="I2574">
        <v>3.6</v>
      </c>
      <c r="J2574" t="str">
        <f t="shared" si="42"/>
        <v>No</v>
      </c>
      <c r="K2574" s="102" t="s">
        <v>1101</v>
      </c>
    </row>
    <row r="2575" spans="1:11" ht="16" hidden="1" customHeight="1" x14ac:dyDescent="0.2">
      <c r="A2575" s="48">
        <v>46319</v>
      </c>
      <c r="B2575" s="98" t="s">
        <v>1156</v>
      </c>
      <c r="C2575" s="98" t="s">
        <v>56</v>
      </c>
      <c r="D2575" s="104">
        <v>7</v>
      </c>
      <c r="E2575" s="104">
        <v>18</v>
      </c>
      <c r="F2575" s="99" t="s">
        <v>1478</v>
      </c>
      <c r="G2575" s="101">
        <v>6.4</v>
      </c>
      <c r="H2575" s="109">
        <v>0.5</v>
      </c>
      <c r="I2575">
        <v>4.47</v>
      </c>
      <c r="J2575" t="str">
        <f t="shared" si="42"/>
        <v>No</v>
      </c>
      <c r="K2575" s="102" t="s">
        <v>4</v>
      </c>
    </row>
    <row r="2576" spans="1:11" ht="16" hidden="1" customHeight="1" x14ac:dyDescent="0.2">
      <c r="A2576" s="48">
        <v>46319</v>
      </c>
      <c r="B2576" s="98" t="s">
        <v>1172</v>
      </c>
      <c r="C2576" s="98" t="s">
        <v>1173</v>
      </c>
      <c r="D2576" s="104">
        <v>7</v>
      </c>
      <c r="E2576" s="104">
        <v>1</v>
      </c>
      <c r="F2576" s="99" t="s">
        <v>1479</v>
      </c>
      <c r="G2576" s="101">
        <v>16</v>
      </c>
      <c r="H2576" s="109">
        <v>0.5</v>
      </c>
      <c r="I2576">
        <v>19.5</v>
      </c>
      <c r="J2576" t="str">
        <f t="shared" ref="J2576:J2637" si="43">IF(I2576&gt;=G2576,"Yes","No")</f>
        <v>Yes</v>
      </c>
      <c r="K2576" s="102" t="s">
        <v>4</v>
      </c>
    </row>
    <row r="2577" spans="1:11" ht="16" hidden="1" customHeight="1" x14ac:dyDescent="0.2">
      <c r="A2577" s="48">
        <v>46319</v>
      </c>
      <c r="B2577" s="98" t="s">
        <v>1172</v>
      </c>
      <c r="C2577" s="98" t="s">
        <v>1173</v>
      </c>
      <c r="D2577" s="104">
        <v>7</v>
      </c>
      <c r="E2577" s="104">
        <v>1</v>
      </c>
      <c r="F2577" s="99" t="s">
        <v>1479</v>
      </c>
      <c r="G2577" s="101">
        <v>4.8</v>
      </c>
      <c r="H2577" s="109">
        <v>0.2</v>
      </c>
      <c r="I2577">
        <v>5.6</v>
      </c>
      <c r="J2577" t="str">
        <f t="shared" si="43"/>
        <v>Yes</v>
      </c>
      <c r="K2577" s="102" t="s">
        <v>1101</v>
      </c>
    </row>
    <row r="2578" spans="1:11" ht="16" hidden="1" customHeight="1" x14ac:dyDescent="0.2">
      <c r="A2578" s="48">
        <v>46319</v>
      </c>
      <c r="B2578" s="98" t="s">
        <v>1172</v>
      </c>
      <c r="C2578" s="98" t="s">
        <v>1173</v>
      </c>
      <c r="D2578" s="104">
        <v>7</v>
      </c>
      <c r="E2578" s="104">
        <v>3</v>
      </c>
      <c r="F2578" s="99" t="s">
        <v>1480</v>
      </c>
      <c r="G2578" s="101">
        <v>13</v>
      </c>
      <c r="H2578" s="109">
        <v>0.5</v>
      </c>
      <c r="I2578">
        <v>15.87</v>
      </c>
      <c r="J2578" t="str">
        <f t="shared" si="43"/>
        <v>Yes</v>
      </c>
      <c r="K2578" s="102" t="s">
        <v>4</v>
      </c>
    </row>
    <row r="2579" spans="1:11" ht="16" hidden="1" customHeight="1" x14ac:dyDescent="0.2">
      <c r="A2579" s="48">
        <v>46319</v>
      </c>
      <c r="B2579" s="98" t="s">
        <v>1156</v>
      </c>
      <c r="C2579" s="98" t="s">
        <v>56</v>
      </c>
      <c r="D2579" s="104">
        <v>8</v>
      </c>
      <c r="E2579" s="104">
        <v>2</v>
      </c>
      <c r="F2579" s="99" t="s">
        <v>301</v>
      </c>
      <c r="G2579" s="101">
        <v>24</v>
      </c>
      <c r="H2579" s="109">
        <v>0.5</v>
      </c>
      <c r="I2579">
        <v>24</v>
      </c>
      <c r="J2579" t="str">
        <f t="shared" si="43"/>
        <v>Yes</v>
      </c>
      <c r="K2579" s="102" t="s">
        <v>4</v>
      </c>
    </row>
    <row r="2580" spans="1:11" ht="16" hidden="1" customHeight="1" x14ac:dyDescent="0.2">
      <c r="A2580" s="48">
        <v>46319</v>
      </c>
      <c r="B2580" s="98" t="s">
        <v>1156</v>
      </c>
      <c r="C2580" s="98" t="s">
        <v>56</v>
      </c>
      <c r="D2580" s="104">
        <v>8</v>
      </c>
      <c r="E2580" s="104">
        <v>2</v>
      </c>
      <c r="F2580" s="99" t="s">
        <v>301</v>
      </c>
      <c r="G2580" s="101">
        <v>7.4</v>
      </c>
      <c r="H2580" s="109">
        <v>0.2</v>
      </c>
      <c r="I2580">
        <v>6.66</v>
      </c>
      <c r="J2580" t="str">
        <f t="shared" si="43"/>
        <v>No</v>
      </c>
      <c r="K2580" s="102" t="s">
        <v>1101</v>
      </c>
    </row>
    <row r="2581" spans="1:11" ht="16" hidden="1" customHeight="1" x14ac:dyDescent="0.2">
      <c r="A2581" s="48">
        <v>46319</v>
      </c>
      <c r="B2581" s="98" t="s">
        <v>1156</v>
      </c>
      <c r="C2581" s="98" t="s">
        <v>56</v>
      </c>
      <c r="D2581" s="104">
        <v>8</v>
      </c>
      <c r="E2581" s="104">
        <v>6</v>
      </c>
      <c r="F2581" s="99" t="s">
        <v>302</v>
      </c>
      <c r="G2581" s="101">
        <v>16.5</v>
      </c>
      <c r="H2581" s="109">
        <v>0.5</v>
      </c>
      <c r="I2581">
        <v>12.89</v>
      </c>
      <c r="J2581" t="str">
        <f t="shared" si="43"/>
        <v>No</v>
      </c>
      <c r="K2581" s="102" t="s">
        <v>4</v>
      </c>
    </row>
    <row r="2582" spans="1:11" ht="16" hidden="1" customHeight="1" x14ac:dyDescent="0.2">
      <c r="A2582" s="48">
        <v>46319</v>
      </c>
      <c r="B2582" s="98" t="s">
        <v>1156</v>
      </c>
      <c r="C2582" s="98" t="s">
        <v>56</v>
      </c>
      <c r="D2582" s="104">
        <v>8</v>
      </c>
      <c r="E2582" s="104">
        <v>6</v>
      </c>
      <c r="F2582" s="99" t="s">
        <v>302</v>
      </c>
      <c r="G2582" s="101">
        <v>5.0999999999999996</v>
      </c>
      <c r="H2582" s="109">
        <v>0.2</v>
      </c>
      <c r="I2582">
        <v>3.97</v>
      </c>
      <c r="J2582" t="str">
        <f t="shared" si="43"/>
        <v>No</v>
      </c>
      <c r="K2582" s="102" t="s">
        <v>1101</v>
      </c>
    </row>
    <row r="2583" spans="1:11" ht="16" hidden="1" customHeight="1" x14ac:dyDescent="0.2">
      <c r="A2583" s="48">
        <v>46319</v>
      </c>
      <c r="B2583" s="98" t="s">
        <v>1156</v>
      </c>
      <c r="C2583" s="98" t="s">
        <v>56</v>
      </c>
      <c r="D2583" s="104">
        <v>8</v>
      </c>
      <c r="E2583" s="104">
        <v>11</v>
      </c>
      <c r="F2583" s="99" t="s">
        <v>1481</v>
      </c>
      <c r="G2583" s="101">
        <v>7</v>
      </c>
      <c r="H2583" s="109">
        <v>0.5</v>
      </c>
      <c r="I2583">
        <v>4.37</v>
      </c>
      <c r="J2583" t="str">
        <f t="shared" si="43"/>
        <v>No</v>
      </c>
      <c r="K2583" s="102" t="s">
        <v>4</v>
      </c>
    </row>
    <row r="2584" spans="1:11" ht="16" hidden="1" customHeight="1" x14ac:dyDescent="0.2">
      <c r="A2584" s="48">
        <v>46319</v>
      </c>
      <c r="B2584" s="98" t="s">
        <v>1156</v>
      </c>
      <c r="C2584" s="98" t="s">
        <v>56</v>
      </c>
      <c r="D2584" s="104">
        <v>8</v>
      </c>
      <c r="E2584" s="104">
        <v>12</v>
      </c>
      <c r="F2584" s="99" t="s">
        <v>709</v>
      </c>
      <c r="G2584" s="101">
        <v>13</v>
      </c>
      <c r="H2584" s="109">
        <v>0.5</v>
      </c>
      <c r="I2584">
        <v>14.79</v>
      </c>
      <c r="J2584" t="str">
        <f t="shared" si="43"/>
        <v>Yes</v>
      </c>
      <c r="K2584" s="102" t="s">
        <v>4</v>
      </c>
    </row>
    <row r="2585" spans="1:11" ht="16" hidden="1" customHeight="1" x14ac:dyDescent="0.2">
      <c r="A2585" s="48">
        <v>46319</v>
      </c>
      <c r="B2585" s="98" t="s">
        <v>1172</v>
      </c>
      <c r="C2585" s="98" t="s">
        <v>1173</v>
      </c>
      <c r="D2585" s="104">
        <v>8</v>
      </c>
      <c r="E2585" s="104">
        <v>3</v>
      </c>
      <c r="F2585" s="99" t="s">
        <v>1482</v>
      </c>
      <c r="G2585" s="101">
        <v>11</v>
      </c>
      <c r="H2585" s="109">
        <v>0.5</v>
      </c>
      <c r="I2585">
        <v>20.66</v>
      </c>
      <c r="J2585" t="str">
        <f t="shared" si="43"/>
        <v>Yes</v>
      </c>
      <c r="K2585" s="102" t="s">
        <v>4</v>
      </c>
    </row>
    <row r="2586" spans="1:11" ht="16" hidden="1" customHeight="1" x14ac:dyDescent="0.2">
      <c r="A2586" s="48">
        <v>46319</v>
      </c>
      <c r="B2586" s="98" t="s">
        <v>1172</v>
      </c>
      <c r="C2586" s="98" t="s">
        <v>1173</v>
      </c>
      <c r="D2586" s="104">
        <v>8</v>
      </c>
      <c r="E2586" s="104">
        <v>5</v>
      </c>
      <c r="F2586" s="99" t="s">
        <v>1483</v>
      </c>
      <c r="G2586" s="101">
        <v>11.5</v>
      </c>
      <c r="H2586" s="109">
        <v>0.5</v>
      </c>
      <c r="I2586">
        <v>11.77</v>
      </c>
      <c r="J2586" t="str">
        <f t="shared" si="43"/>
        <v>Yes</v>
      </c>
      <c r="K2586" s="102" t="s">
        <v>4</v>
      </c>
    </row>
    <row r="2587" spans="1:11" ht="16" hidden="1" customHeight="1" x14ac:dyDescent="0.2">
      <c r="A2587" s="48">
        <v>46319</v>
      </c>
      <c r="B2587" s="98" t="s">
        <v>1156</v>
      </c>
      <c r="C2587" s="98" t="s">
        <v>56</v>
      </c>
      <c r="D2587" s="104">
        <v>9</v>
      </c>
      <c r="E2587" s="104">
        <v>4</v>
      </c>
      <c r="F2587" s="99" t="s">
        <v>1387</v>
      </c>
      <c r="G2587" s="101">
        <v>11.5</v>
      </c>
      <c r="H2587" s="109">
        <v>0.5</v>
      </c>
      <c r="I2587">
        <v>11.5</v>
      </c>
      <c r="J2587" t="str">
        <f t="shared" si="43"/>
        <v>Yes</v>
      </c>
      <c r="K2587" s="102" t="s">
        <v>4</v>
      </c>
    </row>
    <row r="2588" spans="1:11" ht="16" hidden="1" customHeight="1" x14ac:dyDescent="0.2">
      <c r="A2588" s="48">
        <v>46319</v>
      </c>
      <c r="B2588" s="98" t="s">
        <v>1156</v>
      </c>
      <c r="C2588" s="98" t="s">
        <v>56</v>
      </c>
      <c r="D2588" s="104">
        <v>9</v>
      </c>
      <c r="E2588" s="104">
        <v>5</v>
      </c>
      <c r="F2588" s="99" t="s">
        <v>1484</v>
      </c>
      <c r="G2588" s="101">
        <v>34</v>
      </c>
      <c r="H2588" s="109">
        <v>0.5</v>
      </c>
      <c r="I2588">
        <v>29.62</v>
      </c>
      <c r="J2588" t="str">
        <f t="shared" si="43"/>
        <v>No</v>
      </c>
      <c r="K2588" s="102" t="s">
        <v>4</v>
      </c>
    </row>
    <row r="2589" spans="1:11" ht="16" hidden="1" customHeight="1" x14ac:dyDescent="0.2">
      <c r="A2589" s="48">
        <v>46319</v>
      </c>
      <c r="B2589" s="98" t="s">
        <v>1156</v>
      </c>
      <c r="C2589" s="98" t="s">
        <v>56</v>
      </c>
      <c r="D2589" s="104">
        <v>9</v>
      </c>
      <c r="E2589" s="104">
        <v>5</v>
      </c>
      <c r="F2589" s="99" t="s">
        <v>1484</v>
      </c>
      <c r="G2589" s="101">
        <v>11</v>
      </c>
      <c r="H2589" s="109">
        <v>0.2</v>
      </c>
      <c r="I2589">
        <v>8.91</v>
      </c>
      <c r="J2589" t="str">
        <f t="shared" si="43"/>
        <v>No</v>
      </c>
      <c r="K2589" s="102" t="s">
        <v>1101</v>
      </c>
    </row>
    <row r="2590" spans="1:11" ht="16" hidden="1" customHeight="1" x14ac:dyDescent="0.2">
      <c r="A2590" s="48">
        <v>46319</v>
      </c>
      <c r="B2590" s="98" t="s">
        <v>1156</v>
      </c>
      <c r="C2590" s="98" t="s">
        <v>56</v>
      </c>
      <c r="D2590" s="104">
        <v>9</v>
      </c>
      <c r="E2590" s="104">
        <v>9</v>
      </c>
      <c r="F2590" s="99" t="s">
        <v>925</v>
      </c>
      <c r="G2590" s="101">
        <v>11.5</v>
      </c>
      <c r="H2590" s="109">
        <v>0.5</v>
      </c>
      <c r="I2590">
        <v>8.4</v>
      </c>
      <c r="J2590" t="str">
        <f t="shared" si="43"/>
        <v>No</v>
      </c>
      <c r="K2590" s="102" t="s">
        <v>4</v>
      </c>
    </row>
    <row r="2591" spans="1:11" ht="16" hidden="1" customHeight="1" x14ac:dyDescent="0.2">
      <c r="A2591" s="48">
        <v>46319</v>
      </c>
      <c r="B2591" s="98" t="s">
        <v>1156</v>
      </c>
      <c r="C2591" s="98" t="s">
        <v>56</v>
      </c>
      <c r="D2591" s="104">
        <v>9</v>
      </c>
      <c r="E2591" s="104">
        <v>11</v>
      </c>
      <c r="F2591" s="99" t="s">
        <v>223</v>
      </c>
      <c r="G2591" s="101">
        <v>18</v>
      </c>
      <c r="H2591" s="109">
        <v>0.5</v>
      </c>
      <c r="I2591">
        <v>34.799999999999997</v>
      </c>
      <c r="J2591" t="str">
        <f t="shared" si="43"/>
        <v>Yes</v>
      </c>
      <c r="K2591" s="102" t="s">
        <v>4</v>
      </c>
    </row>
    <row r="2592" spans="1:11" ht="16" hidden="1" customHeight="1" x14ac:dyDescent="0.2">
      <c r="A2592" s="48">
        <v>46319</v>
      </c>
      <c r="B2592" s="98" t="s">
        <v>1156</v>
      </c>
      <c r="C2592" s="98" t="s">
        <v>56</v>
      </c>
      <c r="D2592" s="104">
        <v>9</v>
      </c>
      <c r="E2592" s="104">
        <v>11</v>
      </c>
      <c r="F2592" s="99" t="s">
        <v>223</v>
      </c>
      <c r="G2592" s="101">
        <v>5.8</v>
      </c>
      <c r="H2592" s="109">
        <v>0.2</v>
      </c>
      <c r="I2592">
        <v>8.2899999999999991</v>
      </c>
      <c r="J2592" t="str">
        <f t="shared" si="43"/>
        <v>Yes</v>
      </c>
      <c r="K2592" s="102" t="s">
        <v>1101</v>
      </c>
    </row>
    <row r="2593" spans="1:11" ht="16" hidden="1" customHeight="1" x14ac:dyDescent="0.2">
      <c r="A2593" s="48">
        <v>46319</v>
      </c>
      <c r="B2593" s="98" t="s">
        <v>1156</v>
      </c>
      <c r="C2593" s="98" t="s">
        <v>56</v>
      </c>
      <c r="D2593" s="104">
        <v>9</v>
      </c>
      <c r="E2593" s="104">
        <v>12</v>
      </c>
      <c r="F2593" s="99" t="s">
        <v>1179</v>
      </c>
      <c r="G2593" s="101">
        <v>14</v>
      </c>
      <c r="H2593" s="109">
        <v>0.5</v>
      </c>
      <c r="I2593">
        <v>19</v>
      </c>
      <c r="J2593" t="str">
        <f t="shared" si="43"/>
        <v>Yes</v>
      </c>
      <c r="K2593" s="102" t="s">
        <v>4</v>
      </c>
    </row>
    <row r="2594" spans="1:11" ht="16" hidden="1" customHeight="1" x14ac:dyDescent="0.2">
      <c r="A2594" s="48">
        <v>46319</v>
      </c>
      <c r="B2594" s="98" t="s">
        <v>1156</v>
      </c>
      <c r="C2594" s="98" t="s">
        <v>56</v>
      </c>
      <c r="D2594" s="104">
        <v>9</v>
      </c>
      <c r="E2594" s="104">
        <v>12</v>
      </c>
      <c r="F2594" s="99" t="s">
        <v>1179</v>
      </c>
      <c r="G2594" s="101">
        <v>4.4000000000000004</v>
      </c>
      <c r="H2594" s="109">
        <v>0.2</v>
      </c>
      <c r="I2594">
        <v>4.96</v>
      </c>
      <c r="J2594" t="str">
        <f t="shared" si="43"/>
        <v>Yes</v>
      </c>
      <c r="K2594" s="102" t="s">
        <v>1101</v>
      </c>
    </row>
    <row r="2595" spans="1:11" ht="16" hidden="1" customHeight="1" x14ac:dyDescent="0.2">
      <c r="A2595" s="48">
        <v>46319</v>
      </c>
      <c r="B2595" s="98" t="s">
        <v>1156</v>
      </c>
      <c r="C2595" s="98" t="s">
        <v>56</v>
      </c>
      <c r="D2595" s="104">
        <v>9</v>
      </c>
      <c r="E2595" s="104">
        <v>14</v>
      </c>
      <c r="F2595" s="99" t="s">
        <v>1337</v>
      </c>
      <c r="G2595" s="101">
        <v>11.5</v>
      </c>
      <c r="H2595" s="109">
        <v>0.5</v>
      </c>
      <c r="I2595">
        <v>11.5</v>
      </c>
      <c r="J2595" t="str">
        <f t="shared" si="43"/>
        <v>Yes</v>
      </c>
      <c r="K2595" s="102" t="s">
        <v>4</v>
      </c>
    </row>
    <row r="2596" spans="1:11" ht="16" hidden="1" customHeight="1" x14ac:dyDescent="0.2">
      <c r="A2596" s="48">
        <v>46319</v>
      </c>
      <c r="B2596" s="98" t="s">
        <v>1156</v>
      </c>
      <c r="C2596" s="98" t="s">
        <v>56</v>
      </c>
      <c r="D2596" s="104">
        <v>9</v>
      </c>
      <c r="E2596" s="104">
        <v>15</v>
      </c>
      <c r="F2596" s="99" t="s">
        <v>1485</v>
      </c>
      <c r="G2596" s="101">
        <v>28</v>
      </c>
      <c r="H2596" s="109">
        <v>0.5</v>
      </c>
      <c r="I2596">
        <v>30</v>
      </c>
      <c r="J2596" t="str">
        <f t="shared" si="43"/>
        <v>Yes</v>
      </c>
      <c r="K2596" s="102" t="s">
        <v>4</v>
      </c>
    </row>
    <row r="2597" spans="1:11" ht="16" hidden="1" customHeight="1" x14ac:dyDescent="0.2">
      <c r="A2597" s="48">
        <v>46319</v>
      </c>
      <c r="B2597" s="98" t="s">
        <v>1156</v>
      </c>
      <c r="C2597" s="98" t="s">
        <v>56</v>
      </c>
      <c r="D2597" s="104">
        <v>9</v>
      </c>
      <c r="E2597" s="104">
        <v>15</v>
      </c>
      <c r="F2597" s="99" t="s">
        <v>1485</v>
      </c>
      <c r="G2597" s="101">
        <v>8.8000000000000007</v>
      </c>
      <c r="H2597" s="109">
        <v>0.2</v>
      </c>
      <c r="I2597">
        <v>8.8000000000000007</v>
      </c>
      <c r="J2597" t="str">
        <f t="shared" si="43"/>
        <v>Yes</v>
      </c>
      <c r="K2597" s="102" t="s">
        <v>1101</v>
      </c>
    </row>
    <row r="2598" spans="1:11" ht="16" hidden="1" customHeight="1" x14ac:dyDescent="0.2">
      <c r="A2598" s="48">
        <v>46319</v>
      </c>
      <c r="B2598" s="98" t="s">
        <v>1172</v>
      </c>
      <c r="C2598" s="98" t="s">
        <v>1173</v>
      </c>
      <c r="D2598" s="104">
        <v>9</v>
      </c>
      <c r="E2598" s="104">
        <v>8</v>
      </c>
      <c r="F2598" s="99" t="s">
        <v>1486</v>
      </c>
      <c r="G2598" s="101">
        <v>25</v>
      </c>
      <c r="H2598" s="109">
        <v>0.5</v>
      </c>
      <c r="I2598">
        <v>20</v>
      </c>
      <c r="J2598" t="str">
        <f t="shared" si="43"/>
        <v>No</v>
      </c>
      <c r="K2598" s="102" t="s">
        <v>4</v>
      </c>
    </row>
    <row r="2599" spans="1:11" ht="16" hidden="1" customHeight="1" x14ac:dyDescent="0.2">
      <c r="A2599" s="48">
        <v>46326</v>
      </c>
      <c r="B2599" s="98" t="s">
        <v>1156</v>
      </c>
      <c r="C2599" s="98" t="s">
        <v>56</v>
      </c>
      <c r="D2599" s="104">
        <v>1</v>
      </c>
      <c r="E2599" s="104">
        <v>4</v>
      </c>
      <c r="F2599" s="99" t="s">
        <v>1487</v>
      </c>
      <c r="G2599" s="101">
        <v>22</v>
      </c>
      <c r="H2599" s="109">
        <v>0.5</v>
      </c>
      <c r="I2599">
        <v>18</v>
      </c>
      <c r="J2599" t="str">
        <f t="shared" si="43"/>
        <v>No</v>
      </c>
      <c r="K2599" s="102" t="s">
        <v>4</v>
      </c>
    </row>
    <row r="2600" spans="1:11" ht="16" hidden="1" customHeight="1" x14ac:dyDescent="0.2">
      <c r="A2600" s="48">
        <v>46326</v>
      </c>
      <c r="B2600" s="98" t="s">
        <v>1156</v>
      </c>
      <c r="C2600" s="98" t="s">
        <v>56</v>
      </c>
      <c r="D2600" s="104">
        <v>1</v>
      </c>
      <c r="E2600" s="104">
        <v>4</v>
      </c>
      <c r="F2600" s="99" t="s">
        <v>1487</v>
      </c>
      <c r="G2600" s="101">
        <v>6</v>
      </c>
      <c r="H2600" s="109">
        <v>0.2</v>
      </c>
      <c r="I2600">
        <v>4.0999999999999996</v>
      </c>
      <c r="J2600" t="str">
        <f t="shared" si="43"/>
        <v>No</v>
      </c>
      <c r="K2600" s="102" t="s">
        <v>1101</v>
      </c>
    </row>
    <row r="2601" spans="1:11" ht="16" hidden="1" customHeight="1" x14ac:dyDescent="0.2">
      <c r="A2601" s="48">
        <v>46326</v>
      </c>
      <c r="B2601" s="98" t="s">
        <v>1156</v>
      </c>
      <c r="C2601" s="98" t="s">
        <v>56</v>
      </c>
      <c r="D2601" s="104">
        <v>1</v>
      </c>
      <c r="E2601" s="104">
        <v>5</v>
      </c>
      <c r="F2601" s="99" t="s">
        <v>1488</v>
      </c>
      <c r="G2601" s="101">
        <v>32</v>
      </c>
      <c r="H2601" s="109">
        <v>0.5</v>
      </c>
      <c r="I2601">
        <v>27</v>
      </c>
      <c r="J2601" t="str">
        <f t="shared" si="43"/>
        <v>No</v>
      </c>
      <c r="K2601" s="102" t="s">
        <v>4</v>
      </c>
    </row>
    <row r="2602" spans="1:11" ht="16" hidden="1" customHeight="1" x14ac:dyDescent="0.2">
      <c r="A2602" s="48">
        <v>46326</v>
      </c>
      <c r="B2602" s="98" t="s">
        <v>1156</v>
      </c>
      <c r="C2602" s="98" t="s">
        <v>56</v>
      </c>
      <c r="D2602" s="104">
        <v>1</v>
      </c>
      <c r="E2602" s="104">
        <v>5</v>
      </c>
      <c r="F2602" s="99" t="s">
        <v>1488</v>
      </c>
      <c r="G2602" s="101">
        <v>8.4</v>
      </c>
      <c r="H2602" s="109">
        <v>0.2</v>
      </c>
      <c r="I2602">
        <v>5.4</v>
      </c>
      <c r="J2602" t="str">
        <f t="shared" si="43"/>
        <v>No</v>
      </c>
      <c r="K2602" s="102" t="s">
        <v>1101</v>
      </c>
    </row>
    <row r="2603" spans="1:11" ht="16" hidden="1" customHeight="1" x14ac:dyDescent="0.2">
      <c r="A2603" s="48">
        <v>46326</v>
      </c>
      <c r="B2603" s="98" t="s">
        <v>1156</v>
      </c>
      <c r="C2603" s="98" t="s">
        <v>56</v>
      </c>
      <c r="D2603" s="104">
        <v>1</v>
      </c>
      <c r="E2603" s="104">
        <v>6</v>
      </c>
      <c r="F2603" s="99" t="s">
        <v>1489</v>
      </c>
      <c r="G2603" s="101">
        <v>11</v>
      </c>
      <c r="H2603" s="109">
        <v>0.5</v>
      </c>
      <c r="I2603">
        <v>10.5</v>
      </c>
      <c r="J2603" t="str">
        <f t="shared" si="43"/>
        <v>No</v>
      </c>
      <c r="K2603" s="102" t="s">
        <v>4</v>
      </c>
    </row>
    <row r="2604" spans="1:11" ht="16" hidden="1" customHeight="1" x14ac:dyDescent="0.2">
      <c r="A2604" s="48">
        <v>46326</v>
      </c>
      <c r="B2604" s="98" t="s">
        <v>1156</v>
      </c>
      <c r="C2604" s="98" t="s">
        <v>56</v>
      </c>
      <c r="D2604" s="104">
        <v>2</v>
      </c>
      <c r="E2604" s="104">
        <v>2</v>
      </c>
      <c r="F2604" s="99" t="s">
        <v>241</v>
      </c>
      <c r="G2604" s="101">
        <v>11.5</v>
      </c>
      <c r="H2604" s="109">
        <v>0.5</v>
      </c>
      <c r="I2604">
        <v>7.6</v>
      </c>
      <c r="J2604" t="str">
        <f t="shared" si="43"/>
        <v>No</v>
      </c>
      <c r="K2604" s="102" t="s">
        <v>4</v>
      </c>
    </row>
    <row r="2605" spans="1:11" ht="16" customHeight="1" x14ac:dyDescent="0.2">
      <c r="A2605" s="48">
        <v>46326</v>
      </c>
      <c r="B2605" s="98" t="s">
        <v>1156</v>
      </c>
      <c r="C2605" s="98" t="s">
        <v>56</v>
      </c>
      <c r="D2605" s="104">
        <v>2</v>
      </c>
      <c r="E2605" s="104">
        <v>3</v>
      </c>
      <c r="F2605" s="99" t="s">
        <v>1490</v>
      </c>
      <c r="G2605" s="101">
        <v>11</v>
      </c>
      <c r="H2605" s="109">
        <v>0.5</v>
      </c>
      <c r="I2605">
        <v>11.5</v>
      </c>
      <c r="J2605" t="str">
        <f t="shared" si="43"/>
        <v>Yes</v>
      </c>
      <c r="K2605" s="102" t="s">
        <v>4</v>
      </c>
    </row>
    <row r="2606" spans="1:11" ht="16" hidden="1" customHeight="1" x14ac:dyDescent="0.2">
      <c r="A2606" s="48">
        <v>46326</v>
      </c>
      <c r="B2606" s="98" t="s">
        <v>1156</v>
      </c>
      <c r="C2606" s="98" t="s">
        <v>56</v>
      </c>
      <c r="D2606" s="104">
        <v>2</v>
      </c>
      <c r="E2606" s="104">
        <v>8</v>
      </c>
      <c r="F2606" s="99" t="s">
        <v>1491</v>
      </c>
      <c r="G2606" s="101">
        <v>26</v>
      </c>
      <c r="H2606" s="109">
        <v>0.5</v>
      </c>
      <c r="I2606">
        <v>21</v>
      </c>
      <c r="J2606" t="str">
        <f t="shared" si="43"/>
        <v>No</v>
      </c>
      <c r="K2606" s="102" t="s">
        <v>4</v>
      </c>
    </row>
    <row r="2607" spans="1:11" ht="16" hidden="1" customHeight="1" x14ac:dyDescent="0.2">
      <c r="A2607" s="48">
        <v>46326</v>
      </c>
      <c r="B2607" s="98" t="s">
        <v>1156</v>
      </c>
      <c r="C2607" s="98" t="s">
        <v>56</v>
      </c>
      <c r="D2607" s="104">
        <v>2</v>
      </c>
      <c r="E2607" s="104">
        <v>8</v>
      </c>
      <c r="F2607" s="99" t="s">
        <v>1491</v>
      </c>
      <c r="G2607" s="101">
        <v>6.2</v>
      </c>
      <c r="H2607" s="109">
        <v>0.2</v>
      </c>
      <c r="I2607">
        <v>4.5</v>
      </c>
      <c r="J2607" t="str">
        <f t="shared" si="43"/>
        <v>No</v>
      </c>
      <c r="K2607" s="102" t="s">
        <v>1101</v>
      </c>
    </row>
    <row r="2608" spans="1:11" ht="16" hidden="1" customHeight="1" x14ac:dyDescent="0.2">
      <c r="A2608" s="48">
        <v>46326</v>
      </c>
      <c r="B2608" s="98" t="s">
        <v>1156</v>
      </c>
      <c r="C2608" s="98" t="s">
        <v>56</v>
      </c>
      <c r="D2608" s="104">
        <v>2</v>
      </c>
      <c r="E2608" s="104">
        <v>9</v>
      </c>
      <c r="F2608" s="99" t="s">
        <v>1492</v>
      </c>
      <c r="G2608" s="101">
        <v>29</v>
      </c>
      <c r="H2608" s="109">
        <v>0.5</v>
      </c>
      <c r="I2608">
        <v>23.46</v>
      </c>
      <c r="J2608" t="str">
        <f t="shared" si="43"/>
        <v>No</v>
      </c>
      <c r="K2608" s="102" t="s">
        <v>4</v>
      </c>
    </row>
    <row r="2609" spans="1:11" ht="16" hidden="1" customHeight="1" x14ac:dyDescent="0.2">
      <c r="A2609" s="48">
        <v>46326</v>
      </c>
      <c r="B2609" s="98" t="s">
        <v>1156</v>
      </c>
      <c r="C2609" s="98" t="s">
        <v>56</v>
      </c>
      <c r="D2609" s="104">
        <v>2</v>
      </c>
      <c r="E2609" s="104">
        <v>9</v>
      </c>
      <c r="F2609" s="99" t="s">
        <v>1492</v>
      </c>
      <c r="G2609" s="101">
        <v>7.2</v>
      </c>
      <c r="H2609" s="109">
        <v>0.2</v>
      </c>
      <c r="I2609">
        <v>3.7</v>
      </c>
      <c r="J2609" t="str">
        <f t="shared" si="43"/>
        <v>No</v>
      </c>
      <c r="K2609" s="102" t="s">
        <v>1101</v>
      </c>
    </row>
    <row r="2610" spans="1:11" ht="16" hidden="1" customHeight="1" x14ac:dyDescent="0.2">
      <c r="A2610" s="48">
        <v>46326</v>
      </c>
      <c r="B2610" s="98" t="s">
        <v>1156</v>
      </c>
      <c r="C2610" s="98" t="s">
        <v>56</v>
      </c>
      <c r="D2610" s="104">
        <v>2</v>
      </c>
      <c r="E2610" s="104">
        <v>12</v>
      </c>
      <c r="F2610" s="99" t="s">
        <v>1493</v>
      </c>
      <c r="G2610" s="101">
        <v>19</v>
      </c>
      <c r="H2610" s="109">
        <v>0.5</v>
      </c>
      <c r="I2610">
        <v>12.76</v>
      </c>
      <c r="J2610" t="str">
        <f t="shared" si="43"/>
        <v>No</v>
      </c>
      <c r="K2610" s="102" t="s">
        <v>4</v>
      </c>
    </row>
    <row r="2611" spans="1:11" ht="16" hidden="1" customHeight="1" x14ac:dyDescent="0.2">
      <c r="A2611" s="48">
        <v>46326</v>
      </c>
      <c r="B2611" s="98" t="s">
        <v>1156</v>
      </c>
      <c r="C2611" s="98" t="s">
        <v>56</v>
      </c>
      <c r="D2611" s="104">
        <v>2</v>
      </c>
      <c r="E2611" s="104">
        <v>12</v>
      </c>
      <c r="F2611" s="99" t="s">
        <v>1493</v>
      </c>
      <c r="G2611" s="101">
        <v>4.8</v>
      </c>
      <c r="H2611" s="109">
        <v>0.2</v>
      </c>
      <c r="I2611">
        <v>3.49</v>
      </c>
      <c r="J2611" t="str">
        <f t="shared" si="43"/>
        <v>No</v>
      </c>
      <c r="K2611" s="102" t="s">
        <v>1101</v>
      </c>
    </row>
    <row r="2612" spans="1:11" ht="16" customHeight="1" x14ac:dyDescent="0.2">
      <c r="A2612" s="48">
        <v>46326</v>
      </c>
      <c r="B2612" s="98" t="s">
        <v>1172</v>
      </c>
      <c r="C2612" s="98" t="s">
        <v>1173</v>
      </c>
      <c r="D2612" s="104">
        <v>2</v>
      </c>
      <c r="E2612" s="104">
        <v>6</v>
      </c>
      <c r="F2612" s="99" t="s">
        <v>1494</v>
      </c>
      <c r="G2612" s="101">
        <v>26</v>
      </c>
      <c r="H2612" s="109">
        <v>0.5</v>
      </c>
      <c r="I2612">
        <v>26</v>
      </c>
      <c r="J2612" t="str">
        <f t="shared" si="43"/>
        <v>Yes</v>
      </c>
      <c r="K2612" s="102" t="s">
        <v>4</v>
      </c>
    </row>
    <row r="2613" spans="1:11" ht="16" hidden="1" customHeight="1" x14ac:dyDescent="0.2">
      <c r="A2613" s="48">
        <v>46326</v>
      </c>
      <c r="B2613" s="98" t="s">
        <v>1172</v>
      </c>
      <c r="C2613" s="98" t="s">
        <v>1173</v>
      </c>
      <c r="D2613" s="104">
        <v>2</v>
      </c>
      <c r="E2613" s="104">
        <v>6</v>
      </c>
      <c r="F2613" s="99" t="s">
        <v>1494</v>
      </c>
      <c r="G2613" s="101">
        <v>7</v>
      </c>
      <c r="H2613" s="109">
        <v>0.2</v>
      </c>
      <c r="I2613">
        <v>5.82</v>
      </c>
      <c r="J2613" t="str">
        <f t="shared" si="43"/>
        <v>No</v>
      </c>
      <c r="K2613" s="102" t="s">
        <v>1101</v>
      </c>
    </row>
    <row r="2614" spans="1:11" ht="16" customHeight="1" x14ac:dyDescent="0.2">
      <c r="A2614" s="48">
        <v>46326</v>
      </c>
      <c r="B2614" s="98" t="s">
        <v>1172</v>
      </c>
      <c r="C2614" s="98" t="s">
        <v>1173</v>
      </c>
      <c r="D2614" s="104">
        <v>2</v>
      </c>
      <c r="E2614" s="104">
        <v>10</v>
      </c>
      <c r="F2614" s="99" t="s">
        <v>1495</v>
      </c>
      <c r="G2614" s="101">
        <v>14.5</v>
      </c>
      <c r="H2614" s="109">
        <v>0.5</v>
      </c>
      <c r="I2614">
        <v>24</v>
      </c>
      <c r="J2614" t="str">
        <f t="shared" si="43"/>
        <v>Yes</v>
      </c>
      <c r="K2614" s="102" t="s">
        <v>4</v>
      </c>
    </row>
    <row r="2615" spans="1:11" ht="16" customHeight="1" x14ac:dyDescent="0.2">
      <c r="A2615" s="48">
        <v>46326</v>
      </c>
      <c r="B2615" s="98" t="s">
        <v>1172</v>
      </c>
      <c r="C2615" s="98" t="s">
        <v>1173</v>
      </c>
      <c r="D2615" s="104">
        <v>2</v>
      </c>
      <c r="E2615" s="104">
        <v>10</v>
      </c>
      <c r="F2615" s="99" t="s">
        <v>1495</v>
      </c>
      <c r="G2615" s="101">
        <v>4.2</v>
      </c>
      <c r="H2615" s="109">
        <v>0.2</v>
      </c>
      <c r="I2615">
        <v>4.2</v>
      </c>
      <c r="J2615" t="str">
        <f t="shared" si="43"/>
        <v>Yes</v>
      </c>
      <c r="K2615" s="102" t="s">
        <v>1101</v>
      </c>
    </row>
    <row r="2616" spans="1:11" ht="16" hidden="1" customHeight="1" x14ac:dyDescent="0.2">
      <c r="A2616" s="48">
        <v>46326</v>
      </c>
      <c r="B2616" s="98" t="s">
        <v>1172</v>
      </c>
      <c r="C2616" s="98" t="s">
        <v>1173</v>
      </c>
      <c r="D2616" s="104">
        <v>2</v>
      </c>
      <c r="E2616" s="104">
        <v>14</v>
      </c>
      <c r="F2616" s="99" t="s">
        <v>1496</v>
      </c>
      <c r="G2616" s="101">
        <v>11.5</v>
      </c>
      <c r="H2616" s="109">
        <v>0.5</v>
      </c>
      <c r="I2616">
        <v>9.4700000000000006</v>
      </c>
      <c r="J2616" t="str">
        <f t="shared" si="43"/>
        <v>No</v>
      </c>
      <c r="K2616" s="102" t="s">
        <v>4</v>
      </c>
    </row>
    <row r="2617" spans="1:11" ht="16" hidden="1" customHeight="1" x14ac:dyDescent="0.2">
      <c r="A2617" s="48">
        <v>46326</v>
      </c>
      <c r="B2617" s="98" t="s">
        <v>1156</v>
      </c>
      <c r="C2617" s="98" t="s">
        <v>56</v>
      </c>
      <c r="D2617" s="104">
        <v>3</v>
      </c>
      <c r="E2617" s="104">
        <v>4</v>
      </c>
      <c r="F2617" s="99" t="s">
        <v>1394</v>
      </c>
      <c r="G2617" s="101">
        <v>36</v>
      </c>
      <c r="H2617" s="109">
        <v>0.5</v>
      </c>
      <c r="I2617">
        <v>24.42</v>
      </c>
      <c r="J2617" t="str">
        <f t="shared" si="43"/>
        <v>No</v>
      </c>
      <c r="K2617" s="102" t="s">
        <v>4</v>
      </c>
    </row>
    <row r="2618" spans="1:11" ht="16" hidden="1" customHeight="1" x14ac:dyDescent="0.2">
      <c r="A2618" s="48">
        <v>46326</v>
      </c>
      <c r="B2618" s="98" t="s">
        <v>1156</v>
      </c>
      <c r="C2618" s="98" t="s">
        <v>56</v>
      </c>
      <c r="D2618" s="104">
        <v>3</v>
      </c>
      <c r="E2618" s="104">
        <v>4</v>
      </c>
      <c r="F2618" s="99" t="s">
        <v>1394</v>
      </c>
      <c r="G2618" s="101">
        <v>10.5</v>
      </c>
      <c r="H2618" s="109">
        <v>0.2</v>
      </c>
      <c r="I2618">
        <v>6.49</v>
      </c>
      <c r="J2618" t="str">
        <f t="shared" si="43"/>
        <v>No</v>
      </c>
      <c r="K2618" s="102" t="s">
        <v>1101</v>
      </c>
    </row>
    <row r="2619" spans="1:11" ht="16" customHeight="1" x14ac:dyDescent="0.2">
      <c r="A2619" s="48">
        <v>46326</v>
      </c>
      <c r="B2619" s="98" t="s">
        <v>1156</v>
      </c>
      <c r="C2619" s="98" t="s">
        <v>56</v>
      </c>
      <c r="D2619" s="104">
        <v>3</v>
      </c>
      <c r="E2619" s="104">
        <v>6</v>
      </c>
      <c r="F2619" s="99" t="s">
        <v>1409</v>
      </c>
      <c r="G2619" s="101">
        <v>25</v>
      </c>
      <c r="H2619" s="109">
        <v>0.5</v>
      </c>
      <c r="I2619">
        <v>25</v>
      </c>
      <c r="J2619" t="str">
        <f t="shared" si="43"/>
        <v>Yes</v>
      </c>
      <c r="K2619" s="102" t="s">
        <v>4</v>
      </c>
    </row>
    <row r="2620" spans="1:11" ht="16" hidden="1" customHeight="1" x14ac:dyDescent="0.2">
      <c r="A2620" s="48">
        <v>46326</v>
      </c>
      <c r="B2620" s="98" t="s">
        <v>1156</v>
      </c>
      <c r="C2620" s="98" t="s">
        <v>56</v>
      </c>
      <c r="D2620" s="104">
        <v>3</v>
      </c>
      <c r="E2620" s="104">
        <v>6</v>
      </c>
      <c r="F2620" s="99" t="s">
        <v>1409</v>
      </c>
      <c r="G2620" s="101">
        <v>6.2</v>
      </c>
      <c r="H2620" s="109">
        <v>0.2</v>
      </c>
      <c r="I2620">
        <v>5.3</v>
      </c>
      <c r="J2620" t="str">
        <f t="shared" si="43"/>
        <v>No</v>
      </c>
      <c r="K2620" s="102" t="s">
        <v>1101</v>
      </c>
    </row>
    <row r="2621" spans="1:11" ht="16" customHeight="1" x14ac:dyDescent="0.2">
      <c r="A2621" s="48">
        <v>46326</v>
      </c>
      <c r="B2621" s="98" t="s">
        <v>1156</v>
      </c>
      <c r="C2621" s="98" t="s">
        <v>56</v>
      </c>
      <c r="D2621" s="104">
        <v>3</v>
      </c>
      <c r="E2621" s="104">
        <v>7</v>
      </c>
      <c r="F2621" s="99" t="s">
        <v>1497</v>
      </c>
      <c r="G2621" s="101">
        <v>18.5</v>
      </c>
      <c r="H2621" s="109">
        <v>0.5</v>
      </c>
      <c r="I2621">
        <v>23</v>
      </c>
      <c r="J2621" t="str">
        <f t="shared" si="43"/>
        <v>Yes</v>
      </c>
      <c r="K2621" s="102" t="s">
        <v>4</v>
      </c>
    </row>
    <row r="2622" spans="1:11" ht="16" customHeight="1" x14ac:dyDescent="0.2">
      <c r="A2622" s="48">
        <v>46326</v>
      </c>
      <c r="B2622" s="98" t="s">
        <v>1156</v>
      </c>
      <c r="C2622" s="98" t="s">
        <v>56</v>
      </c>
      <c r="D2622" s="104">
        <v>3</v>
      </c>
      <c r="E2622" s="104">
        <v>7</v>
      </c>
      <c r="F2622" s="99" t="s">
        <v>1497</v>
      </c>
      <c r="G2622" s="101">
        <v>5.0999999999999996</v>
      </c>
      <c r="H2622" s="109">
        <v>0.2</v>
      </c>
      <c r="I2622">
        <v>5.0999999999999996</v>
      </c>
      <c r="J2622" t="str">
        <f t="shared" si="43"/>
        <v>Yes</v>
      </c>
      <c r="K2622" s="102" t="s">
        <v>1101</v>
      </c>
    </row>
    <row r="2623" spans="1:11" ht="16" customHeight="1" x14ac:dyDescent="0.2">
      <c r="A2623" s="48">
        <v>46326</v>
      </c>
      <c r="B2623" s="98" t="s">
        <v>1156</v>
      </c>
      <c r="C2623" s="98" t="s">
        <v>56</v>
      </c>
      <c r="D2623" s="104">
        <v>3</v>
      </c>
      <c r="E2623" s="104">
        <v>11</v>
      </c>
      <c r="F2623" s="99" t="s">
        <v>1398</v>
      </c>
      <c r="G2623" s="101">
        <v>11</v>
      </c>
      <c r="H2623" s="109">
        <v>0.5</v>
      </c>
      <c r="I2623">
        <v>12</v>
      </c>
      <c r="J2623" t="str">
        <f t="shared" si="43"/>
        <v>Yes</v>
      </c>
      <c r="K2623" s="102" t="s">
        <v>4</v>
      </c>
    </row>
    <row r="2624" spans="1:11" ht="16" customHeight="1" x14ac:dyDescent="0.2">
      <c r="A2624" s="48">
        <v>46326</v>
      </c>
      <c r="B2624" s="98" t="s">
        <v>1156</v>
      </c>
      <c r="C2624" s="98" t="s">
        <v>56</v>
      </c>
      <c r="D2624" s="104">
        <v>4</v>
      </c>
      <c r="E2624" s="104">
        <v>1</v>
      </c>
      <c r="F2624" s="99" t="s">
        <v>242</v>
      </c>
      <c r="G2624" s="101">
        <v>26</v>
      </c>
      <c r="H2624" s="109">
        <v>0.5</v>
      </c>
      <c r="I2624">
        <v>26</v>
      </c>
      <c r="J2624" t="str">
        <f t="shared" si="43"/>
        <v>Yes</v>
      </c>
      <c r="K2624" s="102" t="s">
        <v>4</v>
      </c>
    </row>
    <row r="2625" spans="1:11" ht="16" hidden="1" customHeight="1" x14ac:dyDescent="0.2">
      <c r="A2625" s="48">
        <v>46326</v>
      </c>
      <c r="B2625" s="98" t="s">
        <v>1156</v>
      </c>
      <c r="C2625" s="98" t="s">
        <v>56</v>
      </c>
      <c r="D2625" s="104">
        <v>4</v>
      </c>
      <c r="E2625" s="104">
        <v>1</v>
      </c>
      <c r="F2625" s="99" t="s">
        <v>242</v>
      </c>
      <c r="G2625" s="101">
        <v>7.4</v>
      </c>
      <c r="H2625" s="109">
        <v>0.2</v>
      </c>
      <c r="I2625">
        <v>6.4</v>
      </c>
      <c r="J2625" t="str">
        <f t="shared" si="43"/>
        <v>No</v>
      </c>
      <c r="K2625" s="102" t="s">
        <v>1101</v>
      </c>
    </row>
    <row r="2626" spans="1:11" ht="16" customHeight="1" x14ac:dyDescent="0.2">
      <c r="A2626" s="48">
        <v>46326</v>
      </c>
      <c r="B2626" s="98" t="s">
        <v>1156</v>
      </c>
      <c r="C2626" s="98" t="s">
        <v>56</v>
      </c>
      <c r="D2626" s="104">
        <v>4</v>
      </c>
      <c r="E2626" s="104">
        <v>3</v>
      </c>
      <c r="F2626" s="99" t="s">
        <v>1498</v>
      </c>
      <c r="G2626" s="101">
        <v>30</v>
      </c>
      <c r="H2626" s="109">
        <v>0.5</v>
      </c>
      <c r="I2626">
        <v>34</v>
      </c>
      <c r="J2626" t="str">
        <f t="shared" si="43"/>
        <v>Yes</v>
      </c>
      <c r="K2626" s="102" t="s">
        <v>4</v>
      </c>
    </row>
    <row r="2627" spans="1:11" ht="16" hidden="1" customHeight="1" x14ac:dyDescent="0.2">
      <c r="A2627" s="48">
        <v>46326</v>
      </c>
      <c r="B2627" s="98" t="s">
        <v>1156</v>
      </c>
      <c r="C2627" s="98" t="s">
        <v>56</v>
      </c>
      <c r="D2627" s="104">
        <v>4</v>
      </c>
      <c r="E2627" s="104">
        <v>3</v>
      </c>
      <c r="F2627" s="99" t="s">
        <v>1498</v>
      </c>
      <c r="G2627" s="101">
        <v>8.8000000000000007</v>
      </c>
      <c r="H2627" s="109">
        <v>0.2</v>
      </c>
      <c r="I2627">
        <v>8.1999999999999993</v>
      </c>
      <c r="J2627" t="str">
        <f t="shared" si="43"/>
        <v>No</v>
      </c>
      <c r="K2627" s="102" t="s">
        <v>1101</v>
      </c>
    </row>
    <row r="2628" spans="1:11" ht="16" hidden="1" customHeight="1" x14ac:dyDescent="0.2">
      <c r="A2628" s="48">
        <v>46326</v>
      </c>
      <c r="B2628" s="98" t="s">
        <v>1156</v>
      </c>
      <c r="C2628" s="98" t="s">
        <v>56</v>
      </c>
      <c r="D2628" s="104">
        <v>4</v>
      </c>
      <c r="E2628" s="104">
        <v>4</v>
      </c>
      <c r="F2628" s="99" t="s">
        <v>131</v>
      </c>
      <c r="G2628" s="101">
        <v>16.5</v>
      </c>
      <c r="H2628" s="109">
        <v>0.5</v>
      </c>
      <c r="I2628">
        <v>14.59</v>
      </c>
      <c r="J2628" t="str">
        <f t="shared" si="43"/>
        <v>No</v>
      </c>
      <c r="K2628" s="102" t="s">
        <v>4</v>
      </c>
    </row>
    <row r="2629" spans="1:11" ht="16" hidden="1" customHeight="1" x14ac:dyDescent="0.2">
      <c r="A2629" s="48">
        <v>46326</v>
      </c>
      <c r="B2629" s="98" t="s">
        <v>1156</v>
      </c>
      <c r="C2629" s="98" t="s">
        <v>56</v>
      </c>
      <c r="D2629" s="104">
        <v>4</v>
      </c>
      <c r="E2629" s="104">
        <v>4</v>
      </c>
      <c r="F2629" s="99" t="s">
        <v>131</v>
      </c>
      <c r="G2629" s="101">
        <v>5</v>
      </c>
      <c r="H2629" s="109">
        <v>0.2</v>
      </c>
      <c r="I2629">
        <v>3.48</v>
      </c>
      <c r="J2629" t="str">
        <f t="shared" si="43"/>
        <v>No</v>
      </c>
      <c r="K2629" s="102" t="s">
        <v>1101</v>
      </c>
    </row>
    <row r="2630" spans="1:11" ht="16" customHeight="1" x14ac:dyDescent="0.2">
      <c r="A2630" s="48">
        <v>46326</v>
      </c>
      <c r="B2630" s="98" t="s">
        <v>1156</v>
      </c>
      <c r="C2630" s="98" t="s">
        <v>56</v>
      </c>
      <c r="D2630" s="104">
        <v>4</v>
      </c>
      <c r="E2630" s="104">
        <v>6</v>
      </c>
      <c r="F2630" s="99" t="s">
        <v>429</v>
      </c>
      <c r="G2630" s="101">
        <v>14.5</v>
      </c>
      <c r="H2630" s="109">
        <v>0.5</v>
      </c>
      <c r="I2630">
        <v>15</v>
      </c>
      <c r="J2630" t="str">
        <f t="shared" si="43"/>
        <v>Yes</v>
      </c>
      <c r="K2630" s="102" t="s">
        <v>4</v>
      </c>
    </row>
    <row r="2631" spans="1:11" ht="16" customHeight="1" x14ac:dyDescent="0.2">
      <c r="A2631" s="48">
        <v>46326</v>
      </c>
      <c r="B2631" s="98" t="s">
        <v>1156</v>
      </c>
      <c r="C2631" s="98" t="s">
        <v>56</v>
      </c>
      <c r="D2631" s="104">
        <v>4</v>
      </c>
      <c r="E2631" s="104">
        <v>6</v>
      </c>
      <c r="F2631" s="99" t="s">
        <v>429</v>
      </c>
      <c r="G2631" s="101">
        <v>4.4000000000000004</v>
      </c>
      <c r="H2631" s="109">
        <v>0.2</v>
      </c>
      <c r="I2631">
        <v>5</v>
      </c>
      <c r="J2631" t="str">
        <f t="shared" si="43"/>
        <v>Yes</v>
      </c>
      <c r="K2631" s="102" t="s">
        <v>1101</v>
      </c>
    </row>
    <row r="2632" spans="1:11" ht="16" hidden="1" customHeight="1" x14ac:dyDescent="0.2">
      <c r="A2632" s="48">
        <v>46326</v>
      </c>
      <c r="B2632" s="98" t="s">
        <v>1156</v>
      </c>
      <c r="C2632" s="98" t="s">
        <v>56</v>
      </c>
      <c r="D2632" s="104">
        <v>4</v>
      </c>
      <c r="E2632" s="104">
        <v>7</v>
      </c>
      <c r="F2632" s="99" t="s">
        <v>1254</v>
      </c>
      <c r="G2632" s="101">
        <v>32</v>
      </c>
      <c r="H2632" s="109">
        <v>0.5</v>
      </c>
      <c r="I2632">
        <v>29</v>
      </c>
      <c r="J2632" t="str">
        <f t="shared" si="43"/>
        <v>No</v>
      </c>
      <c r="K2632" s="102" t="s">
        <v>4</v>
      </c>
    </row>
    <row r="2633" spans="1:11" ht="16" hidden="1" customHeight="1" x14ac:dyDescent="0.2">
      <c r="A2633" s="48">
        <v>46326</v>
      </c>
      <c r="B2633" s="98" t="s">
        <v>1156</v>
      </c>
      <c r="C2633" s="98" t="s">
        <v>56</v>
      </c>
      <c r="D2633" s="104">
        <v>4</v>
      </c>
      <c r="E2633" s="104">
        <v>7</v>
      </c>
      <c r="F2633" s="99" t="s">
        <v>1254</v>
      </c>
      <c r="G2633" s="101">
        <v>10</v>
      </c>
      <c r="H2633" s="109">
        <v>0.2</v>
      </c>
      <c r="I2633">
        <v>7.8</v>
      </c>
      <c r="J2633" t="str">
        <f t="shared" si="43"/>
        <v>No</v>
      </c>
      <c r="K2633" s="102" t="s">
        <v>1101</v>
      </c>
    </row>
    <row r="2634" spans="1:11" ht="16" hidden="1" customHeight="1" x14ac:dyDescent="0.2">
      <c r="A2634" s="48">
        <v>46326</v>
      </c>
      <c r="B2634" s="98" t="s">
        <v>1156</v>
      </c>
      <c r="C2634" s="98" t="s">
        <v>56</v>
      </c>
      <c r="D2634" s="104">
        <v>4</v>
      </c>
      <c r="E2634" s="104">
        <v>10</v>
      </c>
      <c r="F2634" s="99" t="s">
        <v>1499</v>
      </c>
      <c r="G2634" s="101">
        <v>12</v>
      </c>
      <c r="H2634" s="109">
        <v>0.5</v>
      </c>
      <c r="I2634">
        <v>6.4</v>
      </c>
      <c r="J2634" t="str">
        <f t="shared" si="43"/>
        <v>No</v>
      </c>
      <c r="K2634" s="102" t="s">
        <v>4</v>
      </c>
    </row>
    <row r="2635" spans="1:11" ht="16" hidden="1" customHeight="1" x14ac:dyDescent="0.2">
      <c r="A2635" s="48">
        <v>46326</v>
      </c>
      <c r="B2635" s="98" t="s">
        <v>1156</v>
      </c>
      <c r="C2635" s="98" t="s">
        <v>56</v>
      </c>
      <c r="D2635" s="104">
        <v>4</v>
      </c>
      <c r="E2635" s="104">
        <v>14</v>
      </c>
      <c r="F2635" s="99" t="s">
        <v>1500</v>
      </c>
      <c r="G2635" s="101">
        <v>34</v>
      </c>
      <c r="H2635" s="109">
        <v>0.5</v>
      </c>
      <c r="I2635">
        <v>29.43</v>
      </c>
      <c r="J2635" t="str">
        <f t="shared" si="43"/>
        <v>No</v>
      </c>
      <c r="K2635" s="102" t="s">
        <v>4</v>
      </c>
    </row>
    <row r="2636" spans="1:11" ht="16" hidden="1" customHeight="1" x14ac:dyDescent="0.2">
      <c r="A2636" s="48">
        <v>46326</v>
      </c>
      <c r="B2636" s="98" t="s">
        <v>1156</v>
      </c>
      <c r="C2636" s="98" t="s">
        <v>56</v>
      </c>
      <c r="D2636" s="104">
        <v>4</v>
      </c>
      <c r="E2636" s="104">
        <v>14</v>
      </c>
      <c r="F2636" s="99" t="s">
        <v>1500</v>
      </c>
      <c r="G2636" s="101">
        <v>10</v>
      </c>
      <c r="H2636" s="109">
        <v>0.2</v>
      </c>
      <c r="I2636">
        <v>7.4</v>
      </c>
      <c r="J2636" t="str">
        <f t="shared" si="43"/>
        <v>No</v>
      </c>
      <c r="K2636" s="102" t="s">
        <v>1101</v>
      </c>
    </row>
    <row r="2637" spans="1:11" ht="16" customHeight="1" x14ac:dyDescent="0.2">
      <c r="A2637" s="48">
        <v>46326</v>
      </c>
      <c r="B2637" s="98" t="s">
        <v>1172</v>
      </c>
      <c r="C2637" s="98" t="s">
        <v>1173</v>
      </c>
      <c r="D2637" s="104">
        <v>4</v>
      </c>
      <c r="E2637" s="104">
        <v>4</v>
      </c>
      <c r="F2637" s="99" t="s">
        <v>1501</v>
      </c>
      <c r="G2637" s="101">
        <v>26</v>
      </c>
      <c r="H2637" s="109">
        <v>0.5</v>
      </c>
      <c r="I2637">
        <v>30.29</v>
      </c>
      <c r="J2637" t="str">
        <f t="shared" si="43"/>
        <v>Yes</v>
      </c>
      <c r="K2637" s="102" t="s">
        <v>4</v>
      </c>
    </row>
    <row r="2638" spans="1:11" ht="16" hidden="1" customHeight="1" x14ac:dyDescent="0.2">
      <c r="A2638" s="48">
        <v>46326</v>
      </c>
      <c r="B2638" s="98" t="s">
        <v>1172</v>
      </c>
      <c r="C2638" s="98" t="s">
        <v>1173</v>
      </c>
      <c r="D2638" s="104">
        <v>4</v>
      </c>
      <c r="E2638" s="104">
        <v>4</v>
      </c>
      <c r="F2638" s="99" t="s">
        <v>1501</v>
      </c>
      <c r="G2638" s="101">
        <v>7.2</v>
      </c>
      <c r="H2638" s="109">
        <v>0.2</v>
      </c>
      <c r="I2638">
        <v>6.66</v>
      </c>
      <c r="J2638" t="str">
        <f t="shared" ref="J2638:J2700" si="44">IF(I2638&gt;=G2638,"Yes","No")</f>
        <v>No</v>
      </c>
      <c r="K2638" s="102" t="s">
        <v>1101</v>
      </c>
    </row>
    <row r="2639" spans="1:11" ht="16" customHeight="1" x14ac:dyDescent="0.2">
      <c r="A2639" s="48">
        <v>46326</v>
      </c>
      <c r="B2639" s="98" t="s">
        <v>1156</v>
      </c>
      <c r="C2639" s="98" t="s">
        <v>56</v>
      </c>
      <c r="D2639" s="104">
        <v>5</v>
      </c>
      <c r="E2639" s="104">
        <v>4</v>
      </c>
      <c r="F2639" s="99" t="s">
        <v>1352</v>
      </c>
      <c r="G2639" s="101">
        <v>32</v>
      </c>
      <c r="H2639" s="109">
        <v>0.5</v>
      </c>
      <c r="I2639">
        <v>35.340000000000003</v>
      </c>
      <c r="J2639" t="str">
        <f t="shared" si="44"/>
        <v>Yes</v>
      </c>
      <c r="K2639" s="102" t="s">
        <v>4</v>
      </c>
    </row>
    <row r="2640" spans="1:11" ht="16" hidden="1" customHeight="1" x14ac:dyDescent="0.2">
      <c r="A2640" s="48">
        <v>46326</v>
      </c>
      <c r="B2640" s="98" t="s">
        <v>1156</v>
      </c>
      <c r="C2640" s="98" t="s">
        <v>56</v>
      </c>
      <c r="D2640" s="104">
        <v>5</v>
      </c>
      <c r="E2640" s="104">
        <v>4</v>
      </c>
      <c r="F2640" s="99" t="s">
        <v>1352</v>
      </c>
      <c r="G2640" s="101">
        <v>9.6</v>
      </c>
      <c r="H2640" s="109">
        <v>0.2</v>
      </c>
      <c r="I2640">
        <v>8.8000000000000007</v>
      </c>
      <c r="J2640" t="str">
        <f t="shared" si="44"/>
        <v>No</v>
      </c>
      <c r="K2640" s="102" t="s">
        <v>1101</v>
      </c>
    </row>
    <row r="2641" spans="1:11" ht="16" customHeight="1" x14ac:dyDescent="0.2">
      <c r="A2641" s="48">
        <v>46326</v>
      </c>
      <c r="B2641" s="98" t="s">
        <v>1156</v>
      </c>
      <c r="C2641" s="98" t="s">
        <v>56</v>
      </c>
      <c r="D2641" s="104">
        <v>5</v>
      </c>
      <c r="E2641" s="104">
        <v>7</v>
      </c>
      <c r="F2641" s="99" t="s">
        <v>1502</v>
      </c>
      <c r="G2641" s="101">
        <v>15.5</v>
      </c>
      <c r="H2641" s="109">
        <v>0.5</v>
      </c>
      <c r="I2641">
        <v>19.5</v>
      </c>
      <c r="J2641" t="str">
        <f t="shared" si="44"/>
        <v>Yes</v>
      </c>
      <c r="K2641" s="102" t="s">
        <v>4</v>
      </c>
    </row>
    <row r="2642" spans="1:11" ht="16" customHeight="1" x14ac:dyDescent="0.2">
      <c r="A2642" s="48">
        <v>46326</v>
      </c>
      <c r="B2642" s="98" t="s">
        <v>1156</v>
      </c>
      <c r="C2642" s="98" t="s">
        <v>56</v>
      </c>
      <c r="D2642" s="104">
        <v>5</v>
      </c>
      <c r="E2642" s="104">
        <v>7</v>
      </c>
      <c r="F2642" s="99" t="s">
        <v>1502</v>
      </c>
      <c r="G2642" s="101">
        <v>4.8</v>
      </c>
      <c r="H2642" s="109">
        <v>0.2</v>
      </c>
      <c r="I2642">
        <v>5.3</v>
      </c>
      <c r="J2642" t="str">
        <f t="shared" si="44"/>
        <v>Yes</v>
      </c>
      <c r="K2642" s="102" t="s">
        <v>1101</v>
      </c>
    </row>
    <row r="2643" spans="1:11" ht="16" hidden="1" customHeight="1" x14ac:dyDescent="0.2">
      <c r="A2643" s="48">
        <v>46326</v>
      </c>
      <c r="B2643" s="98" t="s">
        <v>1156</v>
      </c>
      <c r="C2643" s="98" t="s">
        <v>56</v>
      </c>
      <c r="D2643" s="104">
        <v>5</v>
      </c>
      <c r="E2643" s="104">
        <v>9</v>
      </c>
      <c r="F2643" s="99" t="s">
        <v>461</v>
      </c>
      <c r="G2643" s="101">
        <v>32</v>
      </c>
      <c r="H2643" s="109">
        <v>0.5</v>
      </c>
      <c r="I2643">
        <v>30</v>
      </c>
      <c r="J2643" t="str">
        <f t="shared" si="44"/>
        <v>No</v>
      </c>
      <c r="K2643" s="102" t="s">
        <v>4</v>
      </c>
    </row>
    <row r="2644" spans="1:11" ht="16" hidden="1" customHeight="1" x14ac:dyDescent="0.2">
      <c r="A2644" s="48">
        <v>46326</v>
      </c>
      <c r="B2644" s="98" t="s">
        <v>1156</v>
      </c>
      <c r="C2644" s="98" t="s">
        <v>56</v>
      </c>
      <c r="D2644" s="104">
        <v>5</v>
      </c>
      <c r="E2644" s="104">
        <v>9</v>
      </c>
      <c r="F2644" s="99" t="s">
        <v>461</v>
      </c>
      <c r="G2644" s="101">
        <v>9.8000000000000007</v>
      </c>
      <c r="H2644" s="109">
        <v>0.2</v>
      </c>
      <c r="I2644">
        <v>5.58</v>
      </c>
      <c r="J2644" t="str">
        <f t="shared" si="44"/>
        <v>No</v>
      </c>
      <c r="K2644" s="102" t="s">
        <v>1101</v>
      </c>
    </row>
    <row r="2645" spans="1:11" ht="16" customHeight="1" x14ac:dyDescent="0.2">
      <c r="A2645" s="48">
        <v>46326</v>
      </c>
      <c r="B2645" s="98" t="s">
        <v>1156</v>
      </c>
      <c r="C2645" s="98" t="s">
        <v>56</v>
      </c>
      <c r="D2645" s="104">
        <v>5</v>
      </c>
      <c r="E2645" s="104">
        <v>10</v>
      </c>
      <c r="F2645" s="99" t="s">
        <v>153</v>
      </c>
      <c r="G2645" s="101">
        <v>14</v>
      </c>
      <c r="H2645" s="109">
        <v>0.5</v>
      </c>
      <c r="I2645">
        <v>15.93</v>
      </c>
      <c r="J2645" t="str">
        <f t="shared" si="44"/>
        <v>Yes</v>
      </c>
      <c r="K2645" s="102" t="s">
        <v>4</v>
      </c>
    </row>
    <row r="2646" spans="1:11" ht="16" customHeight="1" x14ac:dyDescent="0.2">
      <c r="A2646" s="48">
        <v>46326</v>
      </c>
      <c r="B2646" s="98" t="s">
        <v>1156</v>
      </c>
      <c r="C2646" s="98" t="s">
        <v>56</v>
      </c>
      <c r="D2646" s="104">
        <v>5</v>
      </c>
      <c r="E2646" s="104">
        <v>10</v>
      </c>
      <c r="F2646" s="99" t="s">
        <v>153</v>
      </c>
      <c r="G2646" s="101">
        <v>4.5</v>
      </c>
      <c r="H2646" s="109">
        <v>0.2</v>
      </c>
      <c r="I2646">
        <v>4.8</v>
      </c>
      <c r="J2646" t="str">
        <f t="shared" si="44"/>
        <v>Yes</v>
      </c>
      <c r="K2646" s="102" t="s">
        <v>1101</v>
      </c>
    </row>
    <row r="2647" spans="1:11" ht="16" hidden="1" customHeight="1" x14ac:dyDescent="0.2">
      <c r="A2647" s="48">
        <v>46326</v>
      </c>
      <c r="B2647" s="98" t="s">
        <v>1156</v>
      </c>
      <c r="C2647" s="98" t="s">
        <v>56</v>
      </c>
      <c r="D2647" s="104">
        <v>5</v>
      </c>
      <c r="E2647" s="104">
        <v>11</v>
      </c>
      <c r="F2647" s="99" t="s">
        <v>1503</v>
      </c>
      <c r="G2647" s="101">
        <v>10.5</v>
      </c>
      <c r="H2647" s="109">
        <v>0.5</v>
      </c>
      <c r="I2647">
        <v>9.4</v>
      </c>
      <c r="J2647" t="str">
        <f t="shared" si="44"/>
        <v>No</v>
      </c>
      <c r="K2647" s="102" t="s">
        <v>4</v>
      </c>
    </row>
    <row r="2648" spans="1:11" ht="16" hidden="1" customHeight="1" x14ac:dyDescent="0.2">
      <c r="A2648" s="48">
        <v>46326</v>
      </c>
      <c r="B2648" s="98" t="s">
        <v>1156</v>
      </c>
      <c r="C2648" s="98" t="s">
        <v>56</v>
      </c>
      <c r="D2648" s="104">
        <v>5</v>
      </c>
      <c r="E2648" s="104">
        <v>13</v>
      </c>
      <c r="F2648" s="99" t="s">
        <v>1504</v>
      </c>
      <c r="G2648" s="101">
        <v>27</v>
      </c>
      <c r="H2648" s="109">
        <v>0.5</v>
      </c>
      <c r="I2648">
        <v>23</v>
      </c>
      <c r="J2648" t="str">
        <f t="shared" si="44"/>
        <v>No</v>
      </c>
      <c r="K2648" s="102" t="s">
        <v>4</v>
      </c>
    </row>
    <row r="2649" spans="1:11" ht="16" hidden="1" customHeight="1" x14ac:dyDescent="0.2">
      <c r="A2649" s="48">
        <v>46326</v>
      </c>
      <c r="B2649" s="98" t="s">
        <v>1156</v>
      </c>
      <c r="C2649" s="98" t="s">
        <v>56</v>
      </c>
      <c r="D2649" s="104">
        <v>5</v>
      </c>
      <c r="E2649" s="104">
        <v>13</v>
      </c>
      <c r="F2649" s="99" t="s">
        <v>1504</v>
      </c>
      <c r="G2649" s="101">
        <v>8.6</v>
      </c>
      <c r="H2649" s="109">
        <v>0.2</v>
      </c>
      <c r="I2649">
        <v>6.4</v>
      </c>
      <c r="J2649" t="str">
        <f t="shared" si="44"/>
        <v>No</v>
      </c>
      <c r="K2649" s="102" t="s">
        <v>1101</v>
      </c>
    </row>
    <row r="2650" spans="1:11" ht="16" hidden="1" customHeight="1" x14ac:dyDescent="0.2">
      <c r="A2650" s="48">
        <v>46326</v>
      </c>
      <c r="B2650" s="98" t="s">
        <v>1156</v>
      </c>
      <c r="C2650" s="98" t="s">
        <v>56</v>
      </c>
      <c r="D2650" s="104">
        <v>5</v>
      </c>
      <c r="E2650" s="104">
        <v>15</v>
      </c>
      <c r="F2650" s="99" t="s">
        <v>444</v>
      </c>
      <c r="G2650" s="101">
        <v>25</v>
      </c>
      <c r="H2650" s="109">
        <v>0.5</v>
      </c>
      <c r="I2650">
        <v>13.5</v>
      </c>
      <c r="J2650" t="str">
        <f t="shared" si="44"/>
        <v>No</v>
      </c>
      <c r="K2650" s="102" t="s">
        <v>4</v>
      </c>
    </row>
    <row r="2651" spans="1:11" ht="16" hidden="1" customHeight="1" x14ac:dyDescent="0.2">
      <c r="A2651" s="48">
        <v>46326</v>
      </c>
      <c r="B2651" s="98" t="s">
        <v>1156</v>
      </c>
      <c r="C2651" s="98" t="s">
        <v>56</v>
      </c>
      <c r="D2651" s="104">
        <v>5</v>
      </c>
      <c r="E2651" s="104">
        <v>15</v>
      </c>
      <c r="F2651" s="99" t="s">
        <v>444</v>
      </c>
      <c r="G2651" s="101">
        <v>7.8</v>
      </c>
      <c r="H2651" s="109">
        <v>0.2</v>
      </c>
      <c r="I2651">
        <v>4.9000000000000004</v>
      </c>
      <c r="J2651" t="str">
        <f t="shared" si="44"/>
        <v>No</v>
      </c>
      <c r="K2651" s="102" t="s">
        <v>1101</v>
      </c>
    </row>
    <row r="2652" spans="1:11" ht="16" hidden="1" customHeight="1" x14ac:dyDescent="0.2">
      <c r="A2652" s="48">
        <v>46326</v>
      </c>
      <c r="B2652" s="98" t="s">
        <v>1156</v>
      </c>
      <c r="C2652" s="98" t="s">
        <v>56</v>
      </c>
      <c r="D2652" s="104">
        <v>5</v>
      </c>
      <c r="E2652" s="104">
        <v>18</v>
      </c>
      <c r="F2652" s="99" t="s">
        <v>713</v>
      </c>
      <c r="G2652" s="101">
        <v>10.5</v>
      </c>
      <c r="H2652" s="109">
        <v>0.5</v>
      </c>
      <c r="I2652">
        <v>6.63</v>
      </c>
      <c r="J2652" t="str">
        <f t="shared" si="44"/>
        <v>No</v>
      </c>
      <c r="K2652" s="102" t="s">
        <v>4</v>
      </c>
    </row>
    <row r="2653" spans="1:11" ht="16" customHeight="1" x14ac:dyDescent="0.2">
      <c r="A2653" s="48">
        <v>46326</v>
      </c>
      <c r="B2653" s="98" t="s">
        <v>1172</v>
      </c>
      <c r="C2653" s="98" t="s">
        <v>1173</v>
      </c>
      <c r="D2653" s="104">
        <v>5</v>
      </c>
      <c r="E2653" s="104">
        <v>2</v>
      </c>
      <c r="F2653" s="99" t="s">
        <v>1422</v>
      </c>
      <c r="G2653" s="101">
        <v>16.5</v>
      </c>
      <c r="H2653" s="109">
        <v>0.5</v>
      </c>
      <c r="I2653">
        <v>17.02</v>
      </c>
      <c r="J2653" t="str">
        <f t="shared" si="44"/>
        <v>Yes</v>
      </c>
      <c r="K2653" s="102" t="s">
        <v>4</v>
      </c>
    </row>
    <row r="2654" spans="1:11" ht="16" hidden="1" customHeight="1" x14ac:dyDescent="0.2">
      <c r="A2654" s="48">
        <v>46326</v>
      </c>
      <c r="B2654" s="98" t="s">
        <v>1172</v>
      </c>
      <c r="C2654" s="98" t="s">
        <v>1173</v>
      </c>
      <c r="D2654" s="104">
        <v>5</v>
      </c>
      <c r="E2654" s="104">
        <v>2</v>
      </c>
      <c r="F2654" s="99" t="s">
        <v>1422</v>
      </c>
      <c r="G2654" s="101">
        <v>4.3</v>
      </c>
      <c r="H2654" s="109">
        <v>0.2</v>
      </c>
      <c r="I2654">
        <v>3.85</v>
      </c>
      <c r="J2654" t="str">
        <f t="shared" si="44"/>
        <v>No</v>
      </c>
      <c r="K2654" s="102" t="s">
        <v>1101</v>
      </c>
    </row>
    <row r="2655" spans="1:11" ht="16" hidden="1" customHeight="1" x14ac:dyDescent="0.2">
      <c r="A2655" s="48">
        <v>46326</v>
      </c>
      <c r="B2655" s="98" t="s">
        <v>1172</v>
      </c>
      <c r="C2655" s="98" t="s">
        <v>1173</v>
      </c>
      <c r="D2655" s="104">
        <v>5</v>
      </c>
      <c r="E2655" s="104">
        <v>6</v>
      </c>
      <c r="F2655" s="99" t="s">
        <v>1505</v>
      </c>
      <c r="G2655" s="101">
        <v>12</v>
      </c>
      <c r="H2655" s="109">
        <v>0.5</v>
      </c>
      <c r="I2655">
        <v>9.8800000000000008</v>
      </c>
      <c r="J2655" t="str">
        <f t="shared" si="44"/>
        <v>No</v>
      </c>
      <c r="K2655" s="102" t="s">
        <v>4</v>
      </c>
    </row>
    <row r="2656" spans="1:11" ht="16" hidden="1" customHeight="1" x14ac:dyDescent="0.2">
      <c r="A2656" s="48">
        <v>46326</v>
      </c>
      <c r="B2656" s="98" t="s">
        <v>1156</v>
      </c>
      <c r="C2656" s="98" t="s">
        <v>56</v>
      </c>
      <c r="D2656" s="104">
        <v>6</v>
      </c>
      <c r="E2656" s="104">
        <v>2</v>
      </c>
      <c r="F2656" s="99" t="s">
        <v>1506</v>
      </c>
      <c r="G2656" s="101">
        <v>24</v>
      </c>
      <c r="H2656" s="109">
        <v>0.5</v>
      </c>
      <c r="I2656">
        <v>22</v>
      </c>
      <c r="J2656" t="str">
        <f t="shared" si="44"/>
        <v>No</v>
      </c>
      <c r="K2656" s="102" t="s">
        <v>4</v>
      </c>
    </row>
    <row r="2657" spans="1:11" ht="16" hidden="1" customHeight="1" x14ac:dyDescent="0.2">
      <c r="A2657" s="48">
        <v>46326</v>
      </c>
      <c r="B2657" s="98" t="s">
        <v>1156</v>
      </c>
      <c r="C2657" s="98" t="s">
        <v>56</v>
      </c>
      <c r="D2657" s="104">
        <v>6</v>
      </c>
      <c r="E2657" s="104">
        <v>2</v>
      </c>
      <c r="F2657" s="99" t="s">
        <v>1506</v>
      </c>
      <c r="G2657" s="101">
        <v>6.8</v>
      </c>
      <c r="H2657" s="109">
        <v>0.2</v>
      </c>
      <c r="I2657">
        <v>4.97</v>
      </c>
      <c r="J2657" t="str">
        <f t="shared" si="44"/>
        <v>No</v>
      </c>
      <c r="K2657" s="102" t="s">
        <v>1101</v>
      </c>
    </row>
    <row r="2658" spans="1:11" ht="16" hidden="1" customHeight="1" x14ac:dyDescent="0.2">
      <c r="A2658" s="48">
        <v>46326</v>
      </c>
      <c r="B2658" s="98" t="s">
        <v>1156</v>
      </c>
      <c r="C2658" s="98" t="s">
        <v>56</v>
      </c>
      <c r="D2658" s="104">
        <v>6</v>
      </c>
      <c r="E2658" s="104">
        <v>7</v>
      </c>
      <c r="F2658" s="99" t="s">
        <v>1507</v>
      </c>
      <c r="G2658" s="101">
        <v>22</v>
      </c>
      <c r="H2658" s="109">
        <v>0.5</v>
      </c>
      <c r="I2658">
        <v>13</v>
      </c>
      <c r="J2658" t="str">
        <f t="shared" si="44"/>
        <v>No</v>
      </c>
      <c r="K2658" s="102" t="s">
        <v>4</v>
      </c>
    </row>
    <row r="2659" spans="1:11" ht="16" hidden="1" customHeight="1" x14ac:dyDescent="0.2">
      <c r="A2659" s="48">
        <v>46326</v>
      </c>
      <c r="B2659" s="98" t="s">
        <v>1156</v>
      </c>
      <c r="C2659" s="98" t="s">
        <v>56</v>
      </c>
      <c r="D2659" s="104">
        <v>6</v>
      </c>
      <c r="E2659" s="104">
        <v>7</v>
      </c>
      <c r="F2659" s="99" t="s">
        <v>1507</v>
      </c>
      <c r="G2659" s="101">
        <v>6.2</v>
      </c>
      <c r="H2659" s="109">
        <v>0.2</v>
      </c>
      <c r="I2659">
        <v>4.0999999999999996</v>
      </c>
      <c r="J2659" t="str">
        <f t="shared" si="44"/>
        <v>No</v>
      </c>
      <c r="K2659" s="102" t="s">
        <v>1101</v>
      </c>
    </row>
    <row r="2660" spans="1:11" ht="16" customHeight="1" x14ac:dyDescent="0.2">
      <c r="A2660" s="48">
        <v>46326</v>
      </c>
      <c r="B2660" s="98" t="s">
        <v>1156</v>
      </c>
      <c r="C2660" s="98" t="s">
        <v>56</v>
      </c>
      <c r="D2660" s="104">
        <v>6</v>
      </c>
      <c r="E2660" s="104">
        <v>9</v>
      </c>
      <c r="F2660" s="99" t="s">
        <v>1508</v>
      </c>
      <c r="G2660" s="101">
        <v>36</v>
      </c>
      <c r="H2660" s="109">
        <v>0.5</v>
      </c>
      <c r="I2660">
        <v>39.590000000000003</v>
      </c>
      <c r="J2660" t="str">
        <f t="shared" si="44"/>
        <v>Yes</v>
      </c>
      <c r="K2660" s="102" t="s">
        <v>4</v>
      </c>
    </row>
    <row r="2661" spans="1:11" ht="16" hidden="1" customHeight="1" x14ac:dyDescent="0.2">
      <c r="A2661" s="48">
        <v>46326</v>
      </c>
      <c r="B2661" s="98" t="s">
        <v>1156</v>
      </c>
      <c r="C2661" s="98" t="s">
        <v>56</v>
      </c>
      <c r="D2661" s="104">
        <v>6</v>
      </c>
      <c r="E2661" s="104">
        <v>9</v>
      </c>
      <c r="F2661" s="99" t="s">
        <v>1508</v>
      </c>
      <c r="G2661" s="101">
        <v>10</v>
      </c>
      <c r="H2661" s="109">
        <v>0.2</v>
      </c>
      <c r="I2661">
        <v>8</v>
      </c>
      <c r="J2661" t="str">
        <f t="shared" si="44"/>
        <v>No</v>
      </c>
      <c r="K2661" s="102" t="s">
        <v>1101</v>
      </c>
    </row>
    <row r="2662" spans="1:11" ht="16" customHeight="1" x14ac:dyDescent="0.2">
      <c r="A2662" s="48">
        <v>46326</v>
      </c>
      <c r="B2662" s="98" t="s">
        <v>1156</v>
      </c>
      <c r="C2662" s="98" t="s">
        <v>56</v>
      </c>
      <c r="D2662" s="104">
        <v>6</v>
      </c>
      <c r="E2662" s="104">
        <v>14</v>
      </c>
      <c r="F2662" s="99" t="s">
        <v>1509</v>
      </c>
      <c r="G2662" s="101">
        <v>14.5</v>
      </c>
      <c r="H2662" s="109">
        <v>0.5</v>
      </c>
      <c r="I2662">
        <v>20.13</v>
      </c>
      <c r="J2662" t="str">
        <f t="shared" si="44"/>
        <v>Yes</v>
      </c>
      <c r="K2662" s="102" t="s">
        <v>4</v>
      </c>
    </row>
    <row r="2663" spans="1:11" ht="16" customHeight="1" x14ac:dyDescent="0.2">
      <c r="A2663" s="48">
        <v>46326</v>
      </c>
      <c r="B2663" s="98" t="s">
        <v>1156</v>
      </c>
      <c r="C2663" s="98" t="s">
        <v>56</v>
      </c>
      <c r="D2663" s="104">
        <v>6</v>
      </c>
      <c r="E2663" s="104">
        <v>14</v>
      </c>
      <c r="F2663" s="99" t="s">
        <v>1509</v>
      </c>
      <c r="G2663" s="101">
        <v>4.0999999999999996</v>
      </c>
      <c r="H2663" s="109">
        <v>0.2</v>
      </c>
      <c r="I2663">
        <v>4.5</v>
      </c>
      <c r="J2663" t="str">
        <f t="shared" si="44"/>
        <v>Yes</v>
      </c>
      <c r="K2663" s="102" t="s">
        <v>1101</v>
      </c>
    </row>
    <row r="2664" spans="1:11" ht="16" customHeight="1" x14ac:dyDescent="0.2">
      <c r="A2664" s="48">
        <v>46326</v>
      </c>
      <c r="B2664" s="98" t="s">
        <v>1172</v>
      </c>
      <c r="C2664" s="98" t="s">
        <v>1173</v>
      </c>
      <c r="D2664" s="104">
        <v>6</v>
      </c>
      <c r="E2664" s="104">
        <v>8</v>
      </c>
      <c r="F2664" s="99" t="s">
        <v>1510</v>
      </c>
      <c r="G2664" s="101">
        <v>16.5</v>
      </c>
      <c r="H2664" s="109">
        <v>0.5</v>
      </c>
      <c r="I2664">
        <v>25</v>
      </c>
      <c r="J2664" t="str">
        <f t="shared" si="44"/>
        <v>Yes</v>
      </c>
      <c r="K2664" s="102" t="s">
        <v>4</v>
      </c>
    </row>
    <row r="2665" spans="1:11" ht="16" customHeight="1" x14ac:dyDescent="0.2">
      <c r="A2665" s="48">
        <v>46326</v>
      </c>
      <c r="B2665" s="98" t="s">
        <v>1172</v>
      </c>
      <c r="C2665" s="98" t="s">
        <v>1173</v>
      </c>
      <c r="D2665" s="104">
        <v>6</v>
      </c>
      <c r="E2665" s="104">
        <v>8</v>
      </c>
      <c r="F2665" s="99" t="s">
        <v>1510</v>
      </c>
      <c r="G2665" s="101">
        <v>4.2</v>
      </c>
      <c r="H2665" s="109">
        <v>0.2</v>
      </c>
      <c r="I2665">
        <v>4.47</v>
      </c>
      <c r="J2665" t="str">
        <f t="shared" si="44"/>
        <v>Yes</v>
      </c>
      <c r="K2665" s="102" t="s">
        <v>1101</v>
      </c>
    </row>
    <row r="2666" spans="1:11" ht="16" customHeight="1" x14ac:dyDescent="0.2">
      <c r="A2666" s="48">
        <v>46326</v>
      </c>
      <c r="B2666" s="98" t="s">
        <v>1172</v>
      </c>
      <c r="C2666" s="98" t="s">
        <v>1173</v>
      </c>
      <c r="D2666" s="104">
        <v>6</v>
      </c>
      <c r="E2666" s="104">
        <v>11</v>
      </c>
      <c r="F2666" s="99" t="s">
        <v>1196</v>
      </c>
      <c r="G2666" s="101">
        <v>16</v>
      </c>
      <c r="H2666" s="109">
        <v>0.5</v>
      </c>
      <c r="I2666">
        <v>21.04</v>
      </c>
      <c r="J2666" t="str">
        <f t="shared" si="44"/>
        <v>Yes</v>
      </c>
      <c r="K2666" s="102" t="s">
        <v>4</v>
      </c>
    </row>
    <row r="2667" spans="1:11" ht="16" hidden="1" customHeight="1" x14ac:dyDescent="0.2">
      <c r="A2667" s="48">
        <v>46326</v>
      </c>
      <c r="B2667" s="98" t="s">
        <v>1172</v>
      </c>
      <c r="C2667" s="98" t="s">
        <v>1173</v>
      </c>
      <c r="D2667" s="104">
        <v>6</v>
      </c>
      <c r="E2667" s="104">
        <v>11</v>
      </c>
      <c r="F2667" s="99" t="s">
        <v>1196</v>
      </c>
      <c r="G2667" s="101">
        <v>4.0999999999999996</v>
      </c>
      <c r="H2667" s="109">
        <v>0.2</v>
      </c>
      <c r="I2667">
        <v>4</v>
      </c>
      <c r="J2667" t="str">
        <f t="shared" si="44"/>
        <v>No</v>
      </c>
      <c r="K2667" s="102" t="s">
        <v>1101</v>
      </c>
    </row>
    <row r="2668" spans="1:11" ht="16" hidden="1" customHeight="1" x14ac:dyDescent="0.2">
      <c r="A2668" s="48">
        <v>46326</v>
      </c>
      <c r="B2668" s="98" t="s">
        <v>1156</v>
      </c>
      <c r="C2668" s="98" t="s">
        <v>56</v>
      </c>
      <c r="D2668" s="104">
        <v>7</v>
      </c>
      <c r="E2668" s="104">
        <v>3</v>
      </c>
      <c r="F2668" s="99" t="s">
        <v>1511</v>
      </c>
      <c r="G2668" s="101">
        <v>11.5</v>
      </c>
      <c r="H2668" s="109">
        <v>0.5</v>
      </c>
      <c r="I2668">
        <v>10.54</v>
      </c>
      <c r="J2668" t="str">
        <f t="shared" si="44"/>
        <v>No</v>
      </c>
      <c r="K2668" s="102" t="s">
        <v>4</v>
      </c>
    </row>
    <row r="2669" spans="1:11" ht="16" hidden="1" customHeight="1" x14ac:dyDescent="0.2">
      <c r="A2669" s="48">
        <v>46326</v>
      </c>
      <c r="B2669" s="98" t="s">
        <v>1156</v>
      </c>
      <c r="C2669" s="98" t="s">
        <v>56</v>
      </c>
      <c r="D2669" s="104">
        <v>7</v>
      </c>
      <c r="E2669" s="104">
        <v>4</v>
      </c>
      <c r="F2669" s="99" t="s">
        <v>1512</v>
      </c>
      <c r="G2669" s="101">
        <v>15</v>
      </c>
      <c r="H2669" s="109">
        <v>0.5</v>
      </c>
      <c r="I2669">
        <v>13.42</v>
      </c>
      <c r="J2669" t="str">
        <f t="shared" si="44"/>
        <v>No</v>
      </c>
      <c r="K2669" s="102" t="s">
        <v>4</v>
      </c>
    </row>
    <row r="2670" spans="1:11" ht="16" hidden="1" customHeight="1" x14ac:dyDescent="0.2">
      <c r="A2670" s="48">
        <v>46326</v>
      </c>
      <c r="B2670" s="98" t="s">
        <v>1156</v>
      </c>
      <c r="C2670" s="98" t="s">
        <v>56</v>
      </c>
      <c r="D2670" s="104">
        <v>7</v>
      </c>
      <c r="E2670" s="104">
        <v>4</v>
      </c>
      <c r="F2670" s="99" t="s">
        <v>1512</v>
      </c>
      <c r="G2670" s="101">
        <v>4.8</v>
      </c>
      <c r="H2670" s="109">
        <v>0.2</v>
      </c>
      <c r="I2670">
        <v>4.3</v>
      </c>
      <c r="J2670" t="str">
        <f t="shared" si="44"/>
        <v>No</v>
      </c>
      <c r="K2670" s="102" t="s">
        <v>1101</v>
      </c>
    </row>
    <row r="2671" spans="1:11" ht="16" customHeight="1" x14ac:dyDescent="0.2">
      <c r="A2671" s="48">
        <v>46326</v>
      </c>
      <c r="B2671" s="98" t="s">
        <v>1156</v>
      </c>
      <c r="C2671" s="98" t="s">
        <v>56</v>
      </c>
      <c r="D2671" s="104">
        <v>7</v>
      </c>
      <c r="E2671" s="104">
        <v>5</v>
      </c>
      <c r="F2671" s="99" t="s">
        <v>1513</v>
      </c>
      <c r="G2671" s="101">
        <v>14</v>
      </c>
      <c r="H2671" s="109">
        <v>0.5</v>
      </c>
      <c r="I2671">
        <v>16</v>
      </c>
      <c r="J2671" t="str">
        <f t="shared" si="44"/>
        <v>Yes</v>
      </c>
      <c r="K2671" s="102" t="s">
        <v>4</v>
      </c>
    </row>
    <row r="2672" spans="1:11" ht="16" customHeight="1" x14ac:dyDescent="0.2">
      <c r="A2672" s="48">
        <v>46326</v>
      </c>
      <c r="B2672" s="98" t="s">
        <v>1156</v>
      </c>
      <c r="C2672" s="98" t="s">
        <v>56</v>
      </c>
      <c r="D2672" s="104">
        <v>7</v>
      </c>
      <c r="E2672" s="104">
        <v>5</v>
      </c>
      <c r="F2672" s="99" t="s">
        <v>1513</v>
      </c>
      <c r="G2672" s="101">
        <v>4.4000000000000004</v>
      </c>
      <c r="H2672" s="109">
        <v>0.2</v>
      </c>
      <c r="I2672">
        <v>4.5999999999999996</v>
      </c>
      <c r="J2672" t="str">
        <f t="shared" si="44"/>
        <v>Yes</v>
      </c>
      <c r="K2672" s="102" t="s">
        <v>1101</v>
      </c>
    </row>
    <row r="2673" spans="1:11" ht="16" hidden="1" customHeight="1" x14ac:dyDescent="0.2">
      <c r="A2673" s="48">
        <v>46326</v>
      </c>
      <c r="B2673" s="98" t="s">
        <v>1156</v>
      </c>
      <c r="C2673" s="98" t="s">
        <v>56</v>
      </c>
      <c r="D2673" s="104">
        <v>7</v>
      </c>
      <c r="E2673" s="104">
        <v>6</v>
      </c>
      <c r="F2673" s="99" t="s">
        <v>1289</v>
      </c>
      <c r="G2673" s="101">
        <v>16</v>
      </c>
      <c r="H2673" s="109">
        <v>0.5</v>
      </c>
      <c r="I2673">
        <v>12.88</v>
      </c>
      <c r="J2673" t="str">
        <f t="shared" si="44"/>
        <v>No</v>
      </c>
      <c r="K2673" s="102" t="s">
        <v>4</v>
      </c>
    </row>
    <row r="2674" spans="1:11" ht="16" hidden="1" customHeight="1" x14ac:dyDescent="0.2">
      <c r="A2674" s="48">
        <v>46326</v>
      </c>
      <c r="B2674" s="98" t="s">
        <v>1156</v>
      </c>
      <c r="C2674" s="98" t="s">
        <v>56</v>
      </c>
      <c r="D2674" s="104">
        <v>7</v>
      </c>
      <c r="E2674" s="104">
        <v>6</v>
      </c>
      <c r="F2674" s="99" t="s">
        <v>1289</v>
      </c>
      <c r="G2674" s="101">
        <v>5.0999999999999996</v>
      </c>
      <c r="H2674" s="109">
        <v>0.2</v>
      </c>
      <c r="I2674">
        <v>4.5999999999999996</v>
      </c>
      <c r="J2674" t="str">
        <f t="shared" si="44"/>
        <v>No</v>
      </c>
      <c r="K2674" s="102" t="s">
        <v>1101</v>
      </c>
    </row>
    <row r="2675" spans="1:11" ht="16" hidden="1" customHeight="1" x14ac:dyDescent="0.2">
      <c r="A2675" s="48">
        <v>46326</v>
      </c>
      <c r="B2675" s="98" t="s">
        <v>1156</v>
      </c>
      <c r="C2675" s="98" t="s">
        <v>56</v>
      </c>
      <c r="D2675" s="104">
        <v>7</v>
      </c>
      <c r="E2675" s="104">
        <v>7</v>
      </c>
      <c r="F2675" s="99" t="s">
        <v>1455</v>
      </c>
      <c r="G2675" s="101">
        <v>15.5</v>
      </c>
      <c r="H2675" s="109">
        <v>0.5</v>
      </c>
      <c r="I2675">
        <v>15</v>
      </c>
      <c r="J2675" t="str">
        <f t="shared" si="44"/>
        <v>No</v>
      </c>
      <c r="K2675" s="102" t="s">
        <v>4</v>
      </c>
    </row>
    <row r="2676" spans="1:11" ht="16" hidden="1" customHeight="1" x14ac:dyDescent="0.2">
      <c r="A2676" s="48">
        <v>46326</v>
      </c>
      <c r="B2676" s="98" t="s">
        <v>1156</v>
      </c>
      <c r="C2676" s="98" t="s">
        <v>56</v>
      </c>
      <c r="D2676" s="104">
        <v>7</v>
      </c>
      <c r="E2676" s="104">
        <v>7</v>
      </c>
      <c r="F2676" s="99" t="s">
        <v>1455</v>
      </c>
      <c r="G2676" s="101">
        <v>4.8</v>
      </c>
      <c r="H2676" s="109">
        <v>0.2</v>
      </c>
      <c r="I2676">
        <v>4.2</v>
      </c>
      <c r="J2676" t="str">
        <f t="shared" si="44"/>
        <v>No</v>
      </c>
      <c r="K2676" s="102" t="s">
        <v>1101</v>
      </c>
    </row>
    <row r="2677" spans="1:11" ht="16" hidden="1" customHeight="1" x14ac:dyDescent="0.2">
      <c r="A2677" s="48">
        <v>46326</v>
      </c>
      <c r="B2677" s="98" t="s">
        <v>1156</v>
      </c>
      <c r="C2677" s="98" t="s">
        <v>56</v>
      </c>
      <c r="D2677" s="104">
        <v>7</v>
      </c>
      <c r="E2677" s="104">
        <v>8</v>
      </c>
      <c r="F2677" s="99" t="s">
        <v>1391</v>
      </c>
      <c r="G2677" s="101">
        <v>14.5</v>
      </c>
      <c r="H2677" s="109">
        <v>0.5</v>
      </c>
      <c r="I2677">
        <v>9.4</v>
      </c>
      <c r="J2677" t="str">
        <f t="shared" si="44"/>
        <v>No</v>
      </c>
      <c r="K2677" s="102" t="s">
        <v>4</v>
      </c>
    </row>
    <row r="2678" spans="1:11" ht="16" hidden="1" customHeight="1" x14ac:dyDescent="0.2">
      <c r="A2678" s="48">
        <v>46326</v>
      </c>
      <c r="B2678" s="98" t="s">
        <v>1156</v>
      </c>
      <c r="C2678" s="98" t="s">
        <v>56</v>
      </c>
      <c r="D2678" s="104">
        <v>7</v>
      </c>
      <c r="E2678" s="104">
        <v>8</v>
      </c>
      <c r="F2678" s="99" t="s">
        <v>1391</v>
      </c>
      <c r="G2678" s="101">
        <v>4.5</v>
      </c>
      <c r="H2678" s="109">
        <v>0.2</v>
      </c>
      <c r="I2678">
        <v>3.1</v>
      </c>
      <c r="J2678" t="str">
        <f t="shared" si="44"/>
        <v>No</v>
      </c>
      <c r="K2678" s="102" t="s">
        <v>1101</v>
      </c>
    </row>
    <row r="2679" spans="1:11" ht="16" customHeight="1" x14ac:dyDescent="0.2">
      <c r="A2679" s="48">
        <v>46326</v>
      </c>
      <c r="B2679" s="98" t="s">
        <v>1156</v>
      </c>
      <c r="C2679" s="98" t="s">
        <v>56</v>
      </c>
      <c r="D2679" s="104">
        <v>7</v>
      </c>
      <c r="E2679" s="104">
        <v>16</v>
      </c>
      <c r="F2679" s="99" t="s">
        <v>1395</v>
      </c>
      <c r="G2679" s="101">
        <v>26</v>
      </c>
      <c r="H2679" s="109">
        <v>0.5</v>
      </c>
      <c r="I2679">
        <v>26.47</v>
      </c>
      <c r="J2679" t="str">
        <f t="shared" si="44"/>
        <v>Yes</v>
      </c>
      <c r="K2679" s="102" t="s">
        <v>4</v>
      </c>
    </row>
    <row r="2680" spans="1:11" ht="16" customHeight="1" x14ac:dyDescent="0.2">
      <c r="A2680" s="48">
        <v>46326</v>
      </c>
      <c r="B2680" s="98" t="s">
        <v>1156</v>
      </c>
      <c r="C2680" s="98" t="s">
        <v>56</v>
      </c>
      <c r="D2680" s="104">
        <v>7</v>
      </c>
      <c r="E2680" s="104">
        <v>16</v>
      </c>
      <c r="F2680" s="99" t="s">
        <v>1395</v>
      </c>
      <c r="G2680" s="101">
        <v>8</v>
      </c>
      <c r="H2680" s="109">
        <v>0.2</v>
      </c>
      <c r="I2680">
        <v>8</v>
      </c>
      <c r="J2680" t="str">
        <f t="shared" si="44"/>
        <v>Yes</v>
      </c>
      <c r="K2680" s="102" t="s">
        <v>1101</v>
      </c>
    </row>
    <row r="2681" spans="1:11" ht="16" hidden="1" customHeight="1" x14ac:dyDescent="0.2">
      <c r="A2681" s="48">
        <v>46326</v>
      </c>
      <c r="B2681" s="98" t="s">
        <v>1172</v>
      </c>
      <c r="C2681" s="98" t="s">
        <v>1173</v>
      </c>
      <c r="D2681" s="104">
        <v>7</v>
      </c>
      <c r="E2681" s="104">
        <v>3</v>
      </c>
      <c r="F2681" s="99" t="s">
        <v>1373</v>
      </c>
      <c r="G2681" s="101">
        <v>25</v>
      </c>
      <c r="H2681" s="109">
        <v>0.5</v>
      </c>
      <c r="I2681">
        <v>19</v>
      </c>
      <c r="J2681" t="str">
        <f t="shared" si="44"/>
        <v>No</v>
      </c>
      <c r="K2681" s="102" t="s">
        <v>4</v>
      </c>
    </row>
    <row r="2682" spans="1:11" ht="16" hidden="1" customHeight="1" x14ac:dyDescent="0.2">
      <c r="A2682" s="48">
        <v>46326</v>
      </c>
      <c r="B2682" s="98" t="s">
        <v>1172</v>
      </c>
      <c r="C2682" s="98" t="s">
        <v>1173</v>
      </c>
      <c r="D2682" s="104">
        <v>7</v>
      </c>
      <c r="E2682" s="104">
        <v>3</v>
      </c>
      <c r="F2682" s="99" t="s">
        <v>1373</v>
      </c>
      <c r="G2682" s="101">
        <v>7.2</v>
      </c>
      <c r="H2682" s="109">
        <v>0.2</v>
      </c>
      <c r="I2682">
        <v>4.67</v>
      </c>
      <c r="J2682" t="str">
        <f t="shared" si="44"/>
        <v>No</v>
      </c>
      <c r="K2682" s="102" t="s">
        <v>1101</v>
      </c>
    </row>
    <row r="2683" spans="1:11" ht="16" hidden="1" customHeight="1" x14ac:dyDescent="0.2">
      <c r="A2683" s="48">
        <v>46326</v>
      </c>
      <c r="B2683" s="98" t="s">
        <v>1172</v>
      </c>
      <c r="C2683" s="98" t="s">
        <v>1173</v>
      </c>
      <c r="D2683" s="104">
        <v>7</v>
      </c>
      <c r="E2683" s="104">
        <v>6</v>
      </c>
      <c r="F2683" s="99" t="s">
        <v>1514</v>
      </c>
      <c r="G2683" s="101">
        <v>13</v>
      </c>
      <c r="H2683" s="109">
        <v>0.5</v>
      </c>
      <c r="I2683">
        <v>10.67</v>
      </c>
      <c r="J2683" t="str">
        <f t="shared" si="44"/>
        <v>No</v>
      </c>
      <c r="K2683" s="102" t="s">
        <v>4</v>
      </c>
    </row>
    <row r="2684" spans="1:11" ht="16" customHeight="1" x14ac:dyDescent="0.2">
      <c r="A2684" s="48">
        <v>46326</v>
      </c>
      <c r="B2684" s="98" t="s">
        <v>1156</v>
      </c>
      <c r="C2684" s="98" t="s">
        <v>56</v>
      </c>
      <c r="D2684" s="104">
        <v>8</v>
      </c>
      <c r="E2684" s="104">
        <v>2</v>
      </c>
      <c r="F2684" s="99" t="s">
        <v>1515</v>
      </c>
      <c r="G2684" s="101">
        <v>13</v>
      </c>
      <c r="H2684" s="109">
        <v>0.5</v>
      </c>
      <c r="I2684">
        <v>25.05</v>
      </c>
      <c r="J2684" t="str">
        <f t="shared" si="44"/>
        <v>Yes</v>
      </c>
      <c r="K2684" s="102" t="s">
        <v>4</v>
      </c>
    </row>
    <row r="2685" spans="1:11" ht="16" customHeight="1" x14ac:dyDescent="0.2">
      <c r="A2685" s="48">
        <v>46326</v>
      </c>
      <c r="B2685" s="98" t="s">
        <v>1156</v>
      </c>
      <c r="C2685" s="98" t="s">
        <v>56</v>
      </c>
      <c r="D2685" s="104">
        <v>8</v>
      </c>
      <c r="E2685" s="104">
        <v>5</v>
      </c>
      <c r="F2685" s="99" t="s">
        <v>1516</v>
      </c>
      <c r="G2685" s="101">
        <v>11</v>
      </c>
      <c r="H2685" s="109">
        <v>0.5</v>
      </c>
      <c r="I2685">
        <v>13</v>
      </c>
      <c r="J2685" t="str">
        <f t="shared" si="44"/>
        <v>Yes</v>
      </c>
      <c r="K2685" s="102" t="s">
        <v>4</v>
      </c>
    </row>
    <row r="2686" spans="1:11" ht="16" customHeight="1" x14ac:dyDescent="0.2">
      <c r="A2686" s="48">
        <v>46326</v>
      </c>
      <c r="B2686" s="98" t="s">
        <v>1156</v>
      </c>
      <c r="C2686" s="98" t="s">
        <v>56</v>
      </c>
      <c r="D2686" s="104">
        <v>8</v>
      </c>
      <c r="E2686" s="104">
        <v>8</v>
      </c>
      <c r="F2686" s="99" t="s">
        <v>227</v>
      </c>
      <c r="G2686" s="101">
        <v>28</v>
      </c>
      <c r="H2686" s="109">
        <v>0.5</v>
      </c>
      <c r="I2686">
        <v>69.239999999999995</v>
      </c>
      <c r="J2686" t="str">
        <f t="shared" si="44"/>
        <v>Yes</v>
      </c>
      <c r="K2686" s="102" t="s">
        <v>4</v>
      </c>
    </row>
    <row r="2687" spans="1:11" ht="16" customHeight="1" x14ac:dyDescent="0.2">
      <c r="A2687" s="48">
        <v>46326</v>
      </c>
      <c r="B2687" s="98" t="s">
        <v>1156</v>
      </c>
      <c r="C2687" s="98" t="s">
        <v>56</v>
      </c>
      <c r="D2687" s="104">
        <v>8</v>
      </c>
      <c r="E2687" s="104">
        <v>8</v>
      </c>
      <c r="F2687" s="99" t="s">
        <v>227</v>
      </c>
      <c r="G2687" s="101">
        <v>7.2</v>
      </c>
      <c r="H2687" s="109">
        <v>0.2</v>
      </c>
      <c r="I2687">
        <v>7.2</v>
      </c>
      <c r="J2687" t="str">
        <f t="shared" si="44"/>
        <v>Yes</v>
      </c>
      <c r="K2687" s="102" t="s">
        <v>1101</v>
      </c>
    </row>
    <row r="2688" spans="1:11" ht="16" customHeight="1" x14ac:dyDescent="0.2">
      <c r="A2688" s="48">
        <v>46326</v>
      </c>
      <c r="B2688" s="98" t="s">
        <v>1156</v>
      </c>
      <c r="C2688" s="98" t="s">
        <v>56</v>
      </c>
      <c r="D2688" s="104">
        <v>8</v>
      </c>
      <c r="E2688" s="104">
        <v>9</v>
      </c>
      <c r="F2688" s="99" t="s">
        <v>405</v>
      </c>
      <c r="G2688" s="101">
        <v>16</v>
      </c>
      <c r="H2688" s="109">
        <v>0.5</v>
      </c>
      <c r="I2688">
        <v>21</v>
      </c>
      <c r="J2688" t="str">
        <f t="shared" si="44"/>
        <v>Yes</v>
      </c>
      <c r="K2688" s="102" t="s">
        <v>4</v>
      </c>
    </row>
    <row r="2689" spans="1:11" ht="16" hidden="1" customHeight="1" x14ac:dyDescent="0.2">
      <c r="A2689" s="48">
        <v>46326</v>
      </c>
      <c r="B2689" s="98" t="s">
        <v>1156</v>
      </c>
      <c r="C2689" s="98" t="s">
        <v>56</v>
      </c>
      <c r="D2689" s="104">
        <v>8</v>
      </c>
      <c r="E2689" s="104">
        <v>9</v>
      </c>
      <c r="F2689" s="99" t="s">
        <v>405</v>
      </c>
      <c r="G2689" s="101">
        <v>4.2</v>
      </c>
      <c r="H2689" s="109">
        <v>0.2</v>
      </c>
      <c r="I2689">
        <v>3.62</v>
      </c>
      <c r="J2689" t="str">
        <f t="shared" si="44"/>
        <v>No</v>
      </c>
      <c r="K2689" s="102" t="s">
        <v>1101</v>
      </c>
    </row>
    <row r="2690" spans="1:11" ht="16" hidden="1" customHeight="1" x14ac:dyDescent="0.2">
      <c r="A2690" s="48">
        <v>46326</v>
      </c>
      <c r="B2690" s="98" t="s">
        <v>1172</v>
      </c>
      <c r="C2690" s="98" t="s">
        <v>1173</v>
      </c>
      <c r="D2690" s="104">
        <v>8</v>
      </c>
      <c r="E2690" s="104">
        <v>3</v>
      </c>
      <c r="F2690" s="99" t="s">
        <v>1517</v>
      </c>
      <c r="G2690" s="101">
        <v>12.5</v>
      </c>
      <c r="H2690" s="109">
        <v>0.5</v>
      </c>
      <c r="I2690">
        <v>10</v>
      </c>
      <c r="J2690" t="str">
        <f t="shared" si="44"/>
        <v>No</v>
      </c>
      <c r="K2690" s="102" t="s">
        <v>4</v>
      </c>
    </row>
    <row r="2691" spans="1:11" ht="16" hidden="1" customHeight="1" x14ac:dyDescent="0.2">
      <c r="A2691" s="48">
        <v>46326</v>
      </c>
      <c r="B2691" s="98" t="s">
        <v>1172</v>
      </c>
      <c r="C2691" s="98" t="s">
        <v>1173</v>
      </c>
      <c r="D2691" s="104">
        <v>8</v>
      </c>
      <c r="E2691" s="104">
        <v>3</v>
      </c>
      <c r="F2691" s="99" t="s">
        <v>1517</v>
      </c>
      <c r="G2691" s="101">
        <v>4.0999999999999996</v>
      </c>
      <c r="H2691" s="109">
        <v>0.2</v>
      </c>
      <c r="I2691">
        <v>2.57</v>
      </c>
      <c r="J2691" t="str">
        <f t="shared" si="44"/>
        <v>No</v>
      </c>
      <c r="K2691" s="102" t="s">
        <v>1101</v>
      </c>
    </row>
    <row r="2692" spans="1:11" ht="16" hidden="1" customHeight="1" x14ac:dyDescent="0.2">
      <c r="A2692" s="48">
        <v>46326</v>
      </c>
      <c r="B2692" s="98" t="s">
        <v>1172</v>
      </c>
      <c r="C2692" s="98" t="s">
        <v>1173</v>
      </c>
      <c r="D2692" s="104">
        <v>8</v>
      </c>
      <c r="E2692" s="104">
        <v>6</v>
      </c>
      <c r="F2692" s="99" t="s">
        <v>1174</v>
      </c>
      <c r="G2692" s="101">
        <v>25</v>
      </c>
      <c r="H2692" s="109">
        <v>0.5</v>
      </c>
      <c r="I2692">
        <v>24</v>
      </c>
      <c r="J2692" t="str">
        <f t="shared" si="44"/>
        <v>No</v>
      </c>
      <c r="K2692" s="102" t="s">
        <v>4</v>
      </c>
    </row>
    <row r="2693" spans="1:11" ht="16" hidden="1" customHeight="1" x14ac:dyDescent="0.2">
      <c r="A2693" s="48">
        <v>46326</v>
      </c>
      <c r="B2693" s="98" t="s">
        <v>1172</v>
      </c>
      <c r="C2693" s="98" t="s">
        <v>1173</v>
      </c>
      <c r="D2693" s="104">
        <v>8</v>
      </c>
      <c r="E2693" s="104">
        <v>6</v>
      </c>
      <c r="F2693" s="99" t="s">
        <v>1174</v>
      </c>
      <c r="G2693" s="101">
        <v>7.6</v>
      </c>
      <c r="H2693" s="109">
        <v>0.2</v>
      </c>
      <c r="I2693">
        <v>5.71</v>
      </c>
      <c r="J2693" t="str">
        <f t="shared" si="44"/>
        <v>No</v>
      </c>
      <c r="K2693" s="102" t="s">
        <v>1101</v>
      </c>
    </row>
    <row r="2694" spans="1:11" ht="16" hidden="1" customHeight="1" x14ac:dyDescent="0.2">
      <c r="A2694" s="48">
        <v>46326</v>
      </c>
      <c r="B2694" s="98" t="s">
        <v>1172</v>
      </c>
      <c r="C2694" s="98" t="s">
        <v>1173</v>
      </c>
      <c r="D2694" s="104">
        <v>8</v>
      </c>
      <c r="E2694" s="104">
        <v>14</v>
      </c>
      <c r="F2694" s="99" t="s">
        <v>1518</v>
      </c>
      <c r="G2694" s="101">
        <v>19</v>
      </c>
      <c r="H2694" s="109">
        <v>0.5</v>
      </c>
      <c r="I2694">
        <v>7.2</v>
      </c>
      <c r="J2694" t="str">
        <f t="shared" si="44"/>
        <v>No</v>
      </c>
      <c r="K2694" s="102" t="s">
        <v>4</v>
      </c>
    </row>
    <row r="2695" spans="1:11" ht="16" hidden="1" customHeight="1" x14ac:dyDescent="0.2">
      <c r="A2695" s="48">
        <v>46326</v>
      </c>
      <c r="B2695" s="98" t="s">
        <v>1172</v>
      </c>
      <c r="C2695" s="98" t="s">
        <v>1173</v>
      </c>
      <c r="D2695" s="104">
        <v>8</v>
      </c>
      <c r="E2695" s="104">
        <v>14</v>
      </c>
      <c r="F2695" s="99" t="s">
        <v>1518</v>
      </c>
      <c r="G2695" s="101">
        <v>6.2</v>
      </c>
      <c r="H2695" s="109">
        <v>0.2</v>
      </c>
      <c r="I2695">
        <v>3.45</v>
      </c>
      <c r="J2695" t="str">
        <f t="shared" si="44"/>
        <v>No</v>
      </c>
      <c r="K2695" s="102" t="s">
        <v>1101</v>
      </c>
    </row>
    <row r="2696" spans="1:11" ht="16" customHeight="1" x14ac:dyDescent="0.2">
      <c r="A2696" s="48">
        <v>46326</v>
      </c>
      <c r="B2696" s="98" t="s">
        <v>1172</v>
      </c>
      <c r="C2696" s="98" t="s">
        <v>1173</v>
      </c>
      <c r="D2696" s="104">
        <v>8</v>
      </c>
      <c r="E2696" s="104">
        <v>16</v>
      </c>
      <c r="F2696" s="99" t="s">
        <v>1519</v>
      </c>
      <c r="G2696" s="101">
        <v>19.5</v>
      </c>
      <c r="H2696" s="109">
        <v>0.5</v>
      </c>
      <c r="I2696">
        <v>21.26</v>
      </c>
      <c r="J2696" t="str">
        <f t="shared" si="44"/>
        <v>Yes</v>
      </c>
      <c r="K2696" s="102" t="s">
        <v>4</v>
      </c>
    </row>
    <row r="2697" spans="1:11" ht="16" customHeight="1" x14ac:dyDescent="0.2">
      <c r="A2697" s="48">
        <v>46326</v>
      </c>
      <c r="B2697" s="98" t="s">
        <v>1172</v>
      </c>
      <c r="C2697" s="98" t="s">
        <v>1173</v>
      </c>
      <c r="D2697" s="104">
        <v>8</v>
      </c>
      <c r="E2697" s="104">
        <v>16</v>
      </c>
      <c r="F2697" s="99" t="s">
        <v>1519</v>
      </c>
      <c r="G2697" s="101">
        <v>6.2</v>
      </c>
      <c r="H2697" s="109">
        <v>0.2</v>
      </c>
      <c r="I2697">
        <v>6.25</v>
      </c>
      <c r="J2697" t="str">
        <f t="shared" si="44"/>
        <v>Yes</v>
      </c>
      <c r="K2697" s="102" t="s">
        <v>1101</v>
      </c>
    </row>
    <row r="2698" spans="1:11" ht="16" customHeight="1" x14ac:dyDescent="0.2">
      <c r="A2698" s="48">
        <v>46326</v>
      </c>
      <c r="B2698" s="98" t="s">
        <v>1156</v>
      </c>
      <c r="C2698" s="98" t="s">
        <v>56</v>
      </c>
      <c r="D2698" s="104">
        <v>9</v>
      </c>
      <c r="E2698" s="104">
        <v>5</v>
      </c>
      <c r="F2698" s="99" t="s">
        <v>417</v>
      </c>
      <c r="G2698" s="101">
        <v>15</v>
      </c>
      <c r="H2698" s="109">
        <v>0.5</v>
      </c>
      <c r="I2698">
        <v>28</v>
      </c>
      <c r="J2698" t="str">
        <f t="shared" si="44"/>
        <v>Yes</v>
      </c>
      <c r="K2698" s="102" t="s">
        <v>4</v>
      </c>
    </row>
    <row r="2699" spans="1:11" ht="16" customHeight="1" x14ac:dyDescent="0.2">
      <c r="A2699" s="48">
        <v>46326</v>
      </c>
      <c r="B2699" s="98" t="s">
        <v>1156</v>
      </c>
      <c r="C2699" s="98" t="s">
        <v>56</v>
      </c>
      <c r="D2699" s="104">
        <v>9</v>
      </c>
      <c r="E2699" s="104">
        <v>5</v>
      </c>
      <c r="F2699" s="99" t="s">
        <v>417</v>
      </c>
      <c r="G2699" s="101">
        <v>4.4000000000000004</v>
      </c>
      <c r="H2699" s="109">
        <v>0.2</v>
      </c>
      <c r="I2699">
        <v>4.4000000000000004</v>
      </c>
      <c r="J2699" t="str">
        <f t="shared" si="44"/>
        <v>Yes</v>
      </c>
      <c r="K2699" s="102" t="s">
        <v>1101</v>
      </c>
    </row>
    <row r="2700" spans="1:11" ht="16" hidden="1" customHeight="1" x14ac:dyDescent="0.2">
      <c r="A2700" s="48">
        <v>46326</v>
      </c>
      <c r="B2700" s="98" t="s">
        <v>1156</v>
      </c>
      <c r="C2700" s="98" t="s">
        <v>56</v>
      </c>
      <c r="D2700" s="104">
        <v>9</v>
      </c>
      <c r="E2700" s="104">
        <v>9</v>
      </c>
      <c r="F2700" s="99" t="s">
        <v>506</v>
      </c>
      <c r="G2700" s="101">
        <v>38</v>
      </c>
      <c r="H2700" s="109">
        <v>0.5</v>
      </c>
      <c r="I2700">
        <v>36</v>
      </c>
      <c r="J2700" t="str">
        <f t="shared" si="44"/>
        <v>No</v>
      </c>
      <c r="K2700" s="102" t="s">
        <v>4</v>
      </c>
    </row>
    <row r="2701" spans="1:11" ht="16" hidden="1" customHeight="1" x14ac:dyDescent="0.2">
      <c r="A2701" s="48">
        <v>46326</v>
      </c>
      <c r="B2701" s="98" t="s">
        <v>1156</v>
      </c>
      <c r="C2701" s="98" t="s">
        <v>56</v>
      </c>
      <c r="D2701" s="104">
        <v>9</v>
      </c>
      <c r="E2701" s="104">
        <v>9</v>
      </c>
      <c r="F2701" s="99" t="s">
        <v>506</v>
      </c>
      <c r="G2701" s="101">
        <v>11.5</v>
      </c>
      <c r="H2701" s="109">
        <v>0.2</v>
      </c>
      <c r="I2701">
        <v>9.02</v>
      </c>
      <c r="J2701" t="str">
        <f t="shared" ref="J2701:J2712" si="45">IF(I2701&gt;=G2701,"Yes","No")</f>
        <v>No</v>
      </c>
      <c r="K2701" s="102" t="s">
        <v>1101</v>
      </c>
    </row>
    <row r="2702" spans="1:11" ht="16" customHeight="1" x14ac:dyDescent="0.2">
      <c r="A2702" s="48">
        <v>46326</v>
      </c>
      <c r="B2702" s="98" t="s">
        <v>1156</v>
      </c>
      <c r="C2702" s="98" t="s">
        <v>56</v>
      </c>
      <c r="D2702" s="104">
        <v>9</v>
      </c>
      <c r="E2702" s="104">
        <v>11</v>
      </c>
      <c r="F2702" s="99" t="s">
        <v>550</v>
      </c>
      <c r="G2702" s="101">
        <v>36</v>
      </c>
      <c r="H2702" s="109">
        <v>0.5</v>
      </c>
      <c r="I2702">
        <v>42.76</v>
      </c>
      <c r="J2702" t="str">
        <f t="shared" si="45"/>
        <v>Yes</v>
      </c>
      <c r="K2702" s="102" t="s">
        <v>4</v>
      </c>
    </row>
    <row r="2703" spans="1:11" ht="16" hidden="1" customHeight="1" x14ac:dyDescent="0.2">
      <c r="A2703" s="48">
        <v>46326</v>
      </c>
      <c r="B2703" s="98" t="s">
        <v>1156</v>
      </c>
      <c r="C2703" s="98" t="s">
        <v>56</v>
      </c>
      <c r="D2703" s="104">
        <v>9</v>
      </c>
      <c r="E2703" s="104">
        <v>11</v>
      </c>
      <c r="F2703" s="99" t="s">
        <v>550</v>
      </c>
      <c r="G2703" s="101">
        <v>10</v>
      </c>
      <c r="H2703" s="109">
        <v>0.2</v>
      </c>
      <c r="I2703">
        <v>9.4</v>
      </c>
      <c r="J2703" t="str">
        <f t="shared" si="45"/>
        <v>No</v>
      </c>
      <c r="K2703" s="102" t="s">
        <v>1101</v>
      </c>
    </row>
    <row r="2704" spans="1:11" ht="16" hidden="1" customHeight="1" x14ac:dyDescent="0.2">
      <c r="A2704" s="48">
        <v>46326</v>
      </c>
      <c r="B2704" s="98" t="s">
        <v>1156</v>
      </c>
      <c r="C2704" s="98" t="s">
        <v>56</v>
      </c>
      <c r="D2704" s="104">
        <v>9</v>
      </c>
      <c r="E2704" s="104">
        <v>13</v>
      </c>
      <c r="F2704" s="99" t="s">
        <v>1520</v>
      </c>
      <c r="G2704" s="101">
        <v>30</v>
      </c>
      <c r="H2704" s="109">
        <v>0.5</v>
      </c>
      <c r="I2704">
        <v>29.37</v>
      </c>
      <c r="J2704" t="str">
        <f t="shared" si="45"/>
        <v>No</v>
      </c>
      <c r="K2704" s="102" t="s">
        <v>4</v>
      </c>
    </row>
    <row r="2705" spans="1:11" ht="16" hidden="1" customHeight="1" x14ac:dyDescent="0.2">
      <c r="A2705" s="48">
        <v>46326</v>
      </c>
      <c r="B2705" s="98" t="s">
        <v>1156</v>
      </c>
      <c r="C2705" s="98" t="s">
        <v>56</v>
      </c>
      <c r="D2705" s="104">
        <v>9</v>
      </c>
      <c r="E2705" s="104">
        <v>13</v>
      </c>
      <c r="F2705" s="99" t="s">
        <v>1520</v>
      </c>
      <c r="G2705" s="101">
        <v>9.4</v>
      </c>
      <c r="H2705" s="109">
        <v>0.2</v>
      </c>
      <c r="I2705">
        <v>5.9</v>
      </c>
      <c r="J2705" t="str">
        <f t="shared" si="45"/>
        <v>No</v>
      </c>
      <c r="K2705" s="102" t="s">
        <v>1101</v>
      </c>
    </row>
    <row r="2706" spans="1:11" ht="16" customHeight="1" x14ac:dyDescent="0.2">
      <c r="A2706" s="48">
        <v>46326</v>
      </c>
      <c r="B2706" s="98" t="s">
        <v>1156</v>
      </c>
      <c r="C2706" s="98" t="s">
        <v>56</v>
      </c>
      <c r="D2706" s="104">
        <v>9</v>
      </c>
      <c r="E2706" s="104">
        <v>15</v>
      </c>
      <c r="F2706" s="99" t="s">
        <v>1294</v>
      </c>
      <c r="G2706" s="101">
        <v>17.5</v>
      </c>
      <c r="H2706" s="109">
        <v>0.5</v>
      </c>
      <c r="I2706">
        <v>17.5</v>
      </c>
      <c r="J2706" t="str">
        <f t="shared" si="45"/>
        <v>Yes</v>
      </c>
      <c r="K2706" s="102" t="s">
        <v>4</v>
      </c>
    </row>
    <row r="2707" spans="1:11" ht="16" hidden="1" customHeight="1" x14ac:dyDescent="0.2">
      <c r="A2707" s="48">
        <v>46326</v>
      </c>
      <c r="B2707" s="98" t="s">
        <v>1156</v>
      </c>
      <c r="C2707" s="98" t="s">
        <v>56</v>
      </c>
      <c r="D2707" s="104">
        <v>9</v>
      </c>
      <c r="E2707" s="104">
        <v>15</v>
      </c>
      <c r="F2707" s="99" t="s">
        <v>1294</v>
      </c>
      <c r="G2707" s="101">
        <v>5.0999999999999996</v>
      </c>
      <c r="H2707" s="109">
        <v>0.2</v>
      </c>
      <c r="I2707">
        <v>4.5199999999999996</v>
      </c>
      <c r="J2707" t="str">
        <f t="shared" si="45"/>
        <v>No</v>
      </c>
      <c r="K2707" s="102" t="s">
        <v>1101</v>
      </c>
    </row>
    <row r="2708" spans="1:11" ht="16" customHeight="1" x14ac:dyDescent="0.2">
      <c r="A2708" s="48">
        <v>46326</v>
      </c>
      <c r="B2708" s="98" t="s">
        <v>1156</v>
      </c>
      <c r="C2708" s="98" t="s">
        <v>56</v>
      </c>
      <c r="D2708" s="104">
        <v>9</v>
      </c>
      <c r="E2708" s="104">
        <v>17</v>
      </c>
      <c r="F2708" s="99" t="s">
        <v>1521</v>
      </c>
      <c r="G2708" s="101">
        <v>27</v>
      </c>
      <c r="H2708" s="109">
        <v>0.5</v>
      </c>
      <c r="I2708">
        <v>27</v>
      </c>
      <c r="J2708" t="str">
        <f t="shared" si="45"/>
        <v>Yes</v>
      </c>
      <c r="K2708" s="102" t="s">
        <v>4</v>
      </c>
    </row>
    <row r="2709" spans="1:11" ht="16" hidden="1" customHeight="1" x14ac:dyDescent="0.2">
      <c r="A2709" s="48">
        <v>46326</v>
      </c>
      <c r="B2709" s="98" t="s">
        <v>1156</v>
      </c>
      <c r="C2709" s="98" t="s">
        <v>56</v>
      </c>
      <c r="D2709" s="104">
        <v>9</v>
      </c>
      <c r="E2709" s="104">
        <v>17</v>
      </c>
      <c r="F2709" s="99" t="s">
        <v>1521</v>
      </c>
      <c r="G2709" s="101">
        <v>8</v>
      </c>
      <c r="H2709" s="109">
        <v>0.2</v>
      </c>
      <c r="I2709">
        <v>4.5199999999999996</v>
      </c>
      <c r="J2709" t="str">
        <f t="shared" si="45"/>
        <v>No</v>
      </c>
      <c r="K2709" s="102" t="s">
        <v>1101</v>
      </c>
    </row>
    <row r="2710" spans="1:11" ht="16" customHeight="1" x14ac:dyDescent="0.2">
      <c r="A2710" s="48">
        <v>46326</v>
      </c>
      <c r="B2710" s="98" t="s">
        <v>1172</v>
      </c>
      <c r="C2710" s="98" t="s">
        <v>1173</v>
      </c>
      <c r="D2710" s="104">
        <v>9</v>
      </c>
      <c r="E2710" s="104">
        <v>6</v>
      </c>
      <c r="F2710" s="99" t="s">
        <v>1445</v>
      </c>
      <c r="G2710" s="101">
        <v>29</v>
      </c>
      <c r="H2710" s="109">
        <v>0.5</v>
      </c>
      <c r="I2710">
        <v>42</v>
      </c>
      <c r="J2710" t="str">
        <f t="shared" si="45"/>
        <v>Yes</v>
      </c>
      <c r="K2710" s="102" t="s">
        <v>4</v>
      </c>
    </row>
    <row r="2711" spans="1:11" ht="16" customHeight="1" x14ac:dyDescent="0.2">
      <c r="A2711" s="48">
        <v>46326</v>
      </c>
      <c r="B2711" s="98" t="s">
        <v>1172</v>
      </c>
      <c r="C2711" s="98" t="s">
        <v>1173</v>
      </c>
      <c r="D2711" s="104">
        <v>9</v>
      </c>
      <c r="E2711" s="104">
        <v>9</v>
      </c>
      <c r="F2711" s="99" t="s">
        <v>1522</v>
      </c>
      <c r="G2711" s="101">
        <v>29</v>
      </c>
      <c r="H2711" s="109">
        <v>0.5</v>
      </c>
      <c r="I2711">
        <v>29</v>
      </c>
      <c r="J2711" t="str">
        <f t="shared" si="45"/>
        <v>Yes</v>
      </c>
      <c r="K2711" s="102" t="s">
        <v>4</v>
      </c>
    </row>
    <row r="2712" spans="1:11" ht="16" customHeight="1" x14ac:dyDescent="0.2">
      <c r="A2712" s="48">
        <v>46326</v>
      </c>
      <c r="B2712" s="98" t="s">
        <v>1172</v>
      </c>
      <c r="C2712" s="98" t="s">
        <v>1173</v>
      </c>
      <c r="D2712" s="104">
        <v>9</v>
      </c>
      <c r="E2712" s="104">
        <v>12</v>
      </c>
      <c r="F2712" s="99" t="s">
        <v>1447</v>
      </c>
      <c r="G2712" s="101">
        <v>11</v>
      </c>
      <c r="H2712" s="109">
        <v>0.5</v>
      </c>
      <c r="I2712">
        <v>14.5</v>
      </c>
      <c r="J2712" t="str">
        <f t="shared" si="45"/>
        <v>Yes</v>
      </c>
      <c r="K2712" s="102" t="s">
        <v>4</v>
      </c>
    </row>
  </sheetData>
  <autoFilter ref="A1:K2712" xr:uid="{6C806B0E-68D9-594B-979D-A6AF6211ED16}">
    <filterColumn colId="0">
      <filters>
        <dateGroupItem year="2026" month="10" day="31" dateTimeGrouping="day"/>
      </filters>
    </filterColumn>
    <filterColumn colId="9">
      <filters>
        <filter val="Yes"/>
      </filters>
    </filterColumn>
  </autoFilter>
  <pageMargins left="0.7" right="0.7" top="0.75" bottom="0.75" header="0.3" footer="0.3"/>
  <pageSetup paperSize="9"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E4A6E-B9AB-4691-9541-8DA7C871A98B}">
  <dimension ref="A1:AI43"/>
  <sheetViews>
    <sheetView workbookViewId="0">
      <selection activeCell="F16" sqref="F16"/>
    </sheetView>
  </sheetViews>
  <sheetFormatPr baseColWidth="10" defaultColWidth="8.83203125" defaultRowHeight="16" x14ac:dyDescent="0.2"/>
  <cols>
    <col min="1" max="1" width="13.5" style="63" customWidth="1"/>
    <col min="2" max="2" width="12.5" bestFit="1" customWidth="1"/>
    <col min="3" max="3" width="18" bestFit="1" customWidth="1"/>
    <col min="4" max="4" width="9.6640625" bestFit="1" customWidth="1"/>
    <col min="5" max="5" width="8" bestFit="1" customWidth="1"/>
    <col min="6" max="6" width="10.1640625" bestFit="1" customWidth="1"/>
    <col min="7" max="15" width="6" style="13" bestFit="1" customWidth="1"/>
    <col min="16" max="19" width="8" style="13" bestFit="1" customWidth="1"/>
    <col min="20" max="20" width="5.33203125" style="13" bestFit="1" customWidth="1"/>
    <col min="21" max="21" width="15.5" bestFit="1" customWidth="1"/>
    <col min="22" max="22" width="8" style="13" bestFit="1" customWidth="1"/>
    <col min="23" max="23" width="7" style="13" bestFit="1" customWidth="1"/>
    <col min="24" max="31" width="8" style="13" bestFit="1" customWidth="1"/>
    <col min="32" max="35" width="8" bestFit="1" customWidth="1"/>
  </cols>
  <sheetData>
    <row r="1" spans="1:35" x14ac:dyDescent="0.2">
      <c r="A1" s="66" t="s">
        <v>947</v>
      </c>
      <c r="B1" s="66" t="s">
        <v>948</v>
      </c>
      <c r="C1" s="66" t="s">
        <v>1152</v>
      </c>
      <c r="D1" s="66" t="s">
        <v>1153</v>
      </c>
      <c r="E1" s="66" t="s">
        <v>23</v>
      </c>
      <c r="F1" s="66" t="s">
        <v>311</v>
      </c>
      <c r="G1" s="66" t="s">
        <v>950</v>
      </c>
      <c r="H1" s="66" t="s">
        <v>951</v>
      </c>
      <c r="I1" s="66" t="s">
        <v>952</v>
      </c>
      <c r="J1" s="66" t="s">
        <v>953</v>
      </c>
      <c r="K1" s="66" t="s">
        <v>954</v>
      </c>
      <c r="L1" s="66" t="s">
        <v>955</v>
      </c>
      <c r="M1" s="66" t="s">
        <v>956</v>
      </c>
      <c r="N1" s="66" t="s">
        <v>957</v>
      </c>
      <c r="O1" s="66" t="s">
        <v>958</v>
      </c>
      <c r="P1" s="66" t="s">
        <v>959</v>
      </c>
      <c r="Q1" s="66" t="s">
        <v>960</v>
      </c>
      <c r="R1" s="66" t="s">
        <v>961</v>
      </c>
      <c r="S1" s="66" t="s">
        <v>962</v>
      </c>
      <c r="T1" s="66" t="s">
        <v>963</v>
      </c>
      <c r="U1" s="66" t="s">
        <v>964</v>
      </c>
      <c r="V1" s="66" t="s">
        <v>950</v>
      </c>
      <c r="W1" s="66" t="s">
        <v>951</v>
      </c>
      <c r="X1" s="66" t="s">
        <v>952</v>
      </c>
      <c r="Y1" s="66" t="s">
        <v>953</v>
      </c>
      <c r="Z1" s="66" t="s">
        <v>954</v>
      </c>
      <c r="AA1" s="66" t="s">
        <v>955</v>
      </c>
      <c r="AB1" s="66" t="s">
        <v>956</v>
      </c>
      <c r="AC1" s="66" t="s">
        <v>957</v>
      </c>
      <c r="AD1" s="66" t="s">
        <v>958</v>
      </c>
      <c r="AE1" s="66" t="s">
        <v>959</v>
      </c>
      <c r="AF1" s="66" t="s">
        <v>960</v>
      </c>
      <c r="AG1" s="66" t="s">
        <v>961</v>
      </c>
      <c r="AH1" s="66" t="s">
        <v>962</v>
      </c>
      <c r="AI1" s="66" t="s">
        <v>963</v>
      </c>
    </row>
    <row r="2" spans="1:35" x14ac:dyDescent="0.2">
      <c r="A2" s="69" t="s">
        <v>738</v>
      </c>
      <c r="B2" s="107" cm="1">
        <f t="array" ref="B2">SUMPRODUCT((TRIM('DATA INPUT'!$H$3:$H$2001)=$A2)*'DATA INPUT'!$L$3:$L$2001)</f>
        <v>16.5</v>
      </c>
      <c r="C2" s="107">
        <f t="shared" ref="C2:C8" si="0">B2+D2</f>
        <v>22.547999999999998</v>
      </c>
      <c r="D2" s="78" cm="1">
        <f t="array" ref="D2">SUMPRODUCT((TRIM('DATA INPUT'!$H$3:$H$2001)=$A2)*'DATA INPUT'!$U$3:$U$2001)</f>
        <v>6.0479999999999983</v>
      </c>
      <c r="E2" s="79">
        <f t="shared" ref="E2:E8" si="1">IFERROR(D2/B2,0)</f>
        <v>0.36654545454545445</v>
      </c>
      <c r="F2" s="68" t="s">
        <v>1005</v>
      </c>
      <c r="G2" s="73" cm="1">
        <f t="array" ref="G2">SUMPRODUCT((TRIM('DATA INPUT'!$H$3:$H$2001)=$A2)*('DATA INPUT'!$M$3:$M$2001&gt;=1)*('DATA INPUT'!$M$3:$M$2001&lt;2)*'DATA INPUT'!$U$3:$U$2001)</f>
        <v>0</v>
      </c>
      <c r="H2" s="73" cm="1">
        <f t="array" ref="H2">SUMPRODUCT((TRIM('DATA INPUT'!$H$3:$H$2001)=$A2)*('DATA INPUT'!$M$3:$M$2001&gt;=2)*('DATA INPUT'!$M$3:$M$2001&lt;3)*'DATA INPUT'!$U$3:$U$2001)</f>
        <v>0</v>
      </c>
      <c r="I2" s="73" cm="1">
        <f t="array" ref="I2">SUMPRODUCT((TRIM('DATA INPUT'!$H$3:$H$2001)=$A2)*('DATA INPUT'!$M$3:$M$2001&gt;=3)*('DATA INPUT'!$M$3:$M$2001&lt;4)*'DATA INPUT'!$U$3:$U$2001)</f>
        <v>0.66240000000000032</v>
      </c>
      <c r="J2" s="73" cm="1">
        <f t="array" ref="J2">SUMPRODUCT((TRIM('DATA INPUT'!$H$3:$H$2001)=$A2)*('DATA INPUT'!$M$3:$M$2001&gt;=4)*('DATA INPUT'!$M$3:$M$2001&lt;5)*'DATA INPUT'!$U$3:$U$2001)</f>
        <v>-0.5</v>
      </c>
      <c r="K2" s="73" cm="1">
        <f t="array" ref="K2">SUMPRODUCT((TRIM('DATA INPUT'!$H$3:$H$2001)=$A2)*('DATA INPUT'!$M$3:$M$2001&gt;=5)*('DATA INPUT'!$M$3:$M$2001&lt;6)*'DATA INPUT'!$U$3:$U$2001)</f>
        <v>-1.5</v>
      </c>
      <c r="L2" s="73" cm="1">
        <f t="array" ref="L2">SUMPRODUCT((TRIM('DATA INPUT'!$H$3:$H$2001)=$A2)*('DATA INPUT'!$M$3:$M$2001&gt;=6)*('DATA INPUT'!$M$3:$M$2001&lt;7)*'DATA INPUT'!$U$3:$U$2001)</f>
        <v>2.4719999999999995</v>
      </c>
      <c r="M2" s="73" cm="1">
        <f t="array" ref="M2">SUMPRODUCT((TRIM('DATA INPUT'!$H$3:$H$2001)=$A2)*('DATA INPUT'!$M$3:$M$2001&gt;=7)*('DATA INPUT'!$M$3:$M$2001&lt;8)*'DATA INPUT'!$U$3:$U$2001)</f>
        <v>-1.5</v>
      </c>
      <c r="N2" s="73" cm="1">
        <f t="array" ref="N2">SUMPRODUCT((TRIM('DATA INPUT'!$H$3:$H$2001)=$A2)*('DATA INPUT'!$M$3:$M$2001&gt;=8)*('DATA INPUT'!$M$3:$M$2001&lt;9)*'DATA INPUT'!$U$3:$U$2001)</f>
        <v>0</v>
      </c>
      <c r="O2" s="73" cm="1">
        <f t="array" ref="O2">SUMPRODUCT((TRIM('DATA INPUT'!$H$3:$H$2001)=$A2)*('DATA INPUT'!$M$3:$M$2001&gt;=9)*('DATA INPUT'!$M$3:$M$2001&lt;10)*'DATA INPUT'!$U$3:$U$2001)</f>
        <v>-1</v>
      </c>
      <c r="P2" s="73" cm="1">
        <f t="array" ref="P2">SUMPRODUCT((TRIM('DATA INPUT'!$H$3:$H$2001)=$A2)*('DATA INPUT'!$M$3:$M$2001&gt;=10)*('DATA INPUT'!$M$3:$M$2001&lt;20)*'DATA INPUT'!$U$3:$U$2001)</f>
        <v>11.913599999999999</v>
      </c>
      <c r="Q2" s="73" cm="1">
        <f t="array" ref="Q2">SUMPRODUCT((TRIM('DATA INPUT'!$H$3:$H$2001)=$A2)*('DATA INPUT'!$M$3:$M$2001&gt;=20)*('DATA INPUT'!$M$3:$M$2001&lt;30)*'DATA INPUT'!$U$3:$U$2001)</f>
        <v>-2.5</v>
      </c>
      <c r="R2" s="73" cm="1">
        <f t="array" ref="R2">SUMPRODUCT((TRIM('DATA INPUT'!$H$3:$H$2001)=$A2)*('DATA INPUT'!$M$3:$M$2001&gt;=30)*('DATA INPUT'!$M$3:$M$2001&lt;40)*'DATA INPUT'!$U$3:$U$2001)</f>
        <v>-1</v>
      </c>
      <c r="S2" s="73" cm="1">
        <f t="array" ref="S2">SUMPRODUCT((TRIM('DATA INPUT'!$H$3:$H$2001)=$A2)*('DATA INPUT'!$M$3:$M$2001&gt;=40)*('DATA INPUT'!$M$3:$M$2001&lt;50)*'DATA INPUT'!$U$3:$U$2001)</f>
        <v>-1</v>
      </c>
      <c r="T2" s="73" cm="1">
        <f t="array" ref="T2">SUMPRODUCT((TRIM('DATA INPUT'!$H$3:$H$2001)=$A2)*('DATA INPUT'!$M$3:$M$2001&gt;=50)*'DATA INPUT'!$U$3:$U$2001)</f>
        <v>0</v>
      </c>
      <c r="U2" s="68" t="s">
        <v>1005</v>
      </c>
      <c r="V2" s="75" cm="1">
        <f t="array" ref="V2">IFERROR(SUMPRODUCT((TRIM('DATA INPUT'!$H$3:$H$2001)=$A2)*('DATA INPUT'!$M$3:$M$2001&gt;=1)*('DATA INPUT'!$M$3:$M$2001&lt;2)*'DATA INPUT'!$U$3:$U$2001)/SUMPRODUCT((TRIM('DATA INPUT'!$H$3:$H$2001)=$A2)*('DATA INPUT'!$M$3:$M$2001&gt;=1)*('DATA INPUT'!$M$3:$M$2001&lt;2)*'DATA INPUT'!$L$3:$L$2001),0)</f>
        <v>0</v>
      </c>
      <c r="W2" s="75" cm="1">
        <f t="array" ref="W2">IFERROR(SUMPRODUCT((TRIM('DATA INPUT'!$H$3:$H$2001)=$A2)*('DATA INPUT'!$M$3:$M$2001&gt;=2)*('DATA INPUT'!$M$3:$M$2001&lt;3)*'DATA INPUT'!$U$3:$U$2001)/SUMPRODUCT((TRIM('DATA INPUT'!$H$3:$H$2001)=$A2)*('DATA INPUT'!$M$3:$M$2001&gt;=2)*('DATA INPUT'!$M$3:$M$2001&lt;3)*'DATA INPUT'!$L$3:$L$2001),0)</f>
        <v>0</v>
      </c>
      <c r="X2" s="75" cm="1">
        <f t="array" ref="X2">IFERROR(SUMPRODUCT((TRIM('DATA INPUT'!$H$3:$H$2001)=$A2)*('DATA INPUT'!$M$3:$M$2001&gt;=3)*('DATA INPUT'!$M$3:$M$2001&lt;4)*'DATA INPUT'!$U$3:$U$2001)/SUMPRODUCT((TRIM('DATA INPUT'!$H$3:$H$2001)=$A2)*('DATA INPUT'!$M$3:$M$2001&gt;=3)*('DATA INPUT'!$M$3:$M$2001&lt;4)*'DATA INPUT'!$L$3:$L$2001),0)</f>
        <v>0.44160000000000021</v>
      </c>
      <c r="Y2" s="75" cm="1">
        <f t="array" ref="Y2">IFERROR(SUMPRODUCT((TRIM('DATA INPUT'!$H$3:$H$2001)=$A2)*('DATA INPUT'!$M$3:$M$2001&gt;=4)*('DATA INPUT'!$M$3:$M$2001&lt;5)*'DATA INPUT'!$U$3:$U$2001)/SUMPRODUCT((TRIM('DATA INPUT'!$H$3:$H$2001)=$A2)*('DATA INPUT'!$M$3:$M$2001&gt;=4)*('DATA INPUT'!$M$3:$M$2001&lt;5)*'DATA INPUT'!$L$3:$L$2001),0)</f>
        <v>-1</v>
      </c>
      <c r="Z2" s="75" cm="1">
        <f t="array" ref="Z2">IFERROR(SUMPRODUCT((TRIM('DATA INPUT'!$H$3:$H$2001)=$A2)*('DATA INPUT'!$M$3:$M$2001&gt;=5)*('DATA INPUT'!$M$3:$M$2001&lt;6)*'DATA INPUT'!$U$3:$U$2001)/SUMPRODUCT((TRIM('DATA INPUT'!$H$3:$H$2001)=$A2)*('DATA INPUT'!$M$3:$M$2001&gt;=5)*('DATA INPUT'!$M$3:$M$2001&lt;6)*'DATA INPUT'!$L$3:$L$2001),0)</f>
        <v>-1</v>
      </c>
      <c r="AA2" s="75" cm="1">
        <f t="array" ref="AA2">IFERROR(SUMPRODUCT((TRIM('DATA INPUT'!$H$3:$H$2001)=$A2)*('DATA INPUT'!$M$3:$M$2001&gt;=6)*('DATA INPUT'!$M$3:$M$2001&lt;7)*'DATA INPUT'!$U$3:$U$2001)/SUMPRODUCT((TRIM('DATA INPUT'!$H$3:$H$2001)=$A2)*('DATA INPUT'!$M$3:$M$2001&gt;=6)*('DATA INPUT'!$M$3:$M$2001&lt;7)*'DATA INPUT'!$L$3:$L$2001),0)</f>
        <v>1.2359999999999998</v>
      </c>
      <c r="AB2" s="75" cm="1">
        <f t="array" ref="AB2">IFERROR(SUMPRODUCT((TRIM('DATA INPUT'!$H$3:$H$2001)=$A2)*('DATA INPUT'!$M$3:$M$2001&gt;=7)*('DATA INPUT'!$M$3:$M$2001&lt;8)*'DATA INPUT'!$U$3:$U$2001)/SUMPRODUCT((TRIM('DATA INPUT'!$H$3:$H$2001)=$A2)*('DATA INPUT'!$M$3:$M$2001&gt;=7)*('DATA INPUT'!$M$3:$M$2001&lt;8)*'DATA INPUT'!$L$3:$L$2001),0)</f>
        <v>-1</v>
      </c>
      <c r="AC2" s="75" cm="1">
        <f t="array" ref="AC2">IFERROR(SUMPRODUCT((TRIM('DATA INPUT'!$H$3:$H$2001)=$A2)*('DATA INPUT'!$M$3:$M$2001&gt;=8)*('DATA INPUT'!$M$3:$M$2001&lt;9)*'DATA INPUT'!$U$3:$U$2001)/SUMPRODUCT((TRIM('DATA INPUT'!$H$3:$H$2001)=$A2)*('DATA INPUT'!$M$3:$M$2001&gt;=8)*('DATA INPUT'!$M$3:$M$2001&lt;9)*'DATA INPUT'!$L$3:$L$2001),0)</f>
        <v>0</v>
      </c>
      <c r="AD2" s="75" cm="1">
        <f t="array" ref="AD2">IFERROR(SUMPRODUCT((TRIM('DATA INPUT'!$H$3:$H$2001)=$A2)*('DATA INPUT'!$M$3:$M$2001&gt;=9)*('DATA INPUT'!$M$3:$M$2001&lt;10)*'DATA INPUT'!$U$3:$U$2001)/SUMPRODUCT((TRIM('DATA INPUT'!$H$3:$H$2001)=$A2)*('DATA INPUT'!$M$3:$M$2001&gt;=9)*('DATA INPUT'!$M$3:$M$2001&lt;10)*'DATA INPUT'!$L$3:$L$2001),0)</f>
        <v>-1</v>
      </c>
      <c r="AE2" s="75" cm="1">
        <f t="array" ref="AE2">IFERROR(SUMPRODUCT((TRIM('DATA INPUT'!$H$3:$H$2001)=$A2)*('DATA INPUT'!$M$3:$M$2001&gt;=10)*('DATA INPUT'!$M$3:$M$2001&lt;20)*'DATA INPUT'!$U$3:$U$2001)/SUMPRODUCT((TRIM('DATA INPUT'!$H$3:$H$2001)=$A2)*('DATA INPUT'!$M$3:$M$2001&gt;=10)*('DATA INPUT'!$M$3:$M$2001&lt;20)*'DATA INPUT'!$L$3:$L$2001),0)</f>
        <v>2.9783999999999997</v>
      </c>
      <c r="AF2" s="75" cm="1">
        <f t="array" ref="AF2">IFERROR(SUMPRODUCT((TRIM('DATA INPUT'!$H$3:$H$2001)=$A2)*('DATA INPUT'!$M$3:$M$2001&gt;=20)*('DATA INPUT'!$M$3:$M$2001&lt;30)*'DATA INPUT'!$U$3:$U$2001)/SUMPRODUCT((TRIM('DATA INPUT'!$H$3:$H$2001)=$A2)*('DATA INPUT'!$M$3:$M$2001&gt;=20)*('DATA INPUT'!$M$3:$M$2001&lt;30)*'DATA INPUT'!$L$3:$L$2001),0)</f>
        <v>-1</v>
      </c>
      <c r="AG2" s="75" cm="1">
        <f t="array" ref="AG2">IFERROR(SUMPRODUCT((TRIM('DATA INPUT'!$H$3:$H$2001)=$A2)*('DATA INPUT'!$M$3:$M$2001&gt;=30)*('DATA INPUT'!$M$3:$M$2001&lt;40)*'DATA INPUT'!$U$3:$U$2001)/SUMPRODUCT((TRIM('DATA INPUT'!$H$3:$H$2001)=$A2)*('DATA INPUT'!$M$3:$M$2001&gt;=30)*('DATA INPUT'!$M$3:$M$2001&lt;40)*'DATA INPUT'!$L$3:$L$2001),0)</f>
        <v>-1</v>
      </c>
      <c r="AH2" s="75" cm="1">
        <f t="array" ref="AH2">IFERROR(SUMPRODUCT((TRIM('DATA INPUT'!$H$3:$H$2001)=$A2)*('DATA INPUT'!$M$3:$M$2001&gt;=40)*('DATA INPUT'!$M$3:$M$2001&lt;50)*'DATA INPUT'!$U$3:$U$2001)/SUMPRODUCT((TRIM('DATA INPUT'!$H$3:$H$2001)=$A2)*('DATA INPUT'!$M$3:$M$2001&gt;=40)*('DATA INPUT'!$M$3:$M$2001&lt;50)*'DATA INPUT'!$L$3:$L$2001),0)</f>
        <v>-1</v>
      </c>
      <c r="AI2" s="75" cm="1">
        <f t="array" ref="AI2">IFERROR(SUMPRODUCT((TRIM('DATA INPUT'!$H$3:$H$2001)=$A2)*('DATA INPUT'!$M$3:$M$2001&gt;=50)*'DATA INPUT'!$U$3:$U$2001)/SUMPRODUCT((TRIM('DATA INPUT'!$H$3:$H$2001)=$A2)*('DATA INPUT'!$M$3:$M$2001&gt;=50)*'DATA INPUT'!$L$3:$L$2001),0)</f>
        <v>0</v>
      </c>
    </row>
    <row r="3" spans="1:35" x14ac:dyDescent="0.2">
      <c r="A3" s="69" t="s">
        <v>138</v>
      </c>
      <c r="B3" s="107" cm="1">
        <f t="array" ref="B3">SUMPRODUCT((TRIM('DATA INPUT'!$H$3:$H$2001)=$A3)*'DATA INPUT'!$L$3:$L$2001)</f>
        <v>402.09999999999991</v>
      </c>
      <c r="C3" s="107">
        <f t="shared" si="0"/>
        <v>295.98799999999994</v>
      </c>
      <c r="D3" s="78" cm="1">
        <f t="array" ref="D3">SUMPRODUCT((TRIM('DATA INPUT'!$H$3:$H$2001)=$A3)*'DATA INPUT'!$U$3:$U$2001)</f>
        <v>-106.11199999999997</v>
      </c>
      <c r="E3" s="79">
        <f t="shared" si="1"/>
        <v>-0.2638945535936334</v>
      </c>
      <c r="F3" s="68" t="s">
        <v>1005</v>
      </c>
      <c r="G3" s="73" cm="1">
        <f t="array" ref="G3">SUMPRODUCT((TRIM('DATA INPUT'!$H$3:$H$2001)=$A3)*('DATA INPUT'!$M$3:$M$2001&gt;=1)*('DATA INPUT'!$M$3:$M$2001&lt;2)*'DATA INPUT'!$U$3:$U$2001)</f>
        <v>-1</v>
      </c>
      <c r="H3" s="73" cm="1">
        <f t="array" ref="H3">SUMPRODUCT((TRIM('DATA INPUT'!$H$3:$H$2001)=$A3)*('DATA INPUT'!$M$3:$M$2001&gt;=2)*('DATA INPUT'!$M$3:$M$2001&lt;3)*'DATA INPUT'!$U$3:$U$2001)</f>
        <v>-3.1540000000000004</v>
      </c>
      <c r="I3" s="73" cm="1">
        <f t="array" ref="I3">SUMPRODUCT((TRIM('DATA INPUT'!$H$3:$H$2001)=$A3)*('DATA INPUT'!$M$3:$M$2001&gt;=3)*('DATA INPUT'!$M$3:$M$2001&lt;4)*'DATA INPUT'!$U$3:$U$2001)</f>
        <v>7.5014000000000021</v>
      </c>
      <c r="J3" s="73" cm="1">
        <f t="array" ref="J3">SUMPRODUCT((TRIM('DATA INPUT'!$H$3:$H$2001)=$A3)*('DATA INPUT'!$M$3:$M$2001&gt;=4)*('DATA INPUT'!$M$3:$M$2001&lt;5)*'DATA INPUT'!$U$3:$U$2001)</f>
        <v>-0.58139999999999903</v>
      </c>
      <c r="K3" s="73" cm="1">
        <f t="array" ref="K3">SUMPRODUCT((TRIM('DATA INPUT'!$H$3:$H$2001)=$A3)*('DATA INPUT'!$M$3:$M$2001&gt;=5)*('DATA INPUT'!$M$3:$M$2001&lt;6)*'DATA INPUT'!$U$3:$U$2001)</f>
        <v>-8.9451999999999998</v>
      </c>
      <c r="L3" s="73" cm="1">
        <f t="array" ref="L3">SUMPRODUCT((TRIM('DATA INPUT'!$H$3:$H$2001)=$A3)*('DATA INPUT'!$M$3:$M$2001&gt;=6)*('DATA INPUT'!$M$3:$M$2001&lt;7)*'DATA INPUT'!$U$3:$U$2001)</f>
        <v>-9.2539999999999978</v>
      </c>
      <c r="M3" s="73" cm="1">
        <f t="array" ref="M3">SUMPRODUCT((TRIM('DATA INPUT'!$H$3:$H$2001)=$A3)*('DATA INPUT'!$M$3:$M$2001&gt;=7)*('DATA INPUT'!$M$3:$M$2001&lt;8)*'DATA INPUT'!$U$3:$U$2001)</f>
        <v>-15.5</v>
      </c>
      <c r="N3" s="73" cm="1">
        <f t="array" ref="N3">SUMPRODUCT((TRIM('DATA INPUT'!$H$3:$H$2001)=$A3)*('DATA INPUT'!$M$3:$M$2001&gt;=8)*('DATA INPUT'!$M$3:$M$2001&lt;9)*'DATA INPUT'!$U$3:$U$2001)</f>
        <v>17.6492</v>
      </c>
      <c r="O3" s="73" cm="1">
        <f t="array" ref="O3">SUMPRODUCT((TRIM('DATA INPUT'!$H$3:$H$2001)=$A3)*('DATA INPUT'!$M$3:$M$2001&gt;=9)*('DATA INPUT'!$M$3:$M$2001&lt;10)*'DATA INPUT'!$U$3:$U$2001)</f>
        <v>-5.5972000000000008</v>
      </c>
      <c r="P3" s="73" cm="1">
        <f t="array" ref="P3">SUMPRODUCT((TRIM('DATA INPUT'!$H$3:$H$2001)=$A3)*('DATA INPUT'!$M$3:$M$2001&gt;=10)*('DATA INPUT'!$M$3:$M$2001&lt;20)*'DATA INPUT'!$U$3:$U$2001)</f>
        <v>-51.944800000000001</v>
      </c>
      <c r="Q3" s="73" cm="1">
        <f t="array" ref="Q3">SUMPRODUCT((TRIM('DATA INPUT'!$H$3:$H$2001)=$A3)*('DATA INPUT'!$M$3:$M$2001&gt;=20)*('DATA INPUT'!$M$3:$M$2001&lt;30)*'DATA INPUT'!$U$3:$U$2001)</f>
        <v>-38.549199999999999</v>
      </c>
      <c r="R3" s="73" cm="1">
        <f t="array" ref="R3">SUMPRODUCT((TRIM('DATA INPUT'!$H$3:$H$2001)=$A3)*('DATA INPUT'!$M$3:$M$2001&gt;=30)*('DATA INPUT'!$M$3:$M$2001&lt;40)*'DATA INPUT'!$U$3:$U$2001)</f>
        <v>-42</v>
      </c>
      <c r="S3" s="73" cm="1">
        <f t="array" ref="S3">SUMPRODUCT((TRIM('DATA INPUT'!$H$3:$H$2001)=$A3)*('DATA INPUT'!$M$3:$M$2001&gt;=40)*('DATA INPUT'!$M$3:$M$2001&lt;50)*'DATA INPUT'!$U$3:$U$2001)</f>
        <v>45.263200000000005</v>
      </c>
      <c r="T3" s="73" cm="1">
        <f t="array" ref="T3">SUMPRODUCT((TRIM('DATA INPUT'!$H$3:$H$2001)=$A3)*('DATA INPUT'!$M$3:$M$2001&gt;=50)*'DATA INPUT'!$U$3:$U$2001)</f>
        <v>0</v>
      </c>
      <c r="U3" s="68" t="s">
        <v>1005</v>
      </c>
      <c r="V3" s="75" cm="1">
        <f t="array" ref="V3">IFERROR(SUMPRODUCT((TRIM('DATA INPUT'!$H$3:$H$2001)=$A3)*('DATA INPUT'!$M$3:$M$2001&gt;=1)*('DATA INPUT'!$M$3:$M$2001&lt;2)*'DATA INPUT'!$U$3:$U$2001)/SUMPRODUCT((TRIM('DATA INPUT'!$H$3:$H$2001)=$A3)*('DATA INPUT'!$M$3:$M$2001&gt;=1)*('DATA INPUT'!$M$3:$M$2001&lt;2)*'DATA INPUT'!$L$3:$L$2001),0)</f>
        <v>-1</v>
      </c>
      <c r="W3" s="75" cm="1">
        <f t="array" ref="W3">IFERROR(SUMPRODUCT((TRIM('DATA INPUT'!$H$3:$H$2001)=$A3)*('DATA INPUT'!$M$3:$M$2001&gt;=2)*('DATA INPUT'!$M$3:$M$2001&lt;3)*'DATA INPUT'!$U$3:$U$2001)/SUMPRODUCT((TRIM('DATA INPUT'!$H$3:$H$2001)=$A3)*('DATA INPUT'!$M$3:$M$2001&gt;=2)*('DATA INPUT'!$M$3:$M$2001&lt;3)*'DATA INPUT'!$L$3:$L$2001),0)</f>
        <v>-0.4852307692307693</v>
      </c>
      <c r="X3" s="75" cm="1">
        <f t="array" ref="X3">IFERROR(SUMPRODUCT((TRIM('DATA INPUT'!$H$3:$H$2001)=$A3)*('DATA INPUT'!$M$3:$M$2001&gt;=3)*('DATA INPUT'!$M$3:$M$2001&lt;4)*'DATA INPUT'!$U$3:$U$2001)/SUMPRODUCT((TRIM('DATA INPUT'!$H$3:$H$2001)=$A3)*('DATA INPUT'!$M$3:$M$2001&gt;=3)*('DATA INPUT'!$M$3:$M$2001&lt;4)*'DATA INPUT'!$L$3:$L$2001),0)</f>
        <v>0.78962105263157911</v>
      </c>
      <c r="Y3" s="75" cm="1">
        <f t="array" ref="Y3">IFERROR(SUMPRODUCT((TRIM('DATA INPUT'!$H$3:$H$2001)=$A3)*('DATA INPUT'!$M$3:$M$2001&gt;=4)*('DATA INPUT'!$M$3:$M$2001&lt;5)*'DATA INPUT'!$U$3:$U$2001)/SUMPRODUCT((TRIM('DATA INPUT'!$H$3:$H$2001)=$A3)*('DATA INPUT'!$M$3:$M$2001&gt;=4)*('DATA INPUT'!$M$3:$M$2001&lt;5)*'DATA INPUT'!$L$3:$L$2001),0)</f>
        <v>-3.3606936416184924E-2</v>
      </c>
      <c r="Z3" s="75" cm="1">
        <f t="array" ref="Z3">IFERROR(SUMPRODUCT((TRIM('DATA INPUT'!$H$3:$H$2001)=$A3)*('DATA INPUT'!$M$3:$M$2001&gt;=5)*('DATA INPUT'!$M$3:$M$2001&lt;6)*'DATA INPUT'!$U$3:$U$2001)/SUMPRODUCT((TRIM('DATA INPUT'!$H$3:$H$2001)=$A3)*('DATA INPUT'!$M$3:$M$2001&gt;=5)*('DATA INPUT'!$M$3:$M$2001&lt;6)*'DATA INPUT'!$L$3:$L$2001),0)</f>
        <v>-0.63894285714285715</v>
      </c>
      <c r="AA3" s="75" cm="1">
        <f t="array" ref="AA3">IFERROR(SUMPRODUCT((TRIM('DATA INPUT'!$H$3:$H$2001)=$A3)*('DATA INPUT'!$M$3:$M$2001&gt;=6)*('DATA INPUT'!$M$3:$M$2001&lt;7)*'DATA INPUT'!$U$3:$U$2001)/SUMPRODUCT((TRIM('DATA INPUT'!$H$3:$H$2001)=$A3)*('DATA INPUT'!$M$3:$M$2001&gt;=6)*('DATA INPUT'!$M$3:$M$2001&lt;7)*'DATA INPUT'!$L$3:$L$2001),0)</f>
        <v>-0.51411111111111096</v>
      </c>
      <c r="AB3" s="75" cm="1">
        <f t="array" ref="AB3">IFERROR(SUMPRODUCT((TRIM('DATA INPUT'!$H$3:$H$2001)=$A3)*('DATA INPUT'!$M$3:$M$2001&gt;=7)*('DATA INPUT'!$M$3:$M$2001&lt;8)*'DATA INPUT'!$U$3:$U$2001)/SUMPRODUCT((TRIM('DATA INPUT'!$H$3:$H$2001)=$A3)*('DATA INPUT'!$M$3:$M$2001&gt;=7)*('DATA INPUT'!$M$3:$M$2001&lt;8)*'DATA INPUT'!$L$3:$L$2001),0)</f>
        <v>-1</v>
      </c>
      <c r="AC3" s="75" cm="1">
        <f t="array" ref="AC3">IFERROR(SUMPRODUCT((TRIM('DATA INPUT'!$H$3:$H$2001)=$A3)*('DATA INPUT'!$M$3:$M$2001&gt;=8)*('DATA INPUT'!$M$3:$M$2001&lt;9)*'DATA INPUT'!$U$3:$U$2001)/SUMPRODUCT((TRIM('DATA INPUT'!$H$3:$H$2001)=$A3)*('DATA INPUT'!$M$3:$M$2001&gt;=8)*('DATA INPUT'!$M$3:$M$2001&lt;9)*'DATA INPUT'!$L$3:$L$2001),0)</f>
        <v>0.88689447236180918</v>
      </c>
      <c r="AD3" s="75" cm="1">
        <f t="array" ref="AD3">IFERROR(SUMPRODUCT((TRIM('DATA INPUT'!$H$3:$H$2001)=$A3)*('DATA INPUT'!$M$3:$M$2001&gt;=9)*('DATA INPUT'!$M$3:$M$2001&lt;10)*'DATA INPUT'!$U$3:$U$2001)/SUMPRODUCT((TRIM('DATA INPUT'!$H$3:$H$2001)=$A3)*('DATA INPUT'!$M$3:$M$2001&gt;=9)*('DATA INPUT'!$M$3:$M$2001&lt;10)*'DATA INPUT'!$L$3:$L$2001),0)</f>
        <v>-0.25441818181818188</v>
      </c>
      <c r="AE3" s="75" cm="1">
        <f t="array" ref="AE3">IFERROR(SUMPRODUCT((TRIM('DATA INPUT'!$H$3:$H$2001)=$A3)*('DATA INPUT'!$M$3:$M$2001&gt;=10)*('DATA INPUT'!$M$3:$M$2001&lt;20)*'DATA INPUT'!$U$3:$U$2001)/SUMPRODUCT((TRIM('DATA INPUT'!$H$3:$H$2001)=$A3)*('DATA INPUT'!$M$3:$M$2001&gt;=10)*('DATA INPUT'!$M$3:$M$2001&lt;20)*'DATA INPUT'!$L$3:$L$2001),0)</f>
        <v>-0.32183890954151184</v>
      </c>
      <c r="AF3" s="75" cm="1">
        <f t="array" ref="AF3">IFERROR(SUMPRODUCT((TRIM('DATA INPUT'!$H$3:$H$2001)=$A3)*('DATA INPUT'!$M$3:$M$2001&gt;=20)*('DATA INPUT'!$M$3:$M$2001&lt;30)*'DATA INPUT'!$U$3:$U$2001)/SUMPRODUCT((TRIM('DATA INPUT'!$H$3:$H$2001)=$A3)*('DATA INPUT'!$M$3:$M$2001&gt;=20)*('DATA INPUT'!$M$3:$M$2001&lt;30)*'DATA INPUT'!$L$3:$L$2001),0)</f>
        <v>-0.58407878787878786</v>
      </c>
      <c r="AG3" s="75" cm="1">
        <f t="array" ref="AG3">IFERROR(SUMPRODUCT((TRIM('DATA INPUT'!$H$3:$H$2001)=$A3)*('DATA INPUT'!$M$3:$M$2001&gt;=30)*('DATA INPUT'!$M$3:$M$2001&lt;40)*'DATA INPUT'!$U$3:$U$2001)/SUMPRODUCT((TRIM('DATA INPUT'!$H$3:$H$2001)=$A3)*('DATA INPUT'!$M$3:$M$2001&gt;=30)*('DATA INPUT'!$M$3:$M$2001&lt;40)*'DATA INPUT'!$L$3:$L$2001),0)</f>
        <v>-1</v>
      </c>
      <c r="AH3" s="75" cm="1">
        <f t="array" ref="AH3">IFERROR(SUMPRODUCT((TRIM('DATA INPUT'!$H$3:$H$2001)=$A3)*('DATA INPUT'!$M$3:$M$2001&gt;=40)*('DATA INPUT'!$M$3:$M$2001&lt;50)*'DATA INPUT'!$U$3:$U$2001)/SUMPRODUCT((TRIM('DATA INPUT'!$H$3:$H$2001)=$A3)*('DATA INPUT'!$M$3:$M$2001&gt;=40)*('DATA INPUT'!$M$3:$M$2001&lt;50)*'DATA INPUT'!$L$3:$L$2001),0)</f>
        <v>5.0292444444444451</v>
      </c>
      <c r="AI3" s="75" cm="1">
        <f t="array" ref="AI3">IFERROR(SUMPRODUCT((TRIM('DATA INPUT'!$H$3:$H$2001)=$A3)*('DATA INPUT'!$M$3:$M$2001&gt;=50)*'DATA INPUT'!$U$3:$U$2001)/SUMPRODUCT((TRIM('DATA INPUT'!$H$3:$H$2001)=$A3)*('DATA INPUT'!$M$3:$M$2001&gt;=50)*'DATA INPUT'!$L$3:$L$2001),0)</f>
        <v>0</v>
      </c>
    </row>
    <row r="4" spans="1:35" x14ac:dyDescent="0.2">
      <c r="A4" s="69" t="s">
        <v>1116</v>
      </c>
      <c r="B4" s="107" cm="1">
        <f t="array" ref="B4">SUMPRODUCT((TRIM('DATA INPUT'!$H$3:$H$2001)=$A4)*'DATA INPUT'!$L$3:$L$2001)</f>
        <v>10</v>
      </c>
      <c r="C4" s="107">
        <f t="shared" si="0"/>
        <v>0</v>
      </c>
      <c r="D4" s="78" cm="1">
        <f t="array" ref="D4">SUMPRODUCT((TRIM('DATA INPUT'!$H$3:$H$2001)=$A4)*'DATA INPUT'!$U$3:$U$2001)</f>
        <v>-10</v>
      </c>
      <c r="E4" s="79">
        <f t="shared" si="1"/>
        <v>-1</v>
      </c>
      <c r="F4" s="68" t="s">
        <v>1005</v>
      </c>
      <c r="G4" s="73" cm="1">
        <f t="array" ref="G4">SUMPRODUCT((TRIM('DATA INPUT'!$H$3:$H$2001)=$A4)*('DATA INPUT'!$M$3:$M$2001&gt;=1)*('DATA INPUT'!$M$3:$M$2001&lt;2)*'DATA INPUT'!$U$3:$U$2001)</f>
        <v>0</v>
      </c>
      <c r="H4" s="73" cm="1">
        <f t="array" ref="H4">SUMPRODUCT((TRIM('DATA INPUT'!$H$3:$H$2001)=$A4)*('DATA INPUT'!$M$3:$M$2001&gt;=2)*('DATA INPUT'!$M$3:$M$2001&lt;3)*'DATA INPUT'!$U$3:$U$2001)</f>
        <v>0</v>
      </c>
      <c r="I4" s="73" cm="1">
        <f t="array" ref="I4">SUMPRODUCT((TRIM('DATA INPUT'!$H$3:$H$2001)=$A4)*('DATA INPUT'!$M$3:$M$2001&gt;=3)*('DATA INPUT'!$M$3:$M$2001&lt;4)*'DATA INPUT'!$U$3:$U$2001)</f>
        <v>0</v>
      </c>
      <c r="J4" s="73" cm="1">
        <f t="array" ref="J4">SUMPRODUCT((TRIM('DATA INPUT'!$H$3:$H$2001)=$A4)*('DATA INPUT'!$M$3:$M$2001&gt;=4)*('DATA INPUT'!$M$3:$M$2001&lt;5)*'DATA INPUT'!$U$3:$U$2001)</f>
        <v>-0.5</v>
      </c>
      <c r="K4" s="73" cm="1">
        <f t="array" ref="K4">SUMPRODUCT((TRIM('DATA INPUT'!$H$3:$H$2001)=$A4)*('DATA INPUT'!$M$3:$M$2001&gt;=5)*('DATA INPUT'!$M$3:$M$2001&lt;6)*'DATA INPUT'!$U$3:$U$2001)</f>
        <v>0</v>
      </c>
      <c r="L4" s="73" cm="1">
        <f t="array" ref="L4">SUMPRODUCT((TRIM('DATA INPUT'!$H$3:$H$2001)=$A4)*('DATA INPUT'!$M$3:$M$2001&gt;=6)*('DATA INPUT'!$M$3:$M$2001&lt;7)*'DATA INPUT'!$U$3:$U$2001)</f>
        <v>0</v>
      </c>
      <c r="M4" s="73" cm="1">
        <f t="array" ref="M4">SUMPRODUCT((TRIM('DATA INPUT'!$H$3:$H$2001)=$A4)*('DATA INPUT'!$M$3:$M$2001&gt;=7)*('DATA INPUT'!$M$3:$M$2001&lt;8)*'DATA INPUT'!$U$3:$U$2001)</f>
        <v>-0.5</v>
      </c>
      <c r="N4" s="73" cm="1">
        <f t="array" ref="N4">SUMPRODUCT((TRIM('DATA INPUT'!$H$3:$H$2001)=$A4)*('DATA INPUT'!$M$3:$M$2001&gt;=8)*('DATA INPUT'!$M$3:$M$2001&lt;9)*'DATA INPUT'!$U$3:$U$2001)</f>
        <v>0</v>
      </c>
      <c r="O4" s="73" cm="1">
        <f t="array" ref="O4">SUMPRODUCT((TRIM('DATA INPUT'!$H$3:$H$2001)=$A4)*('DATA INPUT'!$M$3:$M$2001&gt;=9)*('DATA INPUT'!$M$3:$M$2001&lt;10)*'DATA INPUT'!$U$3:$U$2001)</f>
        <v>-1</v>
      </c>
      <c r="P4" s="73" cm="1">
        <f t="array" ref="P4">SUMPRODUCT((TRIM('DATA INPUT'!$H$3:$H$2001)=$A4)*('DATA INPUT'!$M$3:$M$2001&gt;=10)*('DATA INPUT'!$M$3:$M$2001&lt;20)*'DATA INPUT'!$U$3:$U$2001)</f>
        <v>-2.5</v>
      </c>
      <c r="Q4" s="73" cm="1">
        <f t="array" ref="Q4">SUMPRODUCT((TRIM('DATA INPUT'!$H$3:$H$2001)=$A4)*('DATA INPUT'!$M$3:$M$2001&gt;=20)*('DATA INPUT'!$M$3:$M$2001&lt;30)*'DATA INPUT'!$U$3:$U$2001)</f>
        <v>-3.5</v>
      </c>
      <c r="R4" s="73" cm="1">
        <f t="array" ref="R4">SUMPRODUCT((TRIM('DATA INPUT'!$H$3:$H$2001)=$A4)*('DATA INPUT'!$M$3:$M$2001&gt;=30)*('DATA INPUT'!$M$3:$M$2001&lt;40)*'DATA INPUT'!$U$3:$U$2001)</f>
        <v>-2</v>
      </c>
      <c r="S4" s="73" cm="1">
        <f t="array" ref="S4">SUMPRODUCT((TRIM('DATA INPUT'!$H$3:$H$2001)=$A4)*('DATA INPUT'!$M$3:$M$2001&gt;=40)*('DATA INPUT'!$M$3:$M$2001&lt;50)*'DATA INPUT'!$U$3:$U$2001)</f>
        <v>0</v>
      </c>
      <c r="T4" s="73" cm="1">
        <f t="array" ref="T4">SUMPRODUCT((TRIM('DATA INPUT'!$H$3:$H$2001)=$A4)*('DATA INPUT'!$M$3:$M$2001&gt;=50)*'DATA INPUT'!$U$3:$U$2001)</f>
        <v>0</v>
      </c>
      <c r="U4" s="68" t="s">
        <v>1005</v>
      </c>
      <c r="V4" s="75" cm="1">
        <f t="array" ref="V4">IFERROR(SUMPRODUCT((TRIM('DATA INPUT'!$H$3:$H$2001)=$A4)*('DATA INPUT'!$M$3:$M$2001&gt;=1)*('DATA INPUT'!$M$3:$M$2001&lt;2)*'DATA INPUT'!$U$3:$U$2001)/SUMPRODUCT((TRIM('DATA INPUT'!$H$3:$H$2001)=$A4)*('DATA INPUT'!$M$3:$M$2001&gt;=1)*('DATA INPUT'!$M$3:$M$2001&lt;2)*'DATA INPUT'!$L$3:$L$2001),0)</f>
        <v>0</v>
      </c>
      <c r="W4" s="75" cm="1">
        <f t="array" ref="W4">IFERROR(SUMPRODUCT((TRIM('DATA INPUT'!$H$3:$H$2001)=$A4)*('DATA INPUT'!$M$3:$M$2001&gt;=2)*('DATA INPUT'!$M$3:$M$2001&lt;3)*'DATA INPUT'!$U$3:$U$2001)/SUMPRODUCT((TRIM('DATA INPUT'!$H$3:$H$2001)=$A4)*('DATA INPUT'!$M$3:$M$2001&gt;=2)*('DATA INPUT'!$M$3:$M$2001&lt;3)*'DATA INPUT'!$L$3:$L$2001),0)</f>
        <v>0</v>
      </c>
      <c r="X4" s="75" cm="1">
        <f t="array" ref="X4">IFERROR(SUMPRODUCT((TRIM('DATA INPUT'!$H$3:$H$2001)=$A4)*('DATA INPUT'!$M$3:$M$2001&gt;=3)*('DATA INPUT'!$M$3:$M$2001&lt;4)*'DATA INPUT'!$U$3:$U$2001)/SUMPRODUCT((TRIM('DATA INPUT'!$H$3:$H$2001)=$A4)*('DATA INPUT'!$M$3:$M$2001&gt;=3)*('DATA INPUT'!$M$3:$M$2001&lt;4)*'DATA INPUT'!$L$3:$L$2001),0)</f>
        <v>0</v>
      </c>
      <c r="Y4" s="75" cm="1">
        <f t="array" ref="Y4">IFERROR(SUMPRODUCT((TRIM('DATA INPUT'!$H$3:$H$2001)=$A4)*('DATA INPUT'!$M$3:$M$2001&gt;=4)*('DATA INPUT'!$M$3:$M$2001&lt;5)*'DATA INPUT'!$U$3:$U$2001)/SUMPRODUCT((TRIM('DATA INPUT'!$H$3:$H$2001)=$A4)*('DATA INPUT'!$M$3:$M$2001&gt;=4)*('DATA INPUT'!$M$3:$M$2001&lt;5)*'DATA INPUT'!$L$3:$L$2001),0)</f>
        <v>-1</v>
      </c>
      <c r="Z4" s="75" cm="1">
        <f t="array" ref="Z4">IFERROR(SUMPRODUCT((TRIM('DATA INPUT'!$H$3:$H$2001)=$A4)*('DATA INPUT'!$M$3:$M$2001&gt;=5)*('DATA INPUT'!$M$3:$M$2001&lt;6)*'DATA INPUT'!$U$3:$U$2001)/SUMPRODUCT((TRIM('DATA INPUT'!$H$3:$H$2001)=$A4)*('DATA INPUT'!$M$3:$M$2001&gt;=5)*('DATA INPUT'!$M$3:$M$2001&lt;6)*'DATA INPUT'!$L$3:$L$2001),0)</f>
        <v>0</v>
      </c>
      <c r="AA4" s="75" cm="1">
        <f t="array" ref="AA4">IFERROR(SUMPRODUCT((TRIM('DATA INPUT'!$H$3:$H$2001)=$A4)*('DATA INPUT'!$M$3:$M$2001&gt;=6)*('DATA INPUT'!$M$3:$M$2001&lt;7)*'DATA INPUT'!$U$3:$U$2001)/SUMPRODUCT((TRIM('DATA INPUT'!$H$3:$H$2001)=$A4)*('DATA INPUT'!$M$3:$M$2001&gt;=6)*('DATA INPUT'!$M$3:$M$2001&lt;7)*'DATA INPUT'!$L$3:$L$2001),0)</f>
        <v>0</v>
      </c>
      <c r="AB4" s="75" cm="1">
        <f t="array" ref="AB4">IFERROR(SUMPRODUCT((TRIM('DATA INPUT'!$H$3:$H$2001)=$A4)*('DATA INPUT'!$M$3:$M$2001&gt;=7)*('DATA INPUT'!$M$3:$M$2001&lt;8)*'DATA INPUT'!$U$3:$U$2001)/SUMPRODUCT((TRIM('DATA INPUT'!$H$3:$H$2001)=$A4)*('DATA INPUT'!$M$3:$M$2001&gt;=7)*('DATA INPUT'!$M$3:$M$2001&lt;8)*'DATA INPUT'!$L$3:$L$2001),0)</f>
        <v>-1</v>
      </c>
      <c r="AC4" s="75" cm="1">
        <f t="array" ref="AC4">IFERROR(SUMPRODUCT((TRIM('DATA INPUT'!$H$3:$H$2001)=$A4)*('DATA INPUT'!$M$3:$M$2001&gt;=8)*('DATA INPUT'!$M$3:$M$2001&lt;9)*'DATA INPUT'!$U$3:$U$2001)/SUMPRODUCT((TRIM('DATA INPUT'!$H$3:$H$2001)=$A4)*('DATA INPUT'!$M$3:$M$2001&gt;=8)*('DATA INPUT'!$M$3:$M$2001&lt;9)*'DATA INPUT'!$L$3:$L$2001),0)</f>
        <v>0</v>
      </c>
      <c r="AD4" s="75" cm="1">
        <f t="array" ref="AD4">IFERROR(SUMPRODUCT((TRIM('DATA INPUT'!$H$3:$H$2001)=$A4)*('DATA INPUT'!$M$3:$M$2001&gt;=9)*('DATA INPUT'!$M$3:$M$2001&lt;10)*'DATA INPUT'!$U$3:$U$2001)/SUMPRODUCT((TRIM('DATA INPUT'!$H$3:$H$2001)=$A4)*('DATA INPUT'!$M$3:$M$2001&gt;=9)*('DATA INPUT'!$M$3:$M$2001&lt;10)*'DATA INPUT'!$L$3:$L$2001),0)</f>
        <v>-1</v>
      </c>
      <c r="AE4" s="75" cm="1">
        <f t="array" ref="AE4">IFERROR(SUMPRODUCT((TRIM('DATA INPUT'!$H$3:$H$2001)=$A4)*('DATA INPUT'!$M$3:$M$2001&gt;=10)*('DATA INPUT'!$M$3:$M$2001&lt;20)*'DATA INPUT'!$U$3:$U$2001)/SUMPRODUCT((TRIM('DATA INPUT'!$H$3:$H$2001)=$A4)*('DATA INPUT'!$M$3:$M$2001&gt;=10)*('DATA INPUT'!$M$3:$M$2001&lt;20)*'DATA INPUT'!$L$3:$L$2001),0)</f>
        <v>-1</v>
      </c>
      <c r="AF4" s="75" cm="1">
        <f t="array" ref="AF4">IFERROR(SUMPRODUCT((TRIM('DATA INPUT'!$H$3:$H$2001)=$A4)*('DATA INPUT'!$M$3:$M$2001&gt;=20)*('DATA INPUT'!$M$3:$M$2001&lt;30)*'DATA INPUT'!$U$3:$U$2001)/SUMPRODUCT((TRIM('DATA INPUT'!$H$3:$H$2001)=$A4)*('DATA INPUT'!$M$3:$M$2001&gt;=20)*('DATA INPUT'!$M$3:$M$2001&lt;30)*'DATA INPUT'!$L$3:$L$2001),0)</f>
        <v>-1</v>
      </c>
      <c r="AG4" s="75" cm="1">
        <f t="array" ref="AG4">IFERROR(SUMPRODUCT((TRIM('DATA INPUT'!$H$3:$H$2001)=$A4)*('DATA INPUT'!$M$3:$M$2001&gt;=30)*('DATA INPUT'!$M$3:$M$2001&lt;40)*'DATA INPUT'!$U$3:$U$2001)/SUMPRODUCT((TRIM('DATA INPUT'!$H$3:$H$2001)=$A4)*('DATA INPUT'!$M$3:$M$2001&gt;=30)*('DATA INPUT'!$M$3:$M$2001&lt;40)*'DATA INPUT'!$L$3:$L$2001),0)</f>
        <v>-1</v>
      </c>
      <c r="AH4" s="75" cm="1">
        <f t="array" ref="AH4">IFERROR(SUMPRODUCT((TRIM('DATA INPUT'!$H$3:$H$2001)=$A4)*('DATA INPUT'!$M$3:$M$2001&gt;=40)*('DATA INPUT'!$M$3:$M$2001&lt;50)*'DATA INPUT'!$U$3:$U$2001)/SUMPRODUCT((TRIM('DATA INPUT'!$H$3:$H$2001)=$A4)*('DATA INPUT'!$M$3:$M$2001&gt;=40)*('DATA INPUT'!$M$3:$M$2001&lt;50)*'DATA INPUT'!$L$3:$L$2001),0)</f>
        <v>0</v>
      </c>
      <c r="AI4" s="75" cm="1">
        <f t="array" ref="AI4">IFERROR(SUMPRODUCT((TRIM('DATA INPUT'!$H$3:$H$2001)=$A4)*('DATA INPUT'!$M$3:$M$2001&gt;=50)*'DATA INPUT'!$U$3:$U$2001)/SUMPRODUCT((TRIM('DATA INPUT'!$H$3:$H$2001)=$A4)*('DATA INPUT'!$M$3:$M$2001&gt;=50)*'DATA INPUT'!$L$3:$L$2001),0)</f>
        <v>0</v>
      </c>
    </row>
    <row r="5" spans="1:35" x14ac:dyDescent="0.2">
      <c r="A5" s="69" t="s">
        <v>56</v>
      </c>
      <c r="B5" s="107" cm="1">
        <f t="array" ref="B5">SUMPRODUCT((TRIM('DATA INPUT'!$H$3:$H$2001)=$A5)*'DATA INPUT'!$L$3:$L$2001)</f>
        <v>372.29999999999978</v>
      </c>
      <c r="C5" s="107">
        <f t="shared" si="0"/>
        <v>558.98675999999989</v>
      </c>
      <c r="D5" s="78" cm="1">
        <f t="array" ref="D5">SUMPRODUCT((TRIM('DATA INPUT'!$H$3:$H$2001)=$A5)*'DATA INPUT'!$U$3:$U$2001)</f>
        <v>186.68676000000013</v>
      </c>
      <c r="E5" s="79">
        <f t="shared" si="1"/>
        <v>0.50144174053182977</v>
      </c>
      <c r="F5" s="68" t="s">
        <v>1005</v>
      </c>
      <c r="G5" s="73" cm="1">
        <f t="array" ref="G5">SUMPRODUCT((TRIM('DATA INPUT'!$H$3:$H$2001)=$A5)*('DATA INPUT'!$M$3:$M$2001&gt;=1)*('DATA INPUT'!$M$3:$M$2001&lt;2)*'DATA INPUT'!$U$3:$U$2001)</f>
        <v>0</v>
      </c>
      <c r="H5" s="73" cm="1">
        <f t="array" ref="H5">SUMPRODUCT((TRIM('DATA INPUT'!$H$3:$H$2001)=$A5)*('DATA INPUT'!$M$3:$M$2001&gt;=2)*('DATA INPUT'!$M$3:$M$2001&lt;3)*'DATA INPUT'!$U$3:$U$2001)</f>
        <v>0.33499999999999996</v>
      </c>
      <c r="I5" s="73" cm="1">
        <f t="array" ref="I5">SUMPRODUCT((TRIM('DATA INPUT'!$H$3:$H$2001)=$A5)*('DATA INPUT'!$M$3:$M$2001&gt;=3)*('DATA INPUT'!$M$3:$M$2001&lt;4)*'DATA INPUT'!$U$3:$U$2001)</f>
        <v>-1.8618000000000001</v>
      </c>
      <c r="J5" s="73" cm="1">
        <f t="array" ref="J5">SUMPRODUCT((TRIM('DATA INPUT'!$H$3:$H$2001)=$A5)*('DATA INPUT'!$M$3:$M$2001&gt;=4)*('DATA INPUT'!$M$3:$M$2001&lt;5)*'DATA INPUT'!$U$3:$U$2001)</f>
        <v>-4.025640000000001</v>
      </c>
      <c r="K5" s="73" cm="1">
        <f t="array" ref="K5">SUMPRODUCT((TRIM('DATA INPUT'!$H$3:$H$2001)=$A5)*('DATA INPUT'!$M$3:$M$2001&gt;=5)*('DATA INPUT'!$M$3:$M$2001&lt;6)*'DATA INPUT'!$U$3:$U$2001)</f>
        <v>-6.1902000000000008</v>
      </c>
      <c r="L5" s="73" cm="1">
        <f t="array" ref="L5">SUMPRODUCT((TRIM('DATA INPUT'!$H$3:$H$2001)=$A5)*('DATA INPUT'!$M$3:$M$2001&gt;=6)*('DATA INPUT'!$M$3:$M$2001&lt;7)*'DATA INPUT'!$U$3:$U$2001)</f>
        <v>1.2386000000000004</v>
      </c>
      <c r="M5" s="73" cm="1">
        <f t="array" ref="M5">SUMPRODUCT((TRIM('DATA INPUT'!$H$3:$H$2001)=$A5)*('DATA INPUT'!$M$3:$M$2001&gt;=7)*('DATA INPUT'!$M$3:$M$2001&lt;8)*'DATA INPUT'!$U$3:$U$2001)</f>
        <v>-4.2443999999999997</v>
      </c>
      <c r="N5" s="73" cm="1">
        <f t="array" ref="N5">SUMPRODUCT((TRIM('DATA INPUT'!$H$3:$H$2001)=$A5)*('DATA INPUT'!$M$3:$M$2001&gt;=8)*('DATA INPUT'!$M$3:$M$2001&lt;9)*'DATA INPUT'!$U$3:$U$2001)</f>
        <v>-9.1119999999999983</v>
      </c>
      <c r="O5" s="73" cm="1">
        <f t="array" ref="O5">SUMPRODUCT((TRIM('DATA INPUT'!$H$3:$H$2001)=$A5)*('DATA INPUT'!$M$3:$M$2001&gt;=9)*('DATA INPUT'!$M$3:$M$2001&lt;10)*'DATA INPUT'!$U$3:$U$2001)</f>
        <v>6.0611999999999995</v>
      </c>
      <c r="P5" s="73" cm="1">
        <f t="array" ref="P5">SUMPRODUCT((TRIM('DATA INPUT'!$H$3:$H$2001)=$A5)*('DATA INPUT'!$M$3:$M$2001&gt;=10)*('DATA INPUT'!$M$3:$M$2001&lt;20)*'DATA INPUT'!$U$3:$U$2001)</f>
        <v>119.17259999999999</v>
      </c>
      <c r="Q5" s="73" cm="1">
        <f t="array" ref="Q5">SUMPRODUCT((TRIM('DATA INPUT'!$H$3:$H$2001)=$A5)*('DATA INPUT'!$M$3:$M$2001&gt;=20)*('DATA INPUT'!$M$3:$M$2001&lt;30)*'DATA INPUT'!$U$3:$U$2001)</f>
        <v>32.837000000000003</v>
      </c>
      <c r="R5" s="73" cm="1">
        <f t="array" ref="R5">SUMPRODUCT((TRIM('DATA INPUT'!$H$3:$H$2001)=$A5)*('DATA INPUT'!$M$3:$M$2001&gt;=30)*('DATA INPUT'!$M$3:$M$2001&lt;40)*'DATA INPUT'!$U$3:$U$2001)</f>
        <v>13.860399999999998</v>
      </c>
      <c r="S5" s="73" cm="1">
        <f t="array" ref="S5">SUMPRODUCT((TRIM('DATA INPUT'!$H$3:$H$2001)=$A5)*('DATA INPUT'!$M$3:$M$2001&gt;=40)*('DATA INPUT'!$M$3:$M$2001&lt;50)*'DATA INPUT'!$U$3:$U$2001)</f>
        <v>38.616</v>
      </c>
      <c r="T5" s="73" cm="1">
        <f t="array" ref="T5">SUMPRODUCT((TRIM('DATA INPUT'!$H$3:$H$2001)=$A5)*('DATA INPUT'!$M$3:$M$2001&gt;=50)*'DATA INPUT'!$U$3:$U$2001)</f>
        <v>0</v>
      </c>
      <c r="U5" s="68" t="s">
        <v>1005</v>
      </c>
      <c r="V5" s="75" cm="1">
        <f t="array" ref="V5">IFERROR(SUMPRODUCT((TRIM('DATA INPUT'!$H$3:$H$2001)=$A5)*('DATA INPUT'!$M$3:$M$2001&gt;=1)*('DATA INPUT'!$M$3:$M$2001&lt;2)*'DATA INPUT'!$U$3:$U$2001)/SUMPRODUCT((TRIM('DATA INPUT'!$H$3:$H$2001)=$A5)*('DATA INPUT'!$M$3:$M$2001&gt;=1)*('DATA INPUT'!$M$3:$M$2001&lt;2)*'DATA INPUT'!$L$3:$L$2001),0)</f>
        <v>0</v>
      </c>
      <c r="W5" s="75" cm="1">
        <f t="array" ref="W5">IFERROR(SUMPRODUCT((TRIM('DATA INPUT'!$H$3:$H$2001)=$A5)*('DATA INPUT'!$M$3:$M$2001&gt;=2)*('DATA INPUT'!$M$3:$M$2001&lt;3)*'DATA INPUT'!$U$3:$U$2001)/SUMPRODUCT((TRIM('DATA INPUT'!$H$3:$H$2001)=$A5)*('DATA INPUT'!$M$3:$M$2001&gt;=2)*('DATA INPUT'!$M$3:$M$2001&lt;3)*'DATA INPUT'!$L$3:$L$2001),0)</f>
        <v>9.571428571428571E-2</v>
      </c>
      <c r="X5" s="75" cm="1">
        <f t="array" ref="X5">IFERROR(SUMPRODUCT((TRIM('DATA INPUT'!$H$3:$H$2001)=$A5)*('DATA INPUT'!$M$3:$M$2001&gt;=3)*('DATA INPUT'!$M$3:$M$2001&lt;4)*'DATA INPUT'!$U$3:$U$2001)/SUMPRODUCT((TRIM('DATA INPUT'!$H$3:$H$2001)=$A5)*('DATA INPUT'!$M$3:$M$2001&gt;=3)*('DATA INPUT'!$M$3:$M$2001&lt;4)*'DATA INPUT'!$L$3:$L$2001),0)</f>
        <v>-0.21903529411764708</v>
      </c>
      <c r="Y5" s="75" cm="1">
        <f t="array" ref="Y5">IFERROR(SUMPRODUCT((TRIM('DATA INPUT'!$H$3:$H$2001)=$A5)*('DATA INPUT'!$M$3:$M$2001&gt;=4)*('DATA INPUT'!$M$3:$M$2001&lt;5)*'DATA INPUT'!$U$3:$U$2001)/SUMPRODUCT((TRIM('DATA INPUT'!$H$3:$H$2001)=$A5)*('DATA INPUT'!$M$3:$M$2001&gt;=4)*('DATA INPUT'!$M$3:$M$2001&lt;5)*'DATA INPUT'!$L$3:$L$2001),0)</f>
        <v>-0.30966461538461565</v>
      </c>
      <c r="Z5" s="75" cm="1">
        <f t="array" ref="Z5">IFERROR(SUMPRODUCT((TRIM('DATA INPUT'!$H$3:$H$2001)=$A5)*('DATA INPUT'!$M$3:$M$2001&gt;=5)*('DATA INPUT'!$M$3:$M$2001&lt;6)*'DATA INPUT'!$U$3:$U$2001)/SUMPRODUCT((TRIM('DATA INPUT'!$H$3:$H$2001)=$A5)*('DATA INPUT'!$M$3:$M$2001&gt;=5)*('DATA INPUT'!$M$3:$M$2001&lt;6)*'DATA INPUT'!$L$3:$L$2001),0)</f>
        <v>-0.54780530973451347</v>
      </c>
      <c r="AA5" s="75" cm="1">
        <f t="array" ref="AA5">IFERROR(SUMPRODUCT((TRIM('DATA INPUT'!$H$3:$H$2001)=$A5)*('DATA INPUT'!$M$3:$M$2001&gt;=6)*('DATA INPUT'!$M$3:$M$2001&lt;7)*'DATA INPUT'!$U$3:$U$2001)/SUMPRODUCT((TRIM('DATA INPUT'!$H$3:$H$2001)=$A5)*('DATA INPUT'!$M$3:$M$2001&gt;=6)*('DATA INPUT'!$M$3:$M$2001&lt;7)*'DATA INPUT'!$L$3:$L$2001),0)</f>
        <v>0.11909615384615389</v>
      </c>
      <c r="AB5" s="75" cm="1">
        <f t="array" ref="AB5">IFERROR(SUMPRODUCT((TRIM('DATA INPUT'!$H$3:$H$2001)=$A5)*('DATA INPUT'!$M$3:$M$2001&gt;=7)*('DATA INPUT'!$M$3:$M$2001&lt;8)*'DATA INPUT'!$U$3:$U$2001)/SUMPRODUCT((TRIM('DATA INPUT'!$H$3:$H$2001)=$A5)*('DATA INPUT'!$M$3:$M$2001&gt;=7)*('DATA INPUT'!$M$3:$M$2001&lt;8)*'DATA INPUT'!$L$3:$L$2001),0)</f>
        <v>-0.28873469387755102</v>
      </c>
      <c r="AC5" s="75" cm="1">
        <f t="array" ref="AC5">IFERROR(SUMPRODUCT((TRIM('DATA INPUT'!$H$3:$H$2001)=$A5)*('DATA INPUT'!$M$3:$M$2001&gt;=8)*('DATA INPUT'!$M$3:$M$2001&lt;9)*'DATA INPUT'!$U$3:$U$2001)/SUMPRODUCT((TRIM('DATA INPUT'!$H$3:$H$2001)=$A5)*('DATA INPUT'!$M$3:$M$2001&gt;=8)*('DATA INPUT'!$M$3:$M$2001&lt;9)*'DATA INPUT'!$L$3:$L$2001),0)</f>
        <v>-0.4696907216494845</v>
      </c>
      <c r="AD5" s="75" cm="1">
        <f t="array" ref="AD5">IFERROR(SUMPRODUCT((TRIM('DATA INPUT'!$H$3:$H$2001)=$A5)*('DATA INPUT'!$M$3:$M$2001&gt;=9)*('DATA INPUT'!$M$3:$M$2001&lt;10)*'DATA INPUT'!$U$3:$U$2001)/SUMPRODUCT((TRIM('DATA INPUT'!$H$3:$H$2001)=$A5)*('DATA INPUT'!$M$3:$M$2001&gt;=9)*('DATA INPUT'!$M$3:$M$2001&lt;10)*'DATA INPUT'!$L$3:$L$2001),0)</f>
        <v>0.25792340425531912</v>
      </c>
      <c r="AE5" s="75" cm="1">
        <f t="array" ref="AE5">IFERROR(SUMPRODUCT((TRIM('DATA INPUT'!$H$3:$H$2001)=$A5)*('DATA INPUT'!$M$3:$M$2001&gt;=10)*('DATA INPUT'!$M$3:$M$2001&lt;20)*'DATA INPUT'!$U$3:$U$2001)/SUMPRODUCT((TRIM('DATA INPUT'!$H$3:$H$2001)=$A5)*('DATA INPUT'!$M$3:$M$2001&gt;=10)*('DATA INPUT'!$M$3:$M$2001&lt;20)*'DATA INPUT'!$L$3:$L$2001),0)</f>
        <v>0.86670981818181814</v>
      </c>
      <c r="AF5" s="75" cm="1">
        <f t="array" ref="AF5">IFERROR(SUMPRODUCT((TRIM('DATA INPUT'!$H$3:$H$2001)=$A5)*('DATA INPUT'!$M$3:$M$2001&gt;=20)*('DATA INPUT'!$M$3:$M$2001&lt;30)*'DATA INPUT'!$U$3:$U$2001)/SUMPRODUCT((TRIM('DATA INPUT'!$H$3:$H$2001)=$A5)*('DATA INPUT'!$M$3:$M$2001&gt;=20)*('DATA INPUT'!$M$3:$M$2001&lt;30)*'DATA INPUT'!$L$3:$L$2001),0)</f>
        <v>0.44374324324324327</v>
      </c>
      <c r="AG5" s="75" cm="1">
        <f t="array" ref="AG5">IFERROR(SUMPRODUCT((TRIM('DATA INPUT'!$H$3:$H$2001)=$A5)*('DATA INPUT'!$M$3:$M$2001&gt;=30)*('DATA INPUT'!$M$3:$M$2001&lt;40)*'DATA INPUT'!$U$3:$U$2001)/SUMPRODUCT((TRIM('DATA INPUT'!$H$3:$H$2001)=$A5)*('DATA INPUT'!$M$3:$M$2001&gt;=30)*('DATA INPUT'!$M$3:$M$2001&lt;40)*'DATA INPUT'!$L$3:$L$2001),0)</f>
        <v>0.32233488372093022</v>
      </c>
      <c r="AH5" s="75" cm="1">
        <f t="array" ref="AH5">IFERROR(SUMPRODUCT((TRIM('DATA INPUT'!$H$3:$H$2001)=$A5)*('DATA INPUT'!$M$3:$M$2001&gt;=40)*('DATA INPUT'!$M$3:$M$2001&lt;50)*'DATA INPUT'!$U$3:$U$2001)/SUMPRODUCT((TRIM('DATA INPUT'!$H$3:$H$2001)=$A5)*('DATA INPUT'!$M$3:$M$2001&gt;=40)*('DATA INPUT'!$M$3:$M$2001&lt;50)*'DATA INPUT'!$L$3:$L$2001),0)</f>
        <v>2.8604444444444446</v>
      </c>
      <c r="AI5" s="75" cm="1">
        <f t="array" ref="AI5">IFERROR(SUMPRODUCT((TRIM('DATA INPUT'!$H$3:$H$2001)=$A5)*('DATA INPUT'!$M$3:$M$2001&gt;=50)*'DATA INPUT'!$U$3:$U$2001)/SUMPRODUCT((TRIM('DATA INPUT'!$H$3:$H$2001)=$A5)*('DATA INPUT'!$M$3:$M$2001&gt;=50)*'DATA INPUT'!$L$3:$L$2001),0)</f>
        <v>0</v>
      </c>
    </row>
    <row r="6" spans="1:35" x14ac:dyDescent="0.2">
      <c r="A6" s="69" t="s">
        <v>683</v>
      </c>
      <c r="B6" s="107" cm="1">
        <f t="array" ref="B6">SUMPRODUCT((TRIM('DATA INPUT'!$H$3:$H$2001)=$A6)*'DATA INPUT'!$L$3:$L$2001)</f>
        <v>24.5</v>
      </c>
      <c r="C6" s="107">
        <f t="shared" si="0"/>
        <v>13.259600000000001</v>
      </c>
      <c r="D6" s="78" cm="1">
        <f t="array" ref="D6">SUMPRODUCT((TRIM('DATA INPUT'!$H$3:$H$2001)=$A6)*'DATA INPUT'!$U$3:$U$2001)</f>
        <v>-11.240399999999999</v>
      </c>
      <c r="E6" s="79">
        <f t="shared" si="1"/>
        <v>-0.45879183673469387</v>
      </c>
      <c r="F6" s="68" t="s">
        <v>1005</v>
      </c>
      <c r="G6" s="73" cm="1">
        <f t="array" ref="G6">SUMPRODUCT((TRIM('DATA INPUT'!$H$3:$H$2001)=$A6)*('DATA INPUT'!$M$3:$M$2001&gt;=1)*('DATA INPUT'!$M$3:$M$2001&lt;2)*'DATA INPUT'!$U$3:$U$2001)</f>
        <v>0</v>
      </c>
      <c r="H6" s="73" cm="1">
        <f t="array" ref="H6">SUMPRODUCT((TRIM('DATA INPUT'!$H$3:$H$2001)=$A6)*('DATA INPUT'!$M$3:$M$2001&gt;=2)*('DATA INPUT'!$M$3:$M$2001&lt;3)*'DATA INPUT'!$U$3:$U$2001)</f>
        <v>0</v>
      </c>
      <c r="I6" s="73" cm="1">
        <f t="array" ref="I6">SUMPRODUCT((TRIM('DATA INPUT'!$H$3:$H$2001)=$A6)*('DATA INPUT'!$M$3:$M$2001&gt;=3)*('DATA INPUT'!$M$3:$M$2001&lt;4)*'DATA INPUT'!$U$3:$U$2001)</f>
        <v>-0.5</v>
      </c>
      <c r="J6" s="73" cm="1">
        <f t="array" ref="J6">SUMPRODUCT((TRIM('DATA INPUT'!$H$3:$H$2001)=$A6)*('DATA INPUT'!$M$3:$M$2001&gt;=4)*('DATA INPUT'!$M$3:$M$2001&lt;5)*'DATA INPUT'!$U$3:$U$2001)</f>
        <v>1.69</v>
      </c>
      <c r="K6" s="73" cm="1">
        <f t="array" ref="K6">SUMPRODUCT((TRIM('DATA INPUT'!$H$3:$H$2001)=$A6)*('DATA INPUT'!$M$3:$M$2001&gt;=5)*('DATA INPUT'!$M$3:$M$2001&lt;6)*'DATA INPUT'!$U$3:$U$2001)</f>
        <v>-0.5</v>
      </c>
      <c r="L6" s="73" cm="1">
        <f t="array" ref="L6">SUMPRODUCT((TRIM('DATA INPUT'!$H$3:$H$2001)=$A6)*('DATA INPUT'!$M$3:$M$2001&gt;=6)*('DATA INPUT'!$M$3:$M$2001&lt;7)*'DATA INPUT'!$U$3:$U$2001)</f>
        <v>3.0120000000000005</v>
      </c>
      <c r="M6" s="73" cm="1">
        <f t="array" ref="M6">SUMPRODUCT((TRIM('DATA INPUT'!$H$3:$H$2001)=$A6)*('DATA INPUT'!$M$3:$M$2001&gt;=7)*('DATA INPUT'!$M$3:$M$2001&lt;8)*'DATA INPUT'!$U$3:$U$2001)</f>
        <v>5.5576000000000008</v>
      </c>
      <c r="N6" s="73" cm="1">
        <f t="array" ref="N6">SUMPRODUCT((TRIM('DATA INPUT'!$H$3:$H$2001)=$A6)*('DATA INPUT'!$M$3:$M$2001&gt;=8)*('DATA INPUT'!$M$3:$M$2001&lt;9)*'DATA INPUT'!$U$3:$U$2001)</f>
        <v>-3</v>
      </c>
      <c r="O6" s="73" cm="1">
        <f t="array" ref="O6">SUMPRODUCT((TRIM('DATA INPUT'!$H$3:$H$2001)=$A6)*('DATA INPUT'!$M$3:$M$2001&gt;=9)*('DATA INPUT'!$M$3:$M$2001&lt;10)*'DATA INPUT'!$U$3:$U$2001)</f>
        <v>-0.5</v>
      </c>
      <c r="P6" s="73" cm="1">
        <f t="array" ref="P6">SUMPRODUCT((TRIM('DATA INPUT'!$H$3:$H$2001)=$A6)*('DATA INPUT'!$M$3:$M$2001&gt;=10)*('DATA INPUT'!$M$3:$M$2001&lt;20)*'DATA INPUT'!$U$3:$U$2001)</f>
        <v>-9.5</v>
      </c>
      <c r="Q6" s="73" cm="1">
        <f t="array" ref="Q6">SUMPRODUCT((TRIM('DATA INPUT'!$H$3:$H$2001)=$A6)*('DATA INPUT'!$M$3:$M$2001&gt;=20)*('DATA INPUT'!$M$3:$M$2001&lt;30)*'DATA INPUT'!$U$3:$U$2001)</f>
        <v>-4</v>
      </c>
      <c r="R6" s="73" cm="1">
        <f t="array" ref="R6">SUMPRODUCT((TRIM('DATA INPUT'!$H$3:$H$2001)=$A6)*('DATA INPUT'!$M$3:$M$2001&gt;=30)*('DATA INPUT'!$M$3:$M$2001&lt;40)*'DATA INPUT'!$U$3:$U$2001)</f>
        <v>-2.5</v>
      </c>
      <c r="S6" s="73" cm="1">
        <f t="array" ref="S6">SUMPRODUCT((TRIM('DATA INPUT'!$H$3:$H$2001)=$A6)*('DATA INPUT'!$M$3:$M$2001&gt;=40)*('DATA INPUT'!$M$3:$M$2001&lt;50)*'DATA INPUT'!$U$3:$U$2001)</f>
        <v>-1</v>
      </c>
      <c r="T6" s="73" cm="1">
        <f t="array" ref="T6">SUMPRODUCT((TRIM('DATA INPUT'!$H$3:$H$2001)=$A6)*('DATA INPUT'!$M$3:$M$2001&gt;=50)*'DATA INPUT'!$U$3:$U$2001)</f>
        <v>0</v>
      </c>
      <c r="U6" s="68" t="s">
        <v>1005</v>
      </c>
      <c r="V6" s="75" cm="1">
        <f t="array" ref="V6">IFERROR(SUMPRODUCT((TRIM('DATA INPUT'!$H$3:$H$2001)=$A6)*('DATA INPUT'!$M$3:$M$2001&gt;=1)*('DATA INPUT'!$M$3:$M$2001&lt;2)*'DATA INPUT'!$U$3:$U$2001)/SUMPRODUCT((TRIM('DATA INPUT'!$H$3:$H$2001)=$A6)*('DATA INPUT'!$M$3:$M$2001&gt;=1)*('DATA INPUT'!$M$3:$M$2001&lt;2)*'DATA INPUT'!$L$3:$L$2001),0)</f>
        <v>0</v>
      </c>
      <c r="W6" s="75" cm="1">
        <f t="array" ref="W6">IFERROR(SUMPRODUCT((TRIM('DATA INPUT'!$H$3:$H$2001)=$A6)*('DATA INPUT'!$M$3:$M$2001&gt;=2)*('DATA INPUT'!$M$3:$M$2001&lt;3)*'DATA INPUT'!$U$3:$U$2001)/SUMPRODUCT((TRIM('DATA INPUT'!$H$3:$H$2001)=$A6)*('DATA INPUT'!$M$3:$M$2001&gt;=2)*('DATA INPUT'!$M$3:$M$2001&lt;3)*'DATA INPUT'!$L$3:$L$2001),0)</f>
        <v>0</v>
      </c>
      <c r="X6" s="75" cm="1">
        <f t="array" ref="X6">IFERROR(SUMPRODUCT((TRIM('DATA INPUT'!$H$3:$H$2001)=$A6)*('DATA INPUT'!$M$3:$M$2001&gt;=3)*('DATA INPUT'!$M$3:$M$2001&lt;4)*'DATA INPUT'!$U$3:$U$2001)/SUMPRODUCT((TRIM('DATA INPUT'!$H$3:$H$2001)=$A6)*('DATA INPUT'!$M$3:$M$2001&gt;=3)*('DATA INPUT'!$M$3:$M$2001&lt;4)*'DATA INPUT'!$L$3:$L$2001),0)</f>
        <v>-1</v>
      </c>
      <c r="Y6" s="75" cm="1">
        <f t="array" ref="Y6">IFERROR(SUMPRODUCT((TRIM('DATA INPUT'!$H$3:$H$2001)=$A6)*('DATA INPUT'!$M$3:$M$2001&gt;=4)*('DATA INPUT'!$M$3:$M$2001&lt;5)*'DATA INPUT'!$U$3:$U$2001)/SUMPRODUCT((TRIM('DATA INPUT'!$H$3:$H$2001)=$A6)*('DATA INPUT'!$M$3:$M$2001&gt;=4)*('DATA INPUT'!$M$3:$M$2001&lt;5)*'DATA INPUT'!$L$3:$L$2001),0)</f>
        <v>3.38</v>
      </c>
      <c r="Z6" s="75" cm="1">
        <f t="array" ref="Z6">IFERROR(SUMPRODUCT((TRIM('DATA INPUT'!$H$3:$H$2001)=$A6)*('DATA INPUT'!$M$3:$M$2001&gt;=5)*('DATA INPUT'!$M$3:$M$2001&lt;6)*'DATA INPUT'!$U$3:$U$2001)/SUMPRODUCT((TRIM('DATA INPUT'!$H$3:$H$2001)=$A6)*('DATA INPUT'!$M$3:$M$2001&gt;=5)*('DATA INPUT'!$M$3:$M$2001&lt;6)*'DATA INPUT'!$L$3:$L$2001),0)</f>
        <v>-1</v>
      </c>
      <c r="AA6" s="75" cm="1">
        <f t="array" ref="AA6">IFERROR(SUMPRODUCT((TRIM('DATA INPUT'!$H$3:$H$2001)=$A6)*('DATA INPUT'!$M$3:$M$2001&gt;=6)*('DATA INPUT'!$M$3:$M$2001&lt;7)*'DATA INPUT'!$U$3:$U$2001)/SUMPRODUCT((TRIM('DATA INPUT'!$H$3:$H$2001)=$A6)*('DATA INPUT'!$M$3:$M$2001&gt;=6)*('DATA INPUT'!$M$3:$M$2001&lt;7)*'DATA INPUT'!$L$3:$L$2001),0)</f>
        <v>6.0240000000000009</v>
      </c>
      <c r="AB6" s="75" cm="1">
        <f t="array" ref="AB6">IFERROR(SUMPRODUCT((TRIM('DATA INPUT'!$H$3:$H$2001)=$A6)*('DATA INPUT'!$M$3:$M$2001&gt;=7)*('DATA INPUT'!$M$3:$M$2001&lt;8)*'DATA INPUT'!$U$3:$U$2001)/SUMPRODUCT((TRIM('DATA INPUT'!$H$3:$H$2001)=$A6)*('DATA INPUT'!$M$3:$M$2001&gt;=7)*('DATA INPUT'!$M$3:$M$2001&lt;8)*'DATA INPUT'!$L$3:$L$2001),0)</f>
        <v>2.7788000000000004</v>
      </c>
      <c r="AC6" s="75" cm="1">
        <f t="array" ref="AC6">IFERROR(SUMPRODUCT((TRIM('DATA INPUT'!$H$3:$H$2001)=$A6)*('DATA INPUT'!$M$3:$M$2001&gt;=8)*('DATA INPUT'!$M$3:$M$2001&lt;9)*'DATA INPUT'!$U$3:$U$2001)/SUMPRODUCT((TRIM('DATA INPUT'!$H$3:$H$2001)=$A6)*('DATA INPUT'!$M$3:$M$2001&gt;=8)*('DATA INPUT'!$M$3:$M$2001&lt;9)*'DATA INPUT'!$L$3:$L$2001),0)</f>
        <v>-1</v>
      </c>
      <c r="AD6" s="75" cm="1">
        <f t="array" ref="AD6">IFERROR(SUMPRODUCT((TRIM('DATA INPUT'!$H$3:$H$2001)=$A6)*('DATA INPUT'!$M$3:$M$2001&gt;=9)*('DATA INPUT'!$M$3:$M$2001&lt;10)*'DATA INPUT'!$U$3:$U$2001)/SUMPRODUCT((TRIM('DATA INPUT'!$H$3:$H$2001)=$A6)*('DATA INPUT'!$M$3:$M$2001&gt;=9)*('DATA INPUT'!$M$3:$M$2001&lt;10)*'DATA INPUT'!$L$3:$L$2001),0)</f>
        <v>-1</v>
      </c>
      <c r="AE6" s="75" cm="1">
        <f t="array" ref="AE6">IFERROR(SUMPRODUCT((TRIM('DATA INPUT'!$H$3:$H$2001)=$A6)*('DATA INPUT'!$M$3:$M$2001&gt;=10)*('DATA INPUT'!$M$3:$M$2001&lt;20)*'DATA INPUT'!$U$3:$U$2001)/SUMPRODUCT((TRIM('DATA INPUT'!$H$3:$H$2001)=$A6)*('DATA INPUT'!$M$3:$M$2001&gt;=10)*('DATA INPUT'!$M$3:$M$2001&lt;20)*'DATA INPUT'!$L$3:$L$2001),0)</f>
        <v>-1</v>
      </c>
      <c r="AF6" s="75" cm="1">
        <f t="array" ref="AF6">IFERROR(SUMPRODUCT((TRIM('DATA INPUT'!$H$3:$H$2001)=$A6)*('DATA INPUT'!$M$3:$M$2001&gt;=20)*('DATA INPUT'!$M$3:$M$2001&lt;30)*'DATA INPUT'!$U$3:$U$2001)/SUMPRODUCT((TRIM('DATA INPUT'!$H$3:$H$2001)=$A6)*('DATA INPUT'!$M$3:$M$2001&gt;=20)*('DATA INPUT'!$M$3:$M$2001&lt;30)*'DATA INPUT'!$L$3:$L$2001),0)</f>
        <v>-1</v>
      </c>
      <c r="AG6" s="75" cm="1">
        <f t="array" ref="AG6">IFERROR(SUMPRODUCT((TRIM('DATA INPUT'!$H$3:$H$2001)=$A6)*('DATA INPUT'!$M$3:$M$2001&gt;=30)*('DATA INPUT'!$M$3:$M$2001&lt;40)*'DATA INPUT'!$U$3:$U$2001)/SUMPRODUCT((TRIM('DATA INPUT'!$H$3:$H$2001)=$A6)*('DATA INPUT'!$M$3:$M$2001&gt;=30)*('DATA INPUT'!$M$3:$M$2001&lt;40)*'DATA INPUT'!$L$3:$L$2001),0)</f>
        <v>-1</v>
      </c>
      <c r="AH6" s="75" cm="1">
        <f t="array" ref="AH6">IFERROR(SUMPRODUCT((TRIM('DATA INPUT'!$H$3:$H$2001)=$A6)*('DATA INPUT'!$M$3:$M$2001&gt;=40)*('DATA INPUT'!$M$3:$M$2001&lt;50)*'DATA INPUT'!$U$3:$U$2001)/SUMPRODUCT((TRIM('DATA INPUT'!$H$3:$H$2001)=$A6)*('DATA INPUT'!$M$3:$M$2001&gt;=40)*('DATA INPUT'!$M$3:$M$2001&lt;50)*'DATA INPUT'!$L$3:$L$2001),0)</f>
        <v>-1</v>
      </c>
      <c r="AI6" s="75" cm="1">
        <f t="array" ref="AI6">IFERROR(SUMPRODUCT((TRIM('DATA INPUT'!$H$3:$H$2001)=$A6)*('DATA INPUT'!$M$3:$M$2001&gt;=50)*'DATA INPUT'!$U$3:$U$2001)/SUMPRODUCT((TRIM('DATA INPUT'!$H$3:$H$2001)=$A6)*('DATA INPUT'!$M$3:$M$2001&gt;=50)*'DATA INPUT'!$L$3:$L$2001),0)</f>
        <v>0</v>
      </c>
    </row>
    <row r="7" spans="1:35" x14ac:dyDescent="0.2">
      <c r="A7" s="69" t="s">
        <v>813</v>
      </c>
      <c r="B7" s="107" cm="1">
        <f t="array" ref="B7">SUMPRODUCT((TRIM('DATA INPUT'!$H$3:$H$2001)=$A7)*'DATA INPUT'!$L$3:$L$2001)</f>
        <v>71.5</v>
      </c>
      <c r="C7" s="107">
        <f t="shared" si="0"/>
        <v>73.028000000000006</v>
      </c>
      <c r="D7" s="78" cm="1">
        <f t="array" ref="D7">SUMPRODUCT((TRIM('DATA INPUT'!$H$3:$H$2001)=$A7)*'DATA INPUT'!$U$3:$U$2001)</f>
        <v>1.5280000000000005</v>
      </c>
      <c r="E7" s="79">
        <f t="shared" si="1"/>
        <v>2.1370629370629377E-2</v>
      </c>
      <c r="F7" s="68" t="s">
        <v>1005</v>
      </c>
      <c r="G7" s="73" cm="1">
        <f t="array" ref="G7">SUMPRODUCT((TRIM('DATA INPUT'!$H$3:$H$2001)=$A7)*('DATA INPUT'!$M$3:$M$2001&gt;=1)*('DATA INPUT'!$M$3:$M$2001&lt;2)*'DATA INPUT'!$U$3:$U$2001)</f>
        <v>0</v>
      </c>
      <c r="H7" s="73" cm="1">
        <f t="array" ref="H7">SUMPRODUCT((TRIM('DATA INPUT'!$H$3:$H$2001)=$A7)*('DATA INPUT'!$M$3:$M$2001&gt;=2)*('DATA INPUT'!$M$3:$M$2001&lt;3)*'DATA INPUT'!$U$3:$U$2001)</f>
        <v>0</v>
      </c>
      <c r="I7" s="73" cm="1">
        <f t="array" ref="I7">SUMPRODUCT((TRIM('DATA INPUT'!$H$3:$H$2001)=$A7)*('DATA INPUT'!$M$3:$M$2001&gt;=3)*('DATA INPUT'!$M$3:$M$2001&lt;4)*'DATA INPUT'!$U$3:$U$2001)</f>
        <v>-0.5</v>
      </c>
      <c r="J7" s="73" cm="1">
        <f t="array" ref="J7">SUMPRODUCT((TRIM('DATA INPUT'!$H$3:$H$2001)=$A7)*('DATA INPUT'!$M$3:$M$2001&gt;=4)*('DATA INPUT'!$M$3:$M$2001&lt;5)*'DATA INPUT'!$U$3:$U$2001)</f>
        <v>-0.26360000000000028</v>
      </c>
      <c r="K7" s="73" cm="1">
        <f t="array" ref="K7">SUMPRODUCT((TRIM('DATA INPUT'!$H$3:$H$2001)=$A7)*('DATA INPUT'!$M$3:$M$2001&gt;=5)*('DATA INPUT'!$M$3:$M$2001&lt;6)*'DATA INPUT'!$U$3:$U$2001)</f>
        <v>-3</v>
      </c>
      <c r="L7" s="73" cm="1">
        <f t="array" ref="L7">SUMPRODUCT((TRIM('DATA INPUT'!$H$3:$H$2001)=$A7)*('DATA INPUT'!$M$3:$M$2001&gt;=6)*('DATA INPUT'!$M$3:$M$2001&lt;7)*'DATA INPUT'!$U$3:$U$2001)</f>
        <v>-1</v>
      </c>
      <c r="M7" s="73" cm="1">
        <f t="array" ref="M7">SUMPRODUCT((TRIM('DATA INPUT'!$H$3:$H$2001)=$A7)*('DATA INPUT'!$M$3:$M$2001&gt;=7)*('DATA INPUT'!$M$3:$M$2001&lt;8)*'DATA INPUT'!$U$3:$U$2001)</f>
        <v>-4</v>
      </c>
      <c r="N7" s="73" cm="1">
        <f t="array" ref="N7">SUMPRODUCT((TRIM('DATA INPUT'!$H$3:$H$2001)=$A7)*('DATA INPUT'!$M$3:$M$2001&gt;=8)*('DATA INPUT'!$M$3:$M$2001&lt;9)*'DATA INPUT'!$U$3:$U$2001)</f>
        <v>-4.5</v>
      </c>
      <c r="O7" s="73" cm="1">
        <f t="array" ref="O7">SUMPRODUCT((TRIM('DATA INPUT'!$H$3:$H$2001)=$A7)*('DATA INPUT'!$M$3:$M$2001&gt;=9)*('DATA INPUT'!$M$3:$M$2001&lt;10)*'DATA INPUT'!$U$3:$U$2001)</f>
        <v>7.8239999999999998</v>
      </c>
      <c r="P7" s="73" cm="1">
        <f t="array" ref="P7">SUMPRODUCT((TRIM('DATA INPUT'!$H$3:$H$2001)=$A7)*('DATA INPUT'!$M$3:$M$2001&gt;=10)*('DATA INPUT'!$M$3:$M$2001&lt;20)*'DATA INPUT'!$U$3:$U$2001)</f>
        <v>30.467600000000004</v>
      </c>
      <c r="Q7" s="73" cm="1">
        <f t="array" ref="Q7">SUMPRODUCT((TRIM('DATA INPUT'!$H$3:$H$2001)=$A7)*('DATA INPUT'!$M$3:$M$2001&gt;=20)*('DATA INPUT'!$M$3:$M$2001&lt;30)*'DATA INPUT'!$U$3:$U$2001)</f>
        <v>-9.5</v>
      </c>
      <c r="R7" s="73" cm="1">
        <f t="array" ref="R7">SUMPRODUCT((TRIM('DATA INPUT'!$H$3:$H$2001)=$A7)*('DATA INPUT'!$M$3:$M$2001&gt;=30)*('DATA INPUT'!$M$3:$M$2001&lt;40)*'DATA INPUT'!$U$3:$U$2001)</f>
        <v>-10</v>
      </c>
      <c r="S7" s="73" cm="1">
        <f t="array" ref="S7">SUMPRODUCT((TRIM('DATA INPUT'!$H$3:$H$2001)=$A7)*('DATA INPUT'!$M$3:$M$2001&gt;=40)*('DATA INPUT'!$M$3:$M$2001&lt;50)*'DATA INPUT'!$U$3:$U$2001)</f>
        <v>-4</v>
      </c>
      <c r="T7" s="73" cm="1">
        <f t="array" ref="T7">SUMPRODUCT((TRIM('DATA INPUT'!$H$3:$H$2001)=$A7)*('DATA INPUT'!$M$3:$M$2001&gt;=50)*'DATA INPUT'!$U$3:$U$2001)</f>
        <v>0</v>
      </c>
      <c r="U7" s="68" t="s">
        <v>1005</v>
      </c>
      <c r="V7" s="75" cm="1">
        <f t="array" ref="V7">IFERROR(SUMPRODUCT((TRIM('DATA INPUT'!$H$3:$H$2001)=$A7)*('DATA INPUT'!$M$3:$M$2001&gt;=1)*('DATA INPUT'!$M$3:$M$2001&lt;2)*'DATA INPUT'!$U$3:$U$2001)/SUMPRODUCT((TRIM('DATA INPUT'!$H$3:$H$2001)=$A7)*('DATA INPUT'!$M$3:$M$2001&gt;=1)*('DATA INPUT'!$M$3:$M$2001&lt;2)*'DATA INPUT'!$L$3:$L$2001),0)</f>
        <v>0</v>
      </c>
      <c r="W7" s="75" cm="1">
        <f t="array" ref="W7">IFERROR(SUMPRODUCT((TRIM('DATA INPUT'!$H$3:$H$2001)=$A7)*('DATA INPUT'!$M$3:$M$2001&gt;=2)*('DATA INPUT'!$M$3:$M$2001&lt;3)*'DATA INPUT'!$U$3:$U$2001)/SUMPRODUCT((TRIM('DATA INPUT'!$H$3:$H$2001)=$A7)*('DATA INPUT'!$M$3:$M$2001&gt;=2)*('DATA INPUT'!$M$3:$M$2001&lt;3)*'DATA INPUT'!$L$3:$L$2001),0)</f>
        <v>0</v>
      </c>
      <c r="X7" s="75" cm="1">
        <f t="array" ref="X7">IFERROR(SUMPRODUCT((TRIM('DATA INPUT'!$H$3:$H$2001)=$A7)*('DATA INPUT'!$M$3:$M$2001&gt;=3)*('DATA INPUT'!$M$3:$M$2001&lt;4)*'DATA INPUT'!$U$3:$U$2001)/SUMPRODUCT((TRIM('DATA INPUT'!$H$3:$H$2001)=$A7)*('DATA INPUT'!$M$3:$M$2001&gt;=3)*('DATA INPUT'!$M$3:$M$2001&lt;4)*'DATA INPUT'!$L$3:$L$2001),0)</f>
        <v>-1</v>
      </c>
      <c r="Y7" s="75" cm="1">
        <f t="array" ref="Y7">IFERROR(SUMPRODUCT((TRIM('DATA INPUT'!$H$3:$H$2001)=$A7)*('DATA INPUT'!$M$3:$M$2001&gt;=4)*('DATA INPUT'!$M$3:$M$2001&lt;5)*'DATA INPUT'!$U$3:$U$2001)/SUMPRODUCT((TRIM('DATA INPUT'!$H$3:$H$2001)=$A7)*('DATA INPUT'!$M$3:$M$2001&gt;=4)*('DATA INPUT'!$M$3:$M$2001&lt;5)*'DATA INPUT'!$L$3:$L$2001),0)</f>
        <v>-0.17573333333333352</v>
      </c>
      <c r="Z7" s="75" cm="1">
        <f t="array" ref="Z7">IFERROR(SUMPRODUCT((TRIM('DATA INPUT'!$H$3:$H$2001)=$A7)*('DATA INPUT'!$M$3:$M$2001&gt;=5)*('DATA INPUT'!$M$3:$M$2001&lt;6)*'DATA INPUT'!$U$3:$U$2001)/SUMPRODUCT((TRIM('DATA INPUT'!$H$3:$H$2001)=$A7)*('DATA INPUT'!$M$3:$M$2001&gt;=5)*('DATA INPUT'!$M$3:$M$2001&lt;6)*'DATA INPUT'!$L$3:$L$2001),0)</f>
        <v>-1</v>
      </c>
      <c r="AA7" s="75" cm="1">
        <f t="array" ref="AA7">IFERROR(SUMPRODUCT((TRIM('DATA INPUT'!$H$3:$H$2001)=$A7)*('DATA INPUT'!$M$3:$M$2001&gt;=6)*('DATA INPUT'!$M$3:$M$2001&lt;7)*'DATA INPUT'!$U$3:$U$2001)/SUMPRODUCT((TRIM('DATA INPUT'!$H$3:$H$2001)=$A7)*('DATA INPUT'!$M$3:$M$2001&gt;=6)*('DATA INPUT'!$M$3:$M$2001&lt;7)*'DATA INPUT'!$L$3:$L$2001),0)</f>
        <v>-1</v>
      </c>
      <c r="AB7" s="75" cm="1">
        <f t="array" ref="AB7">IFERROR(SUMPRODUCT((TRIM('DATA INPUT'!$H$3:$H$2001)=$A7)*('DATA INPUT'!$M$3:$M$2001&gt;=7)*('DATA INPUT'!$M$3:$M$2001&lt;8)*'DATA INPUT'!$U$3:$U$2001)/SUMPRODUCT((TRIM('DATA INPUT'!$H$3:$H$2001)=$A7)*('DATA INPUT'!$M$3:$M$2001&gt;=7)*('DATA INPUT'!$M$3:$M$2001&lt;8)*'DATA INPUT'!$L$3:$L$2001),0)</f>
        <v>-1</v>
      </c>
      <c r="AC7" s="75" cm="1">
        <f t="array" ref="AC7">IFERROR(SUMPRODUCT((TRIM('DATA INPUT'!$H$3:$H$2001)=$A7)*('DATA INPUT'!$M$3:$M$2001&gt;=8)*('DATA INPUT'!$M$3:$M$2001&lt;9)*'DATA INPUT'!$U$3:$U$2001)/SUMPRODUCT((TRIM('DATA INPUT'!$H$3:$H$2001)=$A7)*('DATA INPUT'!$M$3:$M$2001&gt;=8)*('DATA INPUT'!$M$3:$M$2001&lt;9)*'DATA INPUT'!$L$3:$L$2001),0)</f>
        <v>-1</v>
      </c>
      <c r="AD7" s="75" cm="1">
        <f t="array" ref="AD7">IFERROR(SUMPRODUCT((TRIM('DATA INPUT'!$H$3:$H$2001)=$A7)*('DATA INPUT'!$M$3:$M$2001&gt;=9)*('DATA INPUT'!$M$3:$M$2001&lt;10)*'DATA INPUT'!$U$3:$U$2001)/SUMPRODUCT((TRIM('DATA INPUT'!$H$3:$H$2001)=$A7)*('DATA INPUT'!$M$3:$M$2001&gt;=9)*('DATA INPUT'!$M$3:$M$2001&lt;10)*'DATA INPUT'!$L$3:$L$2001),0)</f>
        <v>7.8239999999999998</v>
      </c>
      <c r="AE7" s="75" cm="1">
        <f t="array" ref="AE7">IFERROR(SUMPRODUCT((TRIM('DATA INPUT'!$H$3:$H$2001)=$A7)*('DATA INPUT'!$M$3:$M$2001&gt;=10)*('DATA INPUT'!$M$3:$M$2001&lt;20)*'DATA INPUT'!$U$3:$U$2001)/SUMPRODUCT((TRIM('DATA INPUT'!$H$3:$H$2001)=$A7)*('DATA INPUT'!$M$3:$M$2001&gt;=10)*('DATA INPUT'!$M$3:$M$2001&lt;20)*'DATA INPUT'!$L$3:$L$2001),0)</f>
        <v>0.93746461538461556</v>
      </c>
      <c r="AF7" s="75" cm="1">
        <f t="array" ref="AF7">IFERROR(SUMPRODUCT((TRIM('DATA INPUT'!$H$3:$H$2001)=$A7)*('DATA INPUT'!$M$3:$M$2001&gt;=20)*('DATA INPUT'!$M$3:$M$2001&lt;30)*'DATA INPUT'!$U$3:$U$2001)/SUMPRODUCT((TRIM('DATA INPUT'!$H$3:$H$2001)=$A7)*('DATA INPUT'!$M$3:$M$2001&gt;=20)*('DATA INPUT'!$M$3:$M$2001&lt;30)*'DATA INPUT'!$L$3:$L$2001),0)</f>
        <v>-1</v>
      </c>
      <c r="AG7" s="75" cm="1">
        <f t="array" ref="AG7">IFERROR(SUMPRODUCT((TRIM('DATA INPUT'!$H$3:$H$2001)=$A7)*('DATA INPUT'!$M$3:$M$2001&gt;=30)*('DATA INPUT'!$M$3:$M$2001&lt;40)*'DATA INPUT'!$U$3:$U$2001)/SUMPRODUCT((TRIM('DATA INPUT'!$H$3:$H$2001)=$A7)*('DATA INPUT'!$M$3:$M$2001&gt;=30)*('DATA INPUT'!$M$3:$M$2001&lt;40)*'DATA INPUT'!$L$3:$L$2001),0)</f>
        <v>-1</v>
      </c>
      <c r="AH7" s="75" cm="1">
        <f t="array" ref="AH7">IFERROR(SUMPRODUCT((TRIM('DATA INPUT'!$H$3:$H$2001)=$A7)*('DATA INPUT'!$M$3:$M$2001&gt;=40)*('DATA INPUT'!$M$3:$M$2001&lt;50)*'DATA INPUT'!$U$3:$U$2001)/SUMPRODUCT((TRIM('DATA INPUT'!$H$3:$H$2001)=$A7)*('DATA INPUT'!$M$3:$M$2001&gt;=40)*('DATA INPUT'!$M$3:$M$2001&lt;50)*'DATA INPUT'!$L$3:$L$2001),0)</f>
        <v>-1</v>
      </c>
      <c r="AI7" s="75" cm="1">
        <f t="array" ref="AI7">IFERROR(SUMPRODUCT((TRIM('DATA INPUT'!$H$3:$H$2001)=$A7)*('DATA INPUT'!$M$3:$M$2001&gt;=50)*'DATA INPUT'!$U$3:$U$2001)/SUMPRODUCT((TRIM('DATA INPUT'!$H$3:$H$2001)=$A7)*('DATA INPUT'!$M$3:$M$2001&gt;=50)*'DATA INPUT'!$L$3:$L$2001),0)</f>
        <v>0</v>
      </c>
    </row>
    <row r="8" spans="1:35" x14ac:dyDescent="0.2">
      <c r="A8" s="69" t="s">
        <v>1173</v>
      </c>
      <c r="B8" s="107" cm="1">
        <f t="array" ref="B8">SUMPRODUCT((TRIM('DATA INPUT'!$H$3:$H$2001)=$A8)*'DATA INPUT'!$L$3:$L$2001)</f>
        <v>61.80000000000004</v>
      </c>
      <c r="C8" s="107">
        <f t="shared" si="0"/>
        <v>55.992600000000046</v>
      </c>
      <c r="D8" s="78" cm="1">
        <f t="array" ref="D8">SUMPRODUCT((TRIM('DATA INPUT'!$H$3:$H$2001)=$A8)*'DATA INPUT'!$U$3:$U$2001)</f>
        <v>-5.8073999999999959</v>
      </c>
      <c r="E8" s="79">
        <f t="shared" si="1"/>
        <v>-9.3970873786407644E-2</v>
      </c>
      <c r="F8" s="68"/>
      <c r="G8" s="73" cm="1">
        <f t="array" ref="G8">SUMPRODUCT((TRIM('DATA INPUT'!$H$3:$H$2001)=$A8)*('DATA INPUT'!$M$3:$M$2001&gt;=1)*('DATA INPUT'!$M$3:$M$2001&lt;2)*'DATA INPUT'!$U$3:$U$2001)</f>
        <v>0</v>
      </c>
      <c r="H8" s="73" cm="1">
        <f t="array" ref="H8">SUMPRODUCT((TRIM('DATA INPUT'!$H$3:$H$2001)=$A8)*('DATA INPUT'!$M$3:$M$2001&gt;=2)*('DATA INPUT'!$M$3:$M$2001&lt;3)*'DATA INPUT'!$U$3:$U$2001)</f>
        <v>0</v>
      </c>
      <c r="I8" s="73" cm="1">
        <f t="array" ref="I8">SUMPRODUCT((TRIM('DATA INPUT'!$H$3:$H$2001)=$A8)*('DATA INPUT'!$M$3:$M$2001&gt;=3)*('DATA INPUT'!$M$3:$M$2001&lt;4)*'DATA INPUT'!$U$3:$U$2001)</f>
        <v>0</v>
      </c>
      <c r="J8" s="73" cm="1">
        <f t="array" ref="J8">SUMPRODUCT((TRIM('DATA INPUT'!$H$3:$H$2001)=$A8)*('DATA INPUT'!$M$3:$M$2001&gt;=4)*('DATA INPUT'!$M$3:$M$2001&lt;5)*'DATA INPUT'!$U$3:$U$2001)</f>
        <v>-2.72</v>
      </c>
      <c r="K8" s="73" cm="1">
        <f t="array" ref="K8">SUMPRODUCT((TRIM('DATA INPUT'!$H$3:$H$2001)=$A8)*('DATA INPUT'!$M$3:$M$2001&gt;=5)*('DATA INPUT'!$M$3:$M$2001&lt;6)*'DATA INPUT'!$U$3:$U$2001)</f>
        <v>-0.75999999999999912</v>
      </c>
      <c r="L8" s="73" cm="1">
        <f t="array" ref="L8">SUMPRODUCT((TRIM('DATA INPUT'!$H$3:$H$2001)=$A8)*('DATA INPUT'!$M$3:$M$2001&gt;=6)*('DATA INPUT'!$M$3:$M$2001&lt;7)*'DATA INPUT'!$U$3:$U$2001)</f>
        <v>-1.2</v>
      </c>
      <c r="M8" s="73" cm="1">
        <f t="array" ref="M8">SUMPRODUCT((TRIM('DATA INPUT'!$H$3:$H$2001)=$A8)*('DATA INPUT'!$M$3:$M$2001&gt;=7)*('DATA INPUT'!$M$3:$M$2001&lt;8)*'DATA INPUT'!$U$3:$U$2001)</f>
        <v>-1.7999999999999998</v>
      </c>
      <c r="N8" s="73" cm="1">
        <f t="array" ref="N8">SUMPRODUCT((TRIM('DATA INPUT'!$H$3:$H$2001)=$A8)*('DATA INPUT'!$M$3:$M$2001&gt;=8)*('DATA INPUT'!$M$3:$M$2001&lt;9)*'DATA INPUT'!$U$3:$U$2001)</f>
        <v>-1</v>
      </c>
      <c r="O8" s="73" cm="1">
        <f t="array" ref="O8">SUMPRODUCT((TRIM('DATA INPUT'!$H$3:$H$2001)=$A8)*('DATA INPUT'!$M$3:$M$2001&gt;=9)*('DATA INPUT'!$M$3:$M$2001&lt;10)*'DATA INPUT'!$U$3:$U$2001)</f>
        <v>-0.5</v>
      </c>
      <c r="P8" s="73" cm="1">
        <f t="array" ref="P8">SUMPRODUCT((TRIM('DATA INPUT'!$H$3:$H$2001)=$A8)*('DATA INPUT'!$M$3:$M$2001&gt;=10)*('DATA INPUT'!$M$3:$M$2001&lt;20)*'DATA INPUT'!$U$3:$U$2001)</f>
        <v>8.6726000000000028</v>
      </c>
      <c r="Q8" s="73" cm="1">
        <f t="array" ref="Q8">SUMPRODUCT((TRIM('DATA INPUT'!$H$3:$H$2001)=$A8)*('DATA INPUT'!$M$3:$M$2001&gt;=20)*('DATA INPUT'!$M$3:$M$2001&lt;30)*'DATA INPUT'!$U$3:$U$2001)</f>
        <v>-3.9999999999999982</v>
      </c>
      <c r="R8" s="73" cm="1">
        <f t="array" ref="R8">SUMPRODUCT((TRIM('DATA INPUT'!$H$3:$H$2001)=$A8)*('DATA INPUT'!$M$3:$M$2001&gt;=30)*('DATA INPUT'!$M$3:$M$2001&lt;40)*'DATA INPUT'!$U$3:$U$2001)</f>
        <v>-1</v>
      </c>
      <c r="S8" s="73" cm="1">
        <f t="array" ref="S8">SUMPRODUCT((TRIM('DATA INPUT'!$H$3:$H$2001)=$A8)*('DATA INPUT'!$M$3:$M$2001&gt;=40)*('DATA INPUT'!$M$3:$M$2001&lt;50)*'DATA INPUT'!$U$3:$U$2001)</f>
        <v>-1.5</v>
      </c>
      <c r="T8" s="73" cm="1">
        <f t="array" ref="T8">SUMPRODUCT((TRIM('DATA INPUT'!$H$3:$H$2001)=$A8)*('DATA INPUT'!$M$3:$M$2001&gt;=50)*'DATA INPUT'!$U$3:$U$2001)</f>
        <v>0</v>
      </c>
      <c r="U8" s="68"/>
      <c r="V8" s="75" cm="1">
        <f t="array" ref="V8">IFERROR(SUMPRODUCT((TRIM('DATA INPUT'!$H$3:$H$2001)=$A8)*('DATA INPUT'!$M$3:$M$2001&gt;=1)*('DATA INPUT'!$M$3:$M$2001&lt;2)*'DATA INPUT'!$U$3:$U$2001)/SUMPRODUCT((TRIM('DATA INPUT'!$H$3:$H$2001)=$A8)*('DATA INPUT'!$M$3:$M$2001&gt;=1)*('DATA INPUT'!$M$3:$M$2001&lt;2)*'DATA INPUT'!$L$3:$L$2001),0)</f>
        <v>0</v>
      </c>
      <c r="W8" s="75" cm="1">
        <f t="array" ref="W8">IFERROR(SUMPRODUCT((TRIM('DATA INPUT'!$H$3:$H$2001)=$A8)*('DATA INPUT'!$M$3:$M$2001&gt;=2)*('DATA INPUT'!$M$3:$M$2001&lt;3)*'DATA INPUT'!$U$3:$U$2001)/SUMPRODUCT((TRIM('DATA INPUT'!$H$3:$H$2001)=$A8)*('DATA INPUT'!$M$3:$M$2001&gt;=2)*('DATA INPUT'!$M$3:$M$2001&lt;3)*'DATA INPUT'!$L$3:$L$2001),0)</f>
        <v>0</v>
      </c>
      <c r="X8" s="75" cm="1">
        <f t="array" ref="X8">IFERROR(SUMPRODUCT((TRIM('DATA INPUT'!$H$3:$H$2001)=$A8)*('DATA INPUT'!$M$3:$M$2001&gt;=3)*('DATA INPUT'!$M$3:$M$2001&lt;4)*'DATA INPUT'!$U$3:$U$2001)/SUMPRODUCT((TRIM('DATA INPUT'!$H$3:$H$2001)=$A8)*('DATA INPUT'!$M$3:$M$2001&gt;=3)*('DATA INPUT'!$M$3:$M$2001&lt;4)*'DATA INPUT'!$L$3:$L$2001),0)</f>
        <v>0</v>
      </c>
      <c r="Y8" s="75" cm="1">
        <f t="array" ref="Y8">IFERROR(SUMPRODUCT((TRIM('DATA INPUT'!$H$3:$H$2001)=$A8)*('DATA INPUT'!$M$3:$M$2001&gt;=4)*('DATA INPUT'!$M$3:$M$2001&lt;5)*'DATA INPUT'!$U$3:$U$2001)/SUMPRODUCT((TRIM('DATA INPUT'!$H$3:$H$2001)=$A8)*('DATA INPUT'!$M$3:$M$2001&gt;=4)*('DATA INPUT'!$M$3:$M$2001&lt;5)*'DATA INPUT'!$L$3:$L$2001),0)</f>
        <v>-0.75555555555555531</v>
      </c>
      <c r="Z8" s="75" cm="1">
        <f t="array" ref="Z8">IFERROR(SUMPRODUCT((TRIM('DATA INPUT'!$H$3:$H$2001)=$A8)*('DATA INPUT'!$M$3:$M$2001&gt;=5)*('DATA INPUT'!$M$3:$M$2001&lt;6)*'DATA INPUT'!$U$3:$U$2001)/SUMPRODUCT((TRIM('DATA INPUT'!$H$3:$H$2001)=$A8)*('DATA INPUT'!$M$3:$M$2001&gt;=5)*('DATA INPUT'!$M$3:$M$2001&lt;6)*'DATA INPUT'!$L$3:$L$2001),0)</f>
        <v>-0.28148148148148111</v>
      </c>
      <c r="AA8" s="75" cm="1">
        <f t="array" ref="AA8">IFERROR(SUMPRODUCT((TRIM('DATA INPUT'!$H$3:$H$2001)=$A8)*('DATA INPUT'!$M$3:$M$2001&gt;=6)*('DATA INPUT'!$M$3:$M$2001&lt;7)*'DATA INPUT'!$U$3:$U$2001)/SUMPRODUCT((TRIM('DATA INPUT'!$H$3:$H$2001)=$A8)*('DATA INPUT'!$M$3:$M$2001&gt;=6)*('DATA INPUT'!$M$3:$M$2001&lt;7)*'DATA INPUT'!$L$3:$L$2001),0)</f>
        <v>-1</v>
      </c>
      <c r="AB8" s="75" cm="1">
        <f t="array" ref="AB8">IFERROR(SUMPRODUCT((TRIM('DATA INPUT'!$H$3:$H$2001)=$A8)*('DATA INPUT'!$M$3:$M$2001&gt;=7)*('DATA INPUT'!$M$3:$M$2001&lt;8)*'DATA INPUT'!$U$3:$U$2001)/SUMPRODUCT((TRIM('DATA INPUT'!$H$3:$H$2001)=$A8)*('DATA INPUT'!$M$3:$M$2001&gt;=7)*('DATA INPUT'!$M$3:$M$2001&lt;8)*'DATA INPUT'!$L$3:$L$2001),0)</f>
        <v>-1</v>
      </c>
      <c r="AC8" s="75" cm="1">
        <f t="array" ref="AC8">IFERROR(SUMPRODUCT((TRIM('DATA INPUT'!$H$3:$H$2001)=$A8)*('DATA INPUT'!$M$3:$M$2001&gt;=8)*('DATA INPUT'!$M$3:$M$2001&lt;9)*'DATA INPUT'!$U$3:$U$2001)/SUMPRODUCT((TRIM('DATA INPUT'!$H$3:$H$2001)=$A8)*('DATA INPUT'!$M$3:$M$2001&gt;=8)*('DATA INPUT'!$M$3:$M$2001&lt;9)*'DATA INPUT'!$L$3:$L$2001),0)</f>
        <v>-1</v>
      </c>
      <c r="AD8" s="75" cm="1">
        <f t="array" ref="AD8">IFERROR(SUMPRODUCT((TRIM('DATA INPUT'!$H$3:$H$2001)=$A8)*('DATA INPUT'!$M$3:$M$2001&gt;=9)*('DATA INPUT'!$M$3:$M$2001&lt;10)*'DATA INPUT'!$U$3:$U$2001)/SUMPRODUCT((TRIM('DATA INPUT'!$H$3:$H$2001)=$A8)*('DATA INPUT'!$M$3:$M$2001&gt;=9)*('DATA INPUT'!$M$3:$M$2001&lt;10)*'DATA INPUT'!$L$3:$L$2001),0)</f>
        <v>-1</v>
      </c>
      <c r="AE8" s="75" cm="1">
        <f t="array" ref="AE8">IFERROR(SUMPRODUCT((TRIM('DATA INPUT'!$H$3:$H$2001)=$A8)*('DATA INPUT'!$M$3:$M$2001&gt;=10)*('DATA INPUT'!$M$3:$M$2001&lt;20)*'DATA INPUT'!$U$3:$U$2001)/SUMPRODUCT((TRIM('DATA INPUT'!$H$3:$H$2001)=$A8)*('DATA INPUT'!$M$3:$M$2001&gt;=10)*('DATA INPUT'!$M$3:$M$2001&lt;20)*'DATA INPUT'!$L$3:$L$2001),0)</f>
        <v>0.2939864406779662</v>
      </c>
      <c r="AF8" s="75" cm="1">
        <f t="array" ref="AF8">IFERROR(SUMPRODUCT((TRIM('DATA INPUT'!$H$3:$H$2001)=$A8)*('DATA INPUT'!$M$3:$M$2001&gt;=20)*('DATA INPUT'!$M$3:$M$2001&lt;30)*'DATA INPUT'!$U$3:$U$2001)/SUMPRODUCT((TRIM('DATA INPUT'!$H$3:$H$2001)=$A8)*('DATA INPUT'!$M$3:$M$2001&gt;=20)*('DATA INPUT'!$M$3:$M$2001&lt;30)*'DATA INPUT'!$L$3:$L$2001),0)</f>
        <v>-0.21052631578947359</v>
      </c>
      <c r="AG8" s="75" cm="1">
        <f t="array" ref="AG8">IFERROR(SUMPRODUCT((TRIM('DATA INPUT'!$H$3:$H$2001)=$A8)*('DATA INPUT'!$M$3:$M$2001&gt;=30)*('DATA INPUT'!$M$3:$M$2001&lt;40)*'DATA INPUT'!$U$3:$U$2001)/SUMPRODUCT((TRIM('DATA INPUT'!$H$3:$H$2001)=$A8)*('DATA INPUT'!$M$3:$M$2001&gt;=30)*('DATA INPUT'!$M$3:$M$2001&lt;40)*'DATA INPUT'!$L$3:$L$2001),0)</f>
        <v>-1</v>
      </c>
      <c r="AH8" s="75" cm="1">
        <f t="array" ref="AH8">IFERROR(SUMPRODUCT((TRIM('DATA INPUT'!$H$3:$H$2001)=$A8)*('DATA INPUT'!$M$3:$M$2001&gt;=40)*('DATA INPUT'!$M$3:$M$2001&lt;50)*'DATA INPUT'!$U$3:$U$2001)/SUMPRODUCT((TRIM('DATA INPUT'!$H$3:$H$2001)=$A8)*('DATA INPUT'!$M$3:$M$2001&gt;=40)*('DATA INPUT'!$M$3:$M$2001&lt;50)*'DATA INPUT'!$L$3:$L$2001),0)</f>
        <v>-1</v>
      </c>
      <c r="AI8" s="75" cm="1">
        <f t="array" ref="AI8">IFERROR(SUMPRODUCT((TRIM('DATA INPUT'!$H$3:$H$2001)=$A8)*('DATA INPUT'!$M$3:$M$2001&gt;=50)*'DATA INPUT'!$U$3:$U$2001)/SUMPRODUCT((TRIM('DATA INPUT'!$H$3:$H$2001)=$A8)*('DATA INPUT'!$M$3:$M$2001&gt;=50)*'DATA INPUT'!$L$3:$L$2001),0)</f>
        <v>0</v>
      </c>
    </row>
    <row r="9" spans="1:35" x14ac:dyDescent="0.2">
      <c r="A9" s="67" t="s">
        <v>1005</v>
      </c>
      <c r="B9" s="107"/>
      <c r="C9" s="107"/>
      <c r="D9" s="89"/>
      <c r="E9" s="90"/>
      <c r="F9" s="68" t="s">
        <v>1005</v>
      </c>
      <c r="G9" s="73"/>
      <c r="H9" s="73"/>
      <c r="I9" s="73"/>
      <c r="J9" s="73"/>
      <c r="K9" s="73"/>
      <c r="L9" s="73"/>
      <c r="M9" s="73"/>
      <c r="N9" s="73"/>
      <c r="O9" s="73"/>
      <c r="P9" s="73"/>
      <c r="Q9" s="73"/>
      <c r="R9" s="73"/>
      <c r="S9" s="73"/>
      <c r="T9" s="73"/>
      <c r="U9" s="68" t="s">
        <v>1005</v>
      </c>
      <c r="V9" s="75"/>
      <c r="W9" s="75"/>
      <c r="X9" s="75"/>
      <c r="Y9" s="75"/>
      <c r="Z9" s="75"/>
      <c r="AA9" s="75"/>
      <c r="AB9" s="75"/>
      <c r="AC9" s="75"/>
      <c r="AD9" s="75"/>
      <c r="AE9" s="75"/>
      <c r="AF9" s="75"/>
      <c r="AG9" s="75"/>
      <c r="AH9" s="75"/>
      <c r="AI9" s="75"/>
    </row>
    <row r="10" spans="1:35" x14ac:dyDescent="0.2">
      <c r="A10" s="71" t="s">
        <v>949</v>
      </c>
      <c r="B10" s="108">
        <f>SUM(B2:B8)</f>
        <v>958.6999999999997</v>
      </c>
      <c r="C10" s="108">
        <f>SUM(C2:C8)</f>
        <v>1019.8029599999999</v>
      </c>
      <c r="D10" s="105">
        <f>SUM(D2:D8)</f>
        <v>61.102960000000188</v>
      </c>
      <c r="E10" s="106">
        <f>IFERROR(D10/B10,0)</f>
        <v>6.3735224783561292E-2</v>
      </c>
      <c r="F10" s="72" t="s">
        <v>1005</v>
      </c>
      <c r="G10" s="74">
        <f t="shared" ref="G10:T10" si="2">SUM(G2:G8)</f>
        <v>-1</v>
      </c>
      <c r="H10" s="74">
        <f t="shared" si="2"/>
        <v>-2.8190000000000004</v>
      </c>
      <c r="I10" s="74">
        <f t="shared" si="2"/>
        <v>5.3020000000000014</v>
      </c>
      <c r="J10" s="74">
        <f t="shared" si="2"/>
        <v>-6.900640000000001</v>
      </c>
      <c r="K10" s="74">
        <f t="shared" si="2"/>
        <v>-20.895399999999999</v>
      </c>
      <c r="L10" s="74">
        <f t="shared" si="2"/>
        <v>-4.7313999999999981</v>
      </c>
      <c r="M10" s="74">
        <f t="shared" si="2"/>
        <v>-21.986799999999999</v>
      </c>
      <c r="N10" s="74">
        <f t="shared" si="2"/>
        <v>3.720000000000212E-2</v>
      </c>
      <c r="O10" s="74">
        <f t="shared" si="2"/>
        <v>5.2879999999999985</v>
      </c>
      <c r="P10" s="74">
        <f t="shared" si="2"/>
        <v>106.2816</v>
      </c>
      <c r="Q10" s="74">
        <f t="shared" si="2"/>
        <v>-29.212199999999996</v>
      </c>
      <c r="R10" s="74">
        <f t="shared" si="2"/>
        <v>-44.639600000000002</v>
      </c>
      <c r="S10" s="74">
        <f t="shared" si="2"/>
        <v>76.379199999999997</v>
      </c>
      <c r="T10" s="74">
        <f t="shared" si="2"/>
        <v>0</v>
      </c>
      <c r="U10" s="72" t="s">
        <v>1005</v>
      </c>
      <c r="V10" s="76" cm="1">
        <f t="array" ref="V10">IFERROR(SUMPRODUCT(('DATA INPUT'!$M$3:$M$2001&gt;=1)*('DATA INPUT'!$M$3:$M$2001&lt;2)*'DATA INPUT'!$U$3:$U$2001)/SUMPRODUCT(('DATA INPUT'!$M$3:$M$2001&gt;=1)*('DATA INPUT'!$M$3:$M$2001&lt;2)*'DATA INPUT'!$L$3:$L$2001),0)</f>
        <v>-1</v>
      </c>
      <c r="W10" s="76" cm="1">
        <f t="array" ref="W10">IFERROR(SUMPRODUCT(('DATA INPUT'!$M$3:$M$2001&gt;=2)*('DATA INPUT'!$M$3:$M$2001&lt;3)*'DATA INPUT'!$U$3:$U$2001)/SUMPRODUCT(('DATA INPUT'!$M$3:$M$2001&gt;=2)*('DATA INPUT'!$M$3:$M$2001&lt;3)*'DATA INPUT'!$L$3:$L$2001),0)</f>
        <v>-0.28190000000000004</v>
      </c>
      <c r="X10" s="76" cm="1">
        <f t="array" ref="X10">IFERROR(SUMPRODUCT(('DATA INPUT'!$M$3:$M$2001&gt;=3)*('DATA INPUT'!$M$3:$M$2001&lt;4)*'DATA INPUT'!$U$3:$U$2001)/SUMPRODUCT(('DATA INPUT'!$M$3:$M$2001&gt;=3)*('DATA INPUT'!$M$3:$M$2001&lt;4)*'DATA INPUT'!$L$3:$L$2001),0)</f>
        <v>0.25863414634146342</v>
      </c>
      <c r="Y10" s="76" cm="1">
        <f t="array" ref="Y10">IFERROR(SUMPRODUCT(('DATA INPUT'!$M$3:$M$2001&gt;=4)*('DATA INPUT'!$M$3:$M$2001&lt;5)*'DATA INPUT'!$U$3:$U$2001)/SUMPRODUCT(('DATA INPUT'!$M$3:$M$2001&gt;=4)*('DATA INPUT'!$M$3:$M$2001&lt;5)*'DATA INPUT'!$L$3:$L$2001),0)</f>
        <v>-0.18700921409214069</v>
      </c>
      <c r="Z10" s="76" cm="1">
        <f t="array" ref="Z10">IFERROR(SUMPRODUCT(('DATA INPUT'!$M$3:$M$2001&gt;=5)*('DATA INPUT'!$M$3:$M$2001&lt;6)*'DATA INPUT'!$U$3:$U$2001)/SUMPRODUCT(('DATA INPUT'!$M$3:$M$2001&gt;=5)*('DATA INPUT'!$M$3:$M$2001&lt;6)*'DATA INPUT'!$L$3:$L$2001),0)</f>
        <v>-0.63319393939393898</v>
      </c>
      <c r="AA10" s="76" cm="1">
        <f t="array" ref="AA10">IFERROR(SUMPRODUCT(('DATA INPUT'!$M$3:$M$2001&gt;=6)*('DATA INPUT'!$M$3:$M$2001&lt;7)*'DATA INPUT'!$U$3:$U$2001)/SUMPRODUCT(('DATA INPUT'!$M$3:$M$2001&gt;=6)*('DATA INPUT'!$M$3:$M$2001&lt;7)*'DATA INPUT'!$L$3:$L$2001),0)</f>
        <v>-0.14294259818731112</v>
      </c>
      <c r="AB10" s="76" cm="1">
        <f t="array" ref="AB10">IFERROR(SUMPRODUCT(('DATA INPUT'!$M$3:$M$2001&gt;=7)*('DATA INPUT'!$M$3:$M$2001&lt;8)*'DATA INPUT'!$U$3:$U$2001)/SUMPRODUCT(('DATA INPUT'!$M$3:$M$2001&gt;=7)*('DATA INPUT'!$M$3:$M$2001&lt;8)*'DATA INPUT'!$L$3:$L$2001),0)</f>
        <v>-0.54966999999999966</v>
      </c>
      <c r="AC10" s="76" cm="1">
        <f t="array" ref="AC10">IFERROR(SUMPRODUCT(('DATA INPUT'!$M$3:$M$2001&gt;=8)*('DATA INPUT'!$M$3:$M$2001&lt;9)*'DATA INPUT'!$U$3:$U$2001)/SUMPRODUCT(('DATA INPUT'!$M$3:$M$2001&gt;=8)*('DATA INPUT'!$M$3:$M$2001&lt;9)*'DATA INPUT'!$L$3:$L$2001),0)</f>
        <v>7.782426778243398E-4</v>
      </c>
      <c r="AD10" s="76" cm="1">
        <f t="array" ref="AD10">IFERROR(SUMPRODUCT(('DATA INPUT'!$M$3:$M$2001&gt;=9)*('DATA INPUT'!$M$3:$M$2001&lt;10)*'DATA INPUT'!$U$3:$U$2001)/SUMPRODUCT(('DATA INPUT'!$M$3:$M$2001&gt;=9)*('DATA INPUT'!$M$3:$M$2001&lt;10)*'DATA INPUT'!$L$3:$L$2001),0)</f>
        <v>0.1068282828282828</v>
      </c>
      <c r="AE10" s="76" cm="1">
        <f t="array" ref="AE10">IFERROR(SUMPRODUCT(('DATA INPUT'!$M$3:$M$2001&gt;=10)*('DATA INPUT'!$M$3:$M$2001&lt;20)*'DATA INPUT'!$U$3:$U$2001)/SUMPRODUCT(('DATA INPUT'!$M$3:$M$2001&gt;=10)*('DATA INPUT'!$M$3:$M$2001&lt;20)*'DATA INPUT'!$L$3:$L$2001),0)</f>
        <v>0.28198885646059973</v>
      </c>
      <c r="AF10" s="76" cm="1">
        <f t="array" ref="AF10">IFERROR(SUMPRODUCT(('DATA INPUT'!$M$3:$M$2001&gt;=20)*('DATA INPUT'!$M$3:$M$2001&lt;30)*'DATA INPUT'!$U$3:$U$2001)/SUMPRODUCT(('DATA INPUT'!$M$3:$M$2001&gt;=20)*('DATA INPUT'!$M$3:$M$2001&lt;30)*'DATA INPUT'!$L$3:$L$2001),0)</f>
        <v>-0.16365378151260498</v>
      </c>
      <c r="AG10" s="76" cm="1">
        <f t="array" ref="AG10">IFERROR(SUMPRODUCT(('DATA INPUT'!$M$3:$M$2001&gt;=30)*('DATA INPUT'!$M$3:$M$2001&lt;40)*'DATA INPUT'!$U$3:$U$2001)/SUMPRODUCT(('DATA INPUT'!$M$3:$M$2001&gt;=30)*('DATA INPUT'!$M$3:$M$2001&lt;40)*'DATA INPUT'!$L$3:$L$2001),0)</f>
        <v>-0.43979901477832511</v>
      </c>
      <c r="AH10" s="76" cm="1">
        <f t="array" ref="AH10">IFERROR(SUMPRODUCT(('DATA INPUT'!$M$3:$M$2001&gt;=40)*('DATA INPUT'!$M$3:$M$2001&lt;50)*'DATA INPUT'!$U$3:$U$2001)/SUMPRODUCT(('DATA INPUT'!$M$3:$M$2001&gt;=40)*('DATA INPUT'!$M$3:$M$2001&lt;50)*'DATA INPUT'!$L$3:$L$2001),0)</f>
        <v>2.5459733333333334</v>
      </c>
      <c r="AI10" s="76" cm="1">
        <f t="array" ref="AI10">IFERROR(SUMPRODUCT(('DATA INPUT'!$M$3:$M$2001&gt;=50)*'DATA INPUT'!$U$3:$U$2001)/SUMPRODUCT(('DATA INPUT'!$M$3:$M$2001&gt;=50)*'DATA INPUT'!$L$3:$L$2001),0)</f>
        <v>0</v>
      </c>
    </row>
    <row r="11" spans="1:35" x14ac:dyDescent="0.2">
      <c r="A11" s="67" t="s">
        <v>1005</v>
      </c>
      <c r="B11" s="82"/>
      <c r="C11" s="82"/>
      <c r="D11" s="82"/>
      <c r="E11" s="83"/>
      <c r="F11" s="68" t="s">
        <v>1005</v>
      </c>
      <c r="G11" s="64"/>
      <c r="H11" s="64"/>
      <c r="I11" s="64"/>
      <c r="J11" s="64"/>
      <c r="K11" s="64"/>
      <c r="L11" s="64"/>
      <c r="M11" s="64"/>
      <c r="N11" s="64"/>
      <c r="O11" s="64"/>
      <c r="P11" s="64"/>
      <c r="Q11" s="64"/>
      <c r="R11" s="64"/>
      <c r="S11" s="64"/>
      <c r="T11" s="64"/>
      <c r="U11" s="68" t="s">
        <v>1005</v>
      </c>
      <c r="V11" s="65"/>
      <c r="W11" s="65"/>
      <c r="X11" s="65"/>
      <c r="Y11" s="65"/>
      <c r="Z11" s="65"/>
      <c r="AA11" s="65"/>
      <c r="AB11" s="65"/>
      <c r="AC11" s="65"/>
      <c r="AD11" s="65"/>
      <c r="AE11" s="65"/>
      <c r="AF11" s="70"/>
      <c r="AG11" s="70"/>
      <c r="AH11" s="70"/>
      <c r="AI11" s="70"/>
    </row>
    <row r="12" spans="1:35" x14ac:dyDescent="0.2">
      <c r="A12" s="66" t="s">
        <v>312</v>
      </c>
      <c r="B12" s="66" t="s">
        <v>948</v>
      </c>
      <c r="C12" s="66" t="s">
        <v>1152</v>
      </c>
      <c r="D12" s="66" t="s">
        <v>1153</v>
      </c>
      <c r="E12" s="66" t="s">
        <v>23</v>
      </c>
      <c r="F12" s="66" t="s">
        <v>311</v>
      </c>
      <c r="G12" s="66" t="s">
        <v>950</v>
      </c>
      <c r="H12" s="66" t="s">
        <v>951</v>
      </c>
      <c r="I12" s="66" t="s">
        <v>952</v>
      </c>
      <c r="J12" s="66" t="s">
        <v>953</v>
      </c>
      <c r="K12" s="66" t="s">
        <v>954</v>
      </c>
      <c r="L12" s="66" t="s">
        <v>955</v>
      </c>
      <c r="M12" s="66" t="s">
        <v>956</v>
      </c>
      <c r="N12" s="66" t="s">
        <v>957</v>
      </c>
      <c r="O12" s="66" t="s">
        <v>958</v>
      </c>
      <c r="P12" s="66" t="s">
        <v>959</v>
      </c>
      <c r="Q12" s="66" t="s">
        <v>960</v>
      </c>
      <c r="R12" s="66" t="s">
        <v>961</v>
      </c>
      <c r="S12" s="66" t="s">
        <v>962</v>
      </c>
      <c r="T12" s="66" t="s">
        <v>963</v>
      </c>
      <c r="U12" s="66" t="s">
        <v>964</v>
      </c>
      <c r="V12" s="66" t="s">
        <v>950</v>
      </c>
      <c r="W12" s="66" t="s">
        <v>951</v>
      </c>
      <c r="X12" s="66" t="s">
        <v>952</v>
      </c>
      <c r="Y12" s="66" t="s">
        <v>953</v>
      </c>
      <c r="Z12" s="66" t="s">
        <v>954</v>
      </c>
      <c r="AA12" s="66" t="s">
        <v>955</v>
      </c>
      <c r="AB12" s="66" t="s">
        <v>956</v>
      </c>
      <c r="AC12" s="66" t="s">
        <v>957</v>
      </c>
      <c r="AD12" s="66" t="s">
        <v>958</v>
      </c>
      <c r="AE12" s="66" t="s">
        <v>959</v>
      </c>
      <c r="AF12" s="66" t="s">
        <v>960</v>
      </c>
      <c r="AG12" s="66" t="s">
        <v>961</v>
      </c>
      <c r="AH12" s="66" t="s">
        <v>962</v>
      </c>
      <c r="AI12" s="66" t="s">
        <v>963</v>
      </c>
    </row>
    <row r="13" spans="1:35" x14ac:dyDescent="0.2">
      <c r="A13" s="67" t="s">
        <v>1005</v>
      </c>
      <c r="B13" s="82"/>
      <c r="C13" s="82"/>
      <c r="D13" s="82"/>
      <c r="E13" s="83"/>
      <c r="F13" s="68" t="s">
        <v>1005</v>
      </c>
      <c r="G13" s="64"/>
      <c r="H13" s="64"/>
      <c r="I13" s="64"/>
      <c r="J13" s="64"/>
      <c r="K13" s="64"/>
      <c r="L13" s="64"/>
      <c r="M13" s="64"/>
      <c r="N13" s="64"/>
      <c r="O13" s="64"/>
      <c r="P13" s="64"/>
      <c r="Q13" s="64"/>
      <c r="R13" s="64"/>
      <c r="S13" s="64"/>
      <c r="T13" s="64"/>
      <c r="U13" s="68" t="s">
        <v>1005</v>
      </c>
      <c r="V13" s="65"/>
      <c r="W13" s="65"/>
      <c r="X13" s="65"/>
      <c r="Y13" s="65"/>
      <c r="Z13" s="65"/>
      <c r="AA13" s="65"/>
      <c r="AB13" s="65"/>
      <c r="AC13" s="65"/>
      <c r="AD13" s="65"/>
      <c r="AE13" s="65"/>
      <c r="AF13" s="70"/>
      <c r="AG13" s="70"/>
      <c r="AH13" s="70"/>
      <c r="AI13" s="70"/>
    </row>
    <row r="14" spans="1:35" x14ac:dyDescent="0.2">
      <c r="A14" s="105">
        <v>0.5</v>
      </c>
      <c r="B14" s="107" cm="1">
        <f t="array" ref="B14">SUMPRODUCT(('DATA INPUT'!$L$3:$L$2001=$A14)*'DATA INPUT'!$L$3:$L$2001)</f>
        <v>394.5</v>
      </c>
      <c r="C14" s="107">
        <f>B14+D14</f>
        <v>328.15039999999999</v>
      </c>
      <c r="D14" s="78" cm="1">
        <f t="array" ref="D14">SUMPRODUCT(('DATA INPUT'!$L$3:$L$2001=$A14)*'DATA INPUT'!$U$3:$U$2001)</f>
        <v>-66.349599999999981</v>
      </c>
      <c r="E14" s="79">
        <f>IFERROR(D14/B14,0)</f>
        <v>-0.16818656527249679</v>
      </c>
      <c r="F14" s="68" t="s">
        <v>1005</v>
      </c>
      <c r="G14" s="78" cm="1">
        <f t="array" ref="G14">SUMPRODUCT(('DATA INPUT'!$L$3:$L$2001=$A14)*('DATA INPUT'!$M$3:$M$2001&gt;=1)*('DATA INPUT'!$M$3:$M$2001&lt;2)*'DATA INPUT'!$U$3:$U$2001)</f>
        <v>0</v>
      </c>
      <c r="H14" s="78" cm="1">
        <f t="array" ref="H14">SUMPRODUCT(('DATA INPUT'!$L$3:$L$2001=$A14)*('DATA INPUT'!$M$3:$M$2001&gt;=2)*('DATA INPUT'!$M$3:$M$2001&lt;3)*'DATA INPUT'!$U$3:$U$2001)</f>
        <v>-2.8190000000000004</v>
      </c>
      <c r="I14" s="78" cm="1">
        <f t="array" ref="I14">SUMPRODUCT(('DATA INPUT'!$L$3:$L$2001=$A14)*('DATA INPUT'!$M$3:$M$2001&gt;=3)*('DATA INPUT'!$M$3:$M$2001&lt;4)*'DATA INPUT'!$U$3:$U$2001)</f>
        <v>5.3020000000000005</v>
      </c>
      <c r="J14" s="78" cm="1">
        <f t="array" ref="J14">SUMPRODUCT(('DATA INPUT'!$L$3:$L$2001=$A14)*('DATA INPUT'!$M$3:$M$2001&gt;=4)*('DATA INPUT'!$M$3:$M$2001&lt;5)*'DATA INPUT'!$U$3:$U$2001)</f>
        <v>-6.7855999999999996</v>
      </c>
      <c r="K14" s="78" cm="1">
        <f t="array" ref="K14">SUMPRODUCT(('DATA INPUT'!$L$3:$L$2001=$A14)*('DATA INPUT'!$M$3:$M$2001&gt;=5)*('DATA INPUT'!$M$3:$M$2001&lt;6)*'DATA INPUT'!$U$3:$U$2001)</f>
        <v>-19.895399999999999</v>
      </c>
      <c r="L14" s="78" cm="1">
        <f t="array" ref="L14">SUMPRODUCT(('DATA INPUT'!$L$3:$L$2001=$A14)*('DATA INPUT'!$M$3:$M$2001&gt;=6)*('DATA INPUT'!$M$3:$M$2001&lt;7)*'DATA INPUT'!$U$3:$U$2001)</f>
        <v>-3.1313999999999984</v>
      </c>
      <c r="M14" s="78" cm="1">
        <f t="array" ref="M14">SUMPRODUCT(('DATA INPUT'!$L$3:$L$2001=$A14)*('DATA INPUT'!$M$3:$M$2001&gt;=7)*('DATA INPUT'!$M$3:$M$2001&lt;8)*'DATA INPUT'!$U$3:$U$2001)</f>
        <v>-8.2763999999999989</v>
      </c>
      <c r="N14" s="78" cm="1">
        <f t="array" ref="N14">SUMPRODUCT(('DATA INPUT'!$L$3:$L$2001=$A14)*('DATA INPUT'!$M$3:$M$2001&gt;=8)*('DATA INPUT'!$M$3:$M$2001&lt;9)*'DATA INPUT'!$U$3:$U$2001)</f>
        <v>-6.74</v>
      </c>
      <c r="O14" s="78" cm="1">
        <f t="array" ref="O14">SUMPRODUCT(('DATA INPUT'!$L$3:$L$2001=$A14)*('DATA INPUT'!$M$3:$M$2001&gt;=9)*('DATA INPUT'!$M$3:$M$2001&lt;10)*'DATA INPUT'!$U$3:$U$2001)</f>
        <v>-4.7240000000000002</v>
      </c>
      <c r="P14" s="78" cm="1">
        <f t="array" ref="P14">SUMPRODUCT(('DATA INPUT'!$L$3:$L$2001=$A14)*('DATA INPUT'!$M$3:$M$2001&gt;=10)*('DATA INPUT'!$M$3:$M$2001&lt;20)*'DATA INPUT'!$U$3:$U$2001)</f>
        <v>27.424000000000021</v>
      </c>
      <c r="Q14" s="78" cm="1">
        <f t="array" ref="Q14">SUMPRODUCT(('DATA INPUT'!$L$3:$L$2001=$A14)*('DATA INPUT'!$M$3:$M$2001&gt;=20)*('DATA INPUT'!$M$3:$M$2001&lt;30)*'DATA INPUT'!$U$3:$U$2001)</f>
        <v>-7.2038000000000011</v>
      </c>
      <c r="R14" s="78" cm="1">
        <f t="array" ref="R14">SUMPRODUCT(('DATA INPUT'!$L$3:$L$2001=$A14)*('DATA INPUT'!$M$3:$M$2001&gt;=30)*('DATA INPUT'!$M$3:$M$2001&lt;40)*'DATA INPUT'!$U$3:$U$2001)</f>
        <v>-32.5</v>
      </c>
      <c r="S14" s="78" cm="1">
        <f t="array" ref="S14">SUMPRODUCT(('DATA INPUT'!$L$3:$L$2001=$A14)*('DATA INPUT'!$M$3:$M$2001&gt;=40)*('DATA INPUT'!$M$3:$M$2001&lt;50)*'DATA INPUT'!$U$3:$U$2001)</f>
        <v>-7</v>
      </c>
      <c r="T14" s="78" cm="1">
        <f t="array" ref="T14">SUMPRODUCT(('DATA INPUT'!$L$3:$L$2001=$A14)*('DATA INPUT'!$M$3:$M$2001&gt;=50)*'DATA INPUT'!$U$3:$U$2001)</f>
        <v>0</v>
      </c>
      <c r="U14" s="68" t="s">
        <v>1005</v>
      </c>
      <c r="V14" s="79" cm="1">
        <f t="array" ref="V14">IFERROR(SUMPRODUCT(('DATA INPUT'!$L$3:$L$2001=$A14)*('DATA INPUT'!$M$3:$M$2001&gt;=1)*('DATA INPUT'!$M$3:$M$2001&lt;2)*'DATA INPUT'!$U$3:$U$2001)/SUMPRODUCT(('DATA INPUT'!$L$3:$L$2001=$A14)*('DATA INPUT'!$M$3:$M$2001&gt;=1)*('DATA INPUT'!$M$3:$M$2001&lt;2)*'DATA INPUT'!$L$3:$L$2001),0)</f>
        <v>0</v>
      </c>
      <c r="W14" s="79" cm="1">
        <f t="array" ref="W14">IFERROR(SUMPRODUCT(('DATA INPUT'!$L$3:$L$2001=$A14)*('DATA INPUT'!$M$3:$M$2001&gt;=2)*('DATA INPUT'!$M$3:$M$2001&lt;3)*'DATA INPUT'!$U$3:$U$2001)/SUMPRODUCT(('DATA INPUT'!$L$3:$L$2001=$A14)*('DATA INPUT'!$M$3:$M$2001&gt;=2)*('DATA INPUT'!$M$3:$M$2001&lt;3)*'DATA INPUT'!$L$3:$L$2001),0)</f>
        <v>-0.28190000000000004</v>
      </c>
      <c r="X14" s="79" cm="1">
        <f t="array" ref="X14">IFERROR(SUMPRODUCT(('DATA INPUT'!$L$3:$L$2001=$A14)*('DATA INPUT'!$M$3:$M$2001&gt;=3)*('DATA INPUT'!$M$3:$M$2001&lt;4)*'DATA INPUT'!$U$3:$U$2001)/SUMPRODUCT(('DATA INPUT'!$L$3:$L$2001=$A14)*('DATA INPUT'!$M$3:$M$2001&gt;=3)*('DATA INPUT'!$M$3:$M$2001&lt;4)*'DATA INPUT'!$L$3:$L$2001),0)</f>
        <v>0.25863414634146342</v>
      </c>
      <c r="Y14" s="79" cm="1">
        <f t="array" ref="Y14">IFERROR(SUMPRODUCT(('DATA INPUT'!$L$3:$L$2001=$A14)*('DATA INPUT'!$M$3:$M$2001&gt;=4)*('DATA INPUT'!$M$3:$M$2001&lt;5)*'DATA INPUT'!$U$3:$U$2001)/SUMPRODUCT(('DATA INPUT'!$L$3:$L$2001=$A14)*('DATA INPUT'!$M$3:$M$2001&gt;=4)*('DATA INPUT'!$M$3:$M$2001&lt;5)*'DATA INPUT'!$L$3:$L$2001),0)</f>
        <v>-0.20878769230769229</v>
      </c>
      <c r="Z14" s="79" cm="1">
        <f t="array" ref="Z14">IFERROR(SUMPRODUCT(('DATA INPUT'!$L$3:$L$2001=$A14)*('DATA INPUT'!$M$3:$M$2001&gt;=5)*('DATA INPUT'!$M$3:$M$2001&lt;6)*'DATA INPUT'!$U$3:$U$2001)/SUMPRODUCT(('DATA INPUT'!$L$3:$L$2001=$A14)*('DATA INPUT'!$M$3:$M$2001&gt;=5)*('DATA INPUT'!$M$3:$M$2001&lt;6)*'DATA INPUT'!$L$3:$L$2001),0)</f>
        <v>-0.62173124999999996</v>
      </c>
      <c r="AA14" s="79" cm="1">
        <f t="array" ref="AA14">IFERROR(SUMPRODUCT(('DATA INPUT'!$L$3:$L$2001=$A14)*('DATA INPUT'!$M$3:$M$2001&gt;=6)*('DATA INPUT'!$M$3:$M$2001&lt;7)*'DATA INPUT'!$U$3:$U$2001)/SUMPRODUCT(('DATA INPUT'!$L$3:$L$2001=$A14)*('DATA INPUT'!$M$3:$M$2001&gt;=6)*('DATA INPUT'!$M$3:$M$2001&lt;7)*'DATA INPUT'!$L$3:$L$2001),0)</f>
        <v>-9.9409523809523753E-2</v>
      </c>
      <c r="AB14" s="79" cm="1">
        <f t="array" ref="AB14">IFERROR(SUMPRODUCT(('DATA INPUT'!$L$3:$L$2001=$A14)*('DATA INPUT'!$M$3:$M$2001&gt;=7)*('DATA INPUT'!$M$3:$M$2001&lt;8)*'DATA INPUT'!$U$3:$U$2001)/SUMPRODUCT(('DATA INPUT'!$L$3:$L$2001=$A14)*('DATA INPUT'!$M$3:$M$2001&gt;=7)*('DATA INPUT'!$M$3:$M$2001&lt;8)*'DATA INPUT'!$L$3:$L$2001),0)</f>
        <v>-0.68969999999999987</v>
      </c>
      <c r="AC14" s="79" cm="1">
        <f t="array" ref="AC14">IFERROR(SUMPRODUCT(('DATA INPUT'!$L$3:$L$2001=$A14)*('DATA INPUT'!$M$3:$M$2001&gt;=8)*('DATA INPUT'!$M$3:$M$2001&lt;9)*'DATA INPUT'!$U$3:$U$2001)/SUMPRODUCT(('DATA INPUT'!$L$3:$L$2001=$A14)*('DATA INPUT'!$M$3:$M$2001&gt;=8)*('DATA INPUT'!$M$3:$M$2001&lt;9)*'DATA INPUT'!$L$3:$L$2001),0)</f>
        <v>-0.56166666666666665</v>
      </c>
      <c r="AD14" s="79" cm="1">
        <f t="array" ref="AD14">IFERROR(SUMPRODUCT(('DATA INPUT'!$L$3:$L$2001=$A14)*('DATA INPUT'!$M$3:$M$2001&gt;=9)*('DATA INPUT'!$M$3:$M$2001&lt;10)*'DATA INPUT'!$U$3:$U$2001)/SUMPRODUCT(('DATA INPUT'!$L$3:$L$2001=$A14)*('DATA INPUT'!$M$3:$M$2001&gt;=9)*('DATA INPUT'!$M$3:$M$2001&lt;10)*'DATA INPUT'!$L$3:$L$2001),0)</f>
        <v>-0.49726315789473685</v>
      </c>
      <c r="AE14" s="79" cm="1">
        <f t="array" ref="AE14">IFERROR(SUMPRODUCT(('DATA INPUT'!$L$3:$L$2001=$A14)*('DATA INPUT'!$M$3:$M$2001&gt;=10)*('DATA INPUT'!$M$3:$M$2001&lt;20)*'DATA INPUT'!$U$3:$U$2001)/SUMPRODUCT(('DATA INPUT'!$L$3:$L$2001=$A14)*('DATA INPUT'!$M$3:$M$2001&gt;=10)*('DATA INPUT'!$M$3:$M$2001&lt;20)*'DATA INPUT'!$L$3:$L$2001),0)</f>
        <v>0.20697358490566053</v>
      </c>
      <c r="AF14" s="80" cm="1">
        <f t="array" ref="AF14">IFERROR(SUMPRODUCT(('DATA INPUT'!$L$3:$L$2001=$A14)*('DATA INPUT'!$M$3:$M$2001&gt;=20)*('DATA INPUT'!$M$3:$M$2001&lt;30)*'DATA INPUT'!$U$3:$U$2001)/SUMPRODUCT(('DATA INPUT'!$L$3:$L$2001=$A14)*('DATA INPUT'!$M$3:$M$2001&gt;=20)*('DATA INPUT'!$M$3:$M$2001&lt;30)*'DATA INPUT'!$L$3:$L$2001),0)</f>
        <v>-0.11526080000000002</v>
      </c>
      <c r="AG14" s="80" cm="1">
        <f t="array" ref="AG14">IFERROR(SUMPRODUCT(('DATA INPUT'!$L$3:$L$2001=$A14)*('DATA INPUT'!$M$3:$M$2001&gt;=30)*('DATA INPUT'!$M$3:$M$2001&lt;40)*'DATA INPUT'!$U$3:$U$2001)/SUMPRODUCT(('DATA INPUT'!$L$3:$L$2001=$A14)*('DATA INPUT'!$M$3:$M$2001&gt;=30)*('DATA INPUT'!$M$3:$M$2001&lt;40)*'DATA INPUT'!$L$3:$L$2001),0)</f>
        <v>-1</v>
      </c>
      <c r="AH14" s="80" cm="1">
        <f t="array" ref="AH14">IFERROR(SUMPRODUCT(('DATA INPUT'!$L$3:$L$2001=$A14)*('DATA INPUT'!$M$3:$M$2001&gt;=40)*('DATA INPUT'!$M$3:$M$2001&lt;50)*'DATA INPUT'!$U$3:$U$2001)/SUMPRODUCT(('DATA INPUT'!$L$3:$L$2001=$A14)*('DATA INPUT'!$M$3:$M$2001&gt;=40)*('DATA INPUT'!$M$3:$M$2001&lt;50)*'DATA INPUT'!$L$3:$L$2001),0)</f>
        <v>-1</v>
      </c>
      <c r="AI14" s="80" cm="1">
        <f t="array" ref="AI14">IFERROR(SUMPRODUCT(('DATA INPUT'!$L$3:$L$2001=$A14)*('DATA INPUT'!$M$3:$M$2001&gt;=50)*'DATA INPUT'!$U$3:$U$2001)/SUMPRODUCT(('DATA INPUT'!$L$3:$L$2001=$A14)*('DATA INPUT'!$M$3:$M$2001&gt;=50)*'DATA INPUT'!$L$3:$L$2001),0)</f>
        <v>0</v>
      </c>
    </row>
    <row r="15" spans="1:35" x14ac:dyDescent="0.2">
      <c r="A15" s="105">
        <v>1</v>
      </c>
      <c r="B15" s="107" cm="1">
        <f t="array" ref="B15">SUMPRODUCT(('DATA INPUT'!$L$3:$L$2001=$A15)*'DATA INPUT'!$L$3:$L$2001)</f>
        <v>556</v>
      </c>
      <c r="C15" s="107">
        <f>B15+D15</f>
        <v>685.78360000000009</v>
      </c>
      <c r="D15" s="78" cm="1">
        <f t="array" ref="D15">SUMPRODUCT(('DATA INPUT'!$L$3:$L$2001=$A15)*'DATA INPUT'!$U$3:$U$2001)</f>
        <v>129.78360000000006</v>
      </c>
      <c r="E15" s="79">
        <f>IFERROR(D15/B15,0)</f>
        <v>0.23342374100719435</v>
      </c>
      <c r="F15" s="68" t="s">
        <v>1005</v>
      </c>
      <c r="G15" s="78" cm="1">
        <f t="array" ref="G15">SUMPRODUCT(('DATA INPUT'!$L$3:$L$2001=$A15)*('DATA INPUT'!$M$3:$M$2001&gt;=1)*('DATA INPUT'!$M$3:$M$2001&lt;2)*'DATA INPUT'!$U$3:$U$2001)</f>
        <v>-1</v>
      </c>
      <c r="H15" s="78" cm="1">
        <f t="array" ref="H15">SUMPRODUCT(('DATA INPUT'!$L$3:$L$2001=$A15)*('DATA INPUT'!$M$3:$M$2001&gt;=2)*('DATA INPUT'!$M$3:$M$2001&lt;3)*'DATA INPUT'!$U$3:$U$2001)</f>
        <v>0</v>
      </c>
      <c r="I15" s="78" cm="1">
        <f t="array" ref="I15">SUMPRODUCT(('DATA INPUT'!$L$3:$L$2001=$A15)*('DATA INPUT'!$M$3:$M$2001&gt;=3)*('DATA INPUT'!$M$3:$M$2001&lt;4)*'DATA INPUT'!$U$3:$U$2001)</f>
        <v>0</v>
      </c>
      <c r="J15" s="78" cm="1">
        <f t="array" ref="J15">SUMPRODUCT(('DATA INPUT'!$L$3:$L$2001=$A15)*('DATA INPUT'!$M$3:$M$2001&gt;=4)*('DATA INPUT'!$M$3:$M$2001&lt;5)*'DATA INPUT'!$U$3:$U$2001)</f>
        <v>0</v>
      </c>
      <c r="K15" s="78" cm="1">
        <f t="array" ref="K15">SUMPRODUCT(('DATA INPUT'!$L$3:$L$2001=$A15)*('DATA INPUT'!$M$3:$M$2001&gt;=5)*('DATA INPUT'!$M$3:$M$2001&lt;6)*'DATA INPUT'!$U$3:$U$2001)</f>
        <v>0</v>
      </c>
      <c r="L15" s="78" cm="1">
        <f t="array" ref="L15">SUMPRODUCT(('DATA INPUT'!$L$3:$L$2001=$A15)*('DATA INPUT'!$M$3:$M$2001&gt;=6)*('DATA INPUT'!$M$3:$M$2001&lt;7)*'DATA INPUT'!$U$3:$U$2001)</f>
        <v>-1</v>
      </c>
      <c r="M15" s="78" cm="1">
        <f t="array" ref="M15">SUMPRODUCT(('DATA INPUT'!$L$3:$L$2001=$A15)*('DATA INPUT'!$M$3:$M$2001&gt;=7)*('DATA INPUT'!$M$3:$M$2001&lt;8)*'DATA INPUT'!$U$3:$U$2001)</f>
        <v>-12.7104</v>
      </c>
      <c r="N15" s="78" cm="1">
        <f t="array" ref="N15">SUMPRODUCT(('DATA INPUT'!$L$3:$L$2001=$A15)*('DATA INPUT'!$M$3:$M$2001&gt;=8)*('DATA INPUT'!$M$3:$M$2001&lt;9)*'DATA INPUT'!$U$3:$U$2001)</f>
        <v>5.9932000000000034</v>
      </c>
      <c r="O15" s="78" cm="1">
        <f t="array" ref="O15">SUMPRODUCT(('DATA INPUT'!$L$3:$L$2001=$A15)*('DATA INPUT'!$M$3:$M$2001&gt;=9)*('DATA INPUT'!$M$3:$M$2001&lt;10)*'DATA INPUT'!$U$3:$U$2001)</f>
        <v>10.011999999999999</v>
      </c>
      <c r="P15" s="78" cm="1">
        <f t="array" ref="P15">SUMPRODUCT(('DATA INPUT'!$L$3:$L$2001=$A15)*('DATA INPUT'!$M$3:$M$2001&gt;=10)*('DATA INPUT'!$M$3:$M$2001&lt;20)*'DATA INPUT'!$U$3:$U$2001)</f>
        <v>79.257599999999996</v>
      </c>
      <c r="Q15" s="78" cm="1">
        <f t="array" ref="Q15">SUMPRODUCT(('DATA INPUT'!$L$3:$L$2001=$A15)*('DATA INPUT'!$M$3:$M$2001&gt;=20)*('DATA INPUT'!$M$3:$M$2001&lt;30)*'DATA INPUT'!$U$3:$U$2001)</f>
        <v>-22.008399999999991</v>
      </c>
      <c r="R15" s="78" cm="1">
        <f t="array" ref="R15">SUMPRODUCT(('DATA INPUT'!$L$3:$L$2001=$A15)*('DATA INPUT'!$M$3:$M$2001&gt;=30)*('DATA INPUT'!$M$3:$M$2001&lt;40)*'DATA INPUT'!$U$3:$U$2001)</f>
        <v>-12.139600000000002</v>
      </c>
      <c r="S15" s="78" cm="1">
        <f t="array" ref="S15">SUMPRODUCT(('DATA INPUT'!$L$3:$L$2001=$A15)*('DATA INPUT'!$M$3:$M$2001&gt;=40)*('DATA INPUT'!$M$3:$M$2001&lt;50)*'DATA INPUT'!$U$3:$U$2001)</f>
        <v>83.379199999999997</v>
      </c>
      <c r="T15" s="78" cm="1">
        <f t="array" ref="T15">SUMPRODUCT(('DATA INPUT'!$L$3:$L$2001=$A15)*('DATA INPUT'!$M$3:$M$2001&gt;=50)*'DATA INPUT'!$U$3:$U$2001)</f>
        <v>0</v>
      </c>
      <c r="U15" s="68" t="s">
        <v>1005</v>
      </c>
      <c r="V15" s="79" cm="1">
        <f t="array" ref="V15">IFERROR(SUMPRODUCT(('DATA INPUT'!$L$3:$L$2001=$A15)*('DATA INPUT'!$M$3:$M$2001&gt;=1)*('DATA INPUT'!$M$3:$M$2001&lt;2)*'DATA INPUT'!$U$3:$U$2001)/SUMPRODUCT(('DATA INPUT'!$L$3:$L$2001=$A15)*('DATA INPUT'!$M$3:$M$2001&gt;=1)*('DATA INPUT'!$M$3:$M$2001&lt;2)*'DATA INPUT'!$L$3:$L$2001),0)</f>
        <v>-1</v>
      </c>
      <c r="W15" s="79" cm="1">
        <f t="array" ref="W15">IFERROR(SUMPRODUCT(('DATA INPUT'!$L$3:$L$2001=$A15)*('DATA INPUT'!$M$3:$M$2001&gt;=2)*('DATA INPUT'!$M$3:$M$2001&lt;3)*'DATA INPUT'!$U$3:$U$2001)/SUMPRODUCT(('DATA INPUT'!$L$3:$L$2001=$A15)*('DATA INPUT'!$M$3:$M$2001&gt;=2)*('DATA INPUT'!$M$3:$M$2001&lt;3)*'DATA INPUT'!$L$3:$L$2001),0)</f>
        <v>0</v>
      </c>
      <c r="X15" s="79" cm="1">
        <f t="array" ref="X15">IFERROR(SUMPRODUCT(('DATA INPUT'!$L$3:$L$2001=$A15)*('DATA INPUT'!$M$3:$M$2001&gt;=3)*('DATA INPUT'!$M$3:$M$2001&lt;4)*'DATA INPUT'!$U$3:$U$2001)/SUMPRODUCT(('DATA INPUT'!$L$3:$L$2001=$A15)*('DATA INPUT'!$M$3:$M$2001&gt;=3)*('DATA INPUT'!$M$3:$M$2001&lt;4)*'DATA INPUT'!$L$3:$L$2001),0)</f>
        <v>0</v>
      </c>
      <c r="Y15" s="79" cm="1">
        <f t="array" ref="Y15">IFERROR(SUMPRODUCT(('DATA INPUT'!$L$3:$L$2001=$A15)*('DATA INPUT'!$M$3:$M$2001&gt;=4)*('DATA INPUT'!$M$3:$M$2001&lt;5)*'DATA INPUT'!$U$3:$U$2001)/SUMPRODUCT(('DATA INPUT'!$L$3:$L$2001=$A15)*('DATA INPUT'!$M$3:$M$2001&gt;=4)*('DATA INPUT'!$M$3:$M$2001&lt;5)*'DATA INPUT'!$L$3:$L$2001),0)</f>
        <v>0</v>
      </c>
      <c r="Z15" s="79" cm="1">
        <f t="array" ref="Z15">IFERROR(SUMPRODUCT(('DATA INPUT'!$L$3:$L$2001=$A15)*('DATA INPUT'!$M$3:$M$2001&gt;=5)*('DATA INPUT'!$M$3:$M$2001&lt;6)*'DATA INPUT'!$U$3:$U$2001)/SUMPRODUCT(('DATA INPUT'!$L$3:$L$2001=$A15)*('DATA INPUT'!$M$3:$M$2001&gt;=5)*('DATA INPUT'!$M$3:$M$2001&lt;6)*'DATA INPUT'!$L$3:$L$2001),0)</f>
        <v>0</v>
      </c>
      <c r="AA15" s="79" cm="1">
        <f t="array" ref="AA15">IFERROR(SUMPRODUCT(('DATA INPUT'!$L$3:$L$2001=$A15)*('DATA INPUT'!$M$3:$M$2001&gt;=6)*('DATA INPUT'!$M$3:$M$2001&lt;7)*'DATA INPUT'!$U$3:$U$2001)/SUMPRODUCT(('DATA INPUT'!$L$3:$L$2001=$A15)*('DATA INPUT'!$M$3:$M$2001&gt;=6)*('DATA INPUT'!$M$3:$M$2001&lt;7)*'DATA INPUT'!$L$3:$L$2001),0)</f>
        <v>-1</v>
      </c>
      <c r="AB15" s="79" cm="1">
        <f t="array" ref="AB15">IFERROR(SUMPRODUCT(('DATA INPUT'!$L$3:$L$2001=$A15)*('DATA INPUT'!$M$3:$M$2001&gt;=7)*('DATA INPUT'!$M$3:$M$2001&lt;8)*'DATA INPUT'!$U$3:$U$2001)/SUMPRODUCT(('DATA INPUT'!$L$3:$L$2001=$A15)*('DATA INPUT'!$M$3:$M$2001&gt;=7)*('DATA INPUT'!$M$3:$M$2001&lt;8)*'DATA INPUT'!$L$3:$L$2001),0)</f>
        <v>-0.47075555555555554</v>
      </c>
      <c r="AC15" s="79" cm="1">
        <f t="array" ref="AC15">IFERROR(SUMPRODUCT(('DATA INPUT'!$L$3:$L$2001=$A15)*('DATA INPUT'!$M$3:$M$2001&gt;=8)*('DATA INPUT'!$M$3:$M$2001&lt;9)*'DATA INPUT'!$U$3:$U$2001)/SUMPRODUCT(('DATA INPUT'!$L$3:$L$2001=$A15)*('DATA INPUT'!$M$3:$M$2001&gt;=8)*('DATA INPUT'!$M$3:$M$2001&lt;9)*'DATA INPUT'!$L$3:$L$2001),0)</f>
        <v>0.17123428571428581</v>
      </c>
      <c r="AD15" s="79" cm="1">
        <f t="array" ref="AD15">IFERROR(SUMPRODUCT(('DATA INPUT'!$L$3:$L$2001=$A15)*('DATA INPUT'!$M$3:$M$2001&gt;=9)*('DATA INPUT'!$M$3:$M$2001&lt;10)*'DATA INPUT'!$U$3:$U$2001)/SUMPRODUCT(('DATA INPUT'!$L$3:$L$2001=$A15)*('DATA INPUT'!$M$3:$M$2001&gt;=9)*('DATA INPUT'!$M$3:$M$2001&lt;10)*'DATA INPUT'!$L$3:$L$2001),0)</f>
        <v>0.25029999999999997</v>
      </c>
      <c r="AE15" s="79" cm="1">
        <f t="array" ref="AE15">IFERROR(SUMPRODUCT(('DATA INPUT'!$L$3:$L$2001=$A15)*('DATA INPUT'!$M$3:$M$2001&gt;=10)*('DATA INPUT'!$M$3:$M$2001&lt;20)*'DATA INPUT'!$U$3:$U$2001)/SUMPRODUCT(('DATA INPUT'!$L$3:$L$2001=$A15)*('DATA INPUT'!$M$3:$M$2001&gt;=10)*('DATA INPUT'!$M$3:$M$2001&lt;20)*'DATA INPUT'!$L$3:$L$2001),0)</f>
        <v>0.32482622950819673</v>
      </c>
      <c r="AF15" s="80" cm="1">
        <f t="array" ref="AF15">IFERROR(SUMPRODUCT(('DATA INPUT'!$L$3:$L$2001=$A15)*('DATA INPUT'!$M$3:$M$2001&gt;=20)*('DATA INPUT'!$M$3:$M$2001&lt;30)*'DATA INPUT'!$U$3:$U$2001)/SUMPRODUCT(('DATA INPUT'!$L$3:$L$2001=$A15)*('DATA INPUT'!$M$3:$M$2001&gt;=20)*('DATA INPUT'!$M$3:$M$2001&lt;30)*'DATA INPUT'!$L$3:$L$2001),0)</f>
        <v>-0.18972758620689648</v>
      </c>
      <c r="AG15" s="80" cm="1">
        <f t="array" ref="AG15">IFERROR(SUMPRODUCT(('DATA INPUT'!$L$3:$L$2001=$A15)*('DATA INPUT'!$M$3:$M$2001&gt;=30)*('DATA INPUT'!$M$3:$M$2001&lt;40)*'DATA INPUT'!$U$3:$U$2001)/SUMPRODUCT(('DATA INPUT'!$L$3:$L$2001=$A15)*('DATA INPUT'!$M$3:$M$2001&gt;=30)*('DATA INPUT'!$M$3:$M$2001&lt;40)*'DATA INPUT'!$L$3:$L$2001),0)</f>
        <v>-0.17593623188405799</v>
      </c>
      <c r="AH15" s="80" cm="1">
        <f t="array" ref="AH15">IFERROR(SUMPRODUCT(('DATA INPUT'!$L$3:$L$2001=$A15)*('DATA INPUT'!$M$3:$M$2001&gt;=40)*('DATA INPUT'!$M$3:$M$2001&lt;50)*'DATA INPUT'!$U$3:$U$2001)/SUMPRODUCT(('DATA INPUT'!$L$3:$L$2001=$A15)*('DATA INPUT'!$M$3:$M$2001&gt;=40)*('DATA INPUT'!$M$3:$M$2001&lt;50)*'DATA INPUT'!$L$3:$L$2001),0)</f>
        <v>3.6251826086956522</v>
      </c>
      <c r="AI15" s="80" cm="1">
        <f t="array" ref="AI15">IFERROR(SUMPRODUCT(('DATA INPUT'!$L$3:$L$2001=$A15)*('DATA INPUT'!$M$3:$M$2001&gt;=50)*'DATA INPUT'!$U$3:$U$2001)/SUMPRODUCT(('DATA INPUT'!$L$3:$L$2001=$A15)*('DATA INPUT'!$M$3:$M$2001&gt;=50)*'DATA INPUT'!$L$3:$L$2001),0)</f>
        <v>0</v>
      </c>
    </row>
    <row r="16" spans="1:35" x14ac:dyDescent="0.2">
      <c r="A16" s="67" t="s">
        <v>1005</v>
      </c>
      <c r="B16" s="107"/>
      <c r="C16" s="107"/>
      <c r="D16" s="89"/>
      <c r="E16" s="90"/>
      <c r="F16" s="68" t="s">
        <v>1005</v>
      </c>
      <c r="G16" s="78"/>
      <c r="H16" s="78"/>
      <c r="I16" s="78"/>
      <c r="J16" s="78"/>
      <c r="K16" s="78"/>
      <c r="L16" s="78"/>
      <c r="M16" s="78"/>
      <c r="N16" s="78"/>
      <c r="O16" s="78"/>
      <c r="P16" s="78"/>
      <c r="Q16" s="78"/>
      <c r="R16" s="78"/>
      <c r="S16" s="78"/>
      <c r="T16" s="78"/>
      <c r="U16" s="68" t="s">
        <v>1005</v>
      </c>
      <c r="V16" s="79"/>
      <c r="W16" s="79"/>
      <c r="X16" s="79"/>
      <c r="Y16" s="79"/>
      <c r="Z16" s="79"/>
      <c r="AA16" s="79"/>
      <c r="AB16" s="79"/>
      <c r="AC16" s="79"/>
      <c r="AD16" s="79"/>
      <c r="AE16" s="79"/>
      <c r="AF16" s="80"/>
      <c r="AG16" s="80"/>
      <c r="AH16" s="80"/>
      <c r="AI16" s="80"/>
    </row>
    <row r="17" spans="1:35" x14ac:dyDescent="0.2">
      <c r="A17" s="71" t="s">
        <v>949</v>
      </c>
      <c r="B17" s="108">
        <f>SUM(B14:B15)</f>
        <v>950.5</v>
      </c>
      <c r="C17" s="108">
        <f>SUM(C14:C15)</f>
        <v>1013.9340000000001</v>
      </c>
      <c r="D17" s="105">
        <f>SUM(D14:D15)</f>
        <v>63.434000000000083</v>
      </c>
      <c r="E17" s="106">
        <f>IFERROR(D17/B17,0)</f>
        <v>6.6737506575486674E-2</v>
      </c>
      <c r="F17" s="72" t="s">
        <v>1005</v>
      </c>
      <c r="G17" s="74">
        <f t="shared" ref="G17:T17" si="3">SUM(G14:G15)</f>
        <v>-1</v>
      </c>
      <c r="H17" s="74">
        <f t="shared" si="3"/>
        <v>-2.8190000000000004</v>
      </c>
      <c r="I17" s="74">
        <f t="shared" si="3"/>
        <v>5.3020000000000005</v>
      </c>
      <c r="J17" s="74">
        <f t="shared" si="3"/>
        <v>-6.7855999999999996</v>
      </c>
      <c r="K17" s="74">
        <f t="shared" si="3"/>
        <v>-19.895399999999999</v>
      </c>
      <c r="L17" s="74">
        <f t="shared" si="3"/>
        <v>-4.1313999999999984</v>
      </c>
      <c r="M17" s="74">
        <f t="shared" si="3"/>
        <v>-20.986799999999999</v>
      </c>
      <c r="N17" s="74">
        <f t="shared" si="3"/>
        <v>-0.7467999999999968</v>
      </c>
      <c r="O17" s="74">
        <f t="shared" si="3"/>
        <v>5.2879999999999985</v>
      </c>
      <c r="P17" s="74">
        <f t="shared" si="3"/>
        <v>106.68160000000002</v>
      </c>
      <c r="Q17" s="74">
        <f t="shared" si="3"/>
        <v>-29.212199999999992</v>
      </c>
      <c r="R17" s="74">
        <f t="shared" si="3"/>
        <v>-44.639600000000002</v>
      </c>
      <c r="S17" s="74">
        <f t="shared" si="3"/>
        <v>76.379199999999997</v>
      </c>
      <c r="T17" s="74">
        <f t="shared" si="3"/>
        <v>0</v>
      </c>
      <c r="U17" s="72" t="s">
        <v>1005</v>
      </c>
      <c r="V17" s="76" cm="1">
        <f t="array" ref="V17">IFERROR(SUMPRODUCT(('DATA INPUT'!$M$3:$M$2001&gt;=1)*('DATA INPUT'!$M$3:$M$2001&lt;2)*'DATA INPUT'!$U$3:$U$2001)/SUMPRODUCT(('DATA INPUT'!$M$3:$M$2001&gt;=1)*('DATA INPUT'!$M$3:$M$2001&lt;2)*'DATA INPUT'!$L$3:$L$2001),0)</f>
        <v>-1</v>
      </c>
      <c r="W17" s="76" cm="1">
        <f t="array" ref="W17">IFERROR(SUMPRODUCT(('DATA INPUT'!$M$3:$M$2001&gt;=2)*('DATA INPUT'!$M$3:$M$2001&lt;3)*'DATA INPUT'!$U$3:$U$2001)/SUMPRODUCT(('DATA INPUT'!$M$3:$M$2001&gt;=2)*('DATA INPUT'!$M$3:$M$2001&lt;3)*'DATA INPUT'!$L$3:$L$2001),0)</f>
        <v>-0.28190000000000004</v>
      </c>
      <c r="X17" s="76" cm="1">
        <f t="array" ref="X17">IFERROR(SUMPRODUCT(('DATA INPUT'!$M$3:$M$2001&gt;=3)*('DATA INPUT'!$M$3:$M$2001&lt;4)*'DATA INPUT'!$U$3:$U$2001)/SUMPRODUCT(('DATA INPUT'!$M$3:$M$2001&gt;=3)*('DATA INPUT'!$M$3:$M$2001&lt;4)*'DATA INPUT'!$L$3:$L$2001),0)</f>
        <v>0.25863414634146342</v>
      </c>
      <c r="Y17" s="76" cm="1">
        <f t="array" ref="Y17">IFERROR(SUMPRODUCT(('DATA INPUT'!$M$3:$M$2001&gt;=4)*('DATA INPUT'!$M$3:$M$2001&lt;5)*'DATA INPUT'!$U$3:$U$2001)/SUMPRODUCT(('DATA INPUT'!$M$3:$M$2001&gt;=4)*('DATA INPUT'!$M$3:$M$2001&lt;5)*'DATA INPUT'!$L$3:$L$2001),0)</f>
        <v>-0.18700921409214069</v>
      </c>
      <c r="Z17" s="76" cm="1">
        <f t="array" ref="Z17">IFERROR(SUMPRODUCT(('DATA INPUT'!$M$3:$M$2001&gt;=5)*('DATA INPUT'!$M$3:$M$2001&lt;6)*'DATA INPUT'!$U$3:$U$2001)/SUMPRODUCT(('DATA INPUT'!$M$3:$M$2001&gt;=5)*('DATA INPUT'!$M$3:$M$2001&lt;6)*'DATA INPUT'!$L$3:$L$2001),0)</f>
        <v>-0.63319393939393898</v>
      </c>
      <c r="AA17" s="76" cm="1">
        <f t="array" ref="AA17">IFERROR(SUMPRODUCT(('DATA INPUT'!$M$3:$M$2001&gt;=6)*('DATA INPUT'!$M$3:$M$2001&lt;7)*'DATA INPUT'!$U$3:$U$2001)/SUMPRODUCT(('DATA INPUT'!$M$3:$M$2001&gt;=6)*('DATA INPUT'!$M$3:$M$2001&lt;7)*'DATA INPUT'!$L$3:$L$2001),0)</f>
        <v>-0.14294259818731112</v>
      </c>
      <c r="AB17" s="76" cm="1">
        <f t="array" ref="AB17">IFERROR(SUMPRODUCT(('DATA INPUT'!$M$3:$M$2001&gt;=7)*('DATA INPUT'!$M$3:$M$2001&lt;8)*'DATA INPUT'!$U$3:$U$2001)/SUMPRODUCT(('DATA INPUT'!$M$3:$M$2001&gt;=7)*('DATA INPUT'!$M$3:$M$2001&lt;8)*'DATA INPUT'!$L$3:$L$2001),0)</f>
        <v>-0.54966999999999966</v>
      </c>
      <c r="AC17" s="76" cm="1">
        <f t="array" ref="AC17">IFERROR(SUMPRODUCT(('DATA INPUT'!$M$3:$M$2001&gt;=8)*('DATA INPUT'!$M$3:$M$2001&lt;9)*'DATA INPUT'!$U$3:$U$2001)/SUMPRODUCT(('DATA INPUT'!$M$3:$M$2001&gt;=8)*('DATA INPUT'!$M$3:$M$2001&lt;9)*'DATA INPUT'!$L$3:$L$2001),0)</f>
        <v>7.782426778243398E-4</v>
      </c>
      <c r="AD17" s="76" cm="1">
        <f t="array" ref="AD17">IFERROR(SUMPRODUCT(('DATA INPUT'!$M$3:$M$2001&gt;=9)*('DATA INPUT'!$M$3:$M$2001&lt;10)*'DATA INPUT'!$U$3:$U$2001)/SUMPRODUCT(('DATA INPUT'!$M$3:$M$2001&gt;=9)*('DATA INPUT'!$M$3:$M$2001&lt;10)*'DATA INPUT'!$L$3:$L$2001),0)</f>
        <v>0.1068282828282828</v>
      </c>
      <c r="AE17" s="76" cm="1">
        <f t="array" ref="AE17">IFERROR(SUMPRODUCT(('DATA INPUT'!$M$3:$M$2001&gt;=10)*('DATA INPUT'!$M$3:$M$2001&lt;20)*'DATA INPUT'!$U$3:$U$2001)/SUMPRODUCT(('DATA INPUT'!$M$3:$M$2001&gt;=10)*('DATA INPUT'!$M$3:$M$2001&lt;20)*'DATA INPUT'!$L$3:$L$2001),0)</f>
        <v>0.28198885646059973</v>
      </c>
      <c r="AF17" s="81" cm="1">
        <f t="array" ref="AF17">IFERROR(SUMPRODUCT(('DATA INPUT'!$M$3:$M$2001&gt;=20)*('DATA INPUT'!$M$3:$M$2001&lt;30)*'DATA INPUT'!$U$3:$U$2001)/SUMPRODUCT(('DATA INPUT'!$M$3:$M$2001&gt;=20)*('DATA INPUT'!$M$3:$M$2001&lt;30)*'DATA INPUT'!$L$3:$L$2001),0)</f>
        <v>-0.16365378151260498</v>
      </c>
      <c r="AG17" s="81" cm="1">
        <f t="array" ref="AG17">IFERROR(SUMPRODUCT(('DATA INPUT'!$M$3:$M$2001&gt;=30)*('DATA INPUT'!$M$3:$M$2001&lt;40)*'DATA INPUT'!$U$3:$U$2001)/SUMPRODUCT(('DATA INPUT'!$M$3:$M$2001&gt;=30)*('DATA INPUT'!$M$3:$M$2001&lt;40)*'DATA INPUT'!$L$3:$L$2001),0)</f>
        <v>-0.43979901477832511</v>
      </c>
      <c r="AH17" s="81" cm="1">
        <f t="array" ref="AH17">IFERROR(SUMPRODUCT(('DATA INPUT'!$M$3:$M$2001&gt;=40)*('DATA INPUT'!$M$3:$M$2001&lt;50)*'DATA INPUT'!$U$3:$U$2001)/SUMPRODUCT(('DATA INPUT'!$M$3:$M$2001&gt;=40)*('DATA INPUT'!$M$3:$M$2001&lt;50)*'DATA INPUT'!$L$3:$L$2001),0)</f>
        <v>2.5459733333333334</v>
      </c>
      <c r="AI17" s="81" cm="1">
        <f t="array" ref="AI17">IFERROR(SUMPRODUCT(('DATA INPUT'!$M$3:$M$2001&gt;=50)*'DATA INPUT'!$U$3:$U$2001)/SUMPRODUCT(('DATA INPUT'!$M$3:$M$2001&gt;=50)*'DATA INPUT'!$L$3:$L$2001),0)</f>
        <v>0</v>
      </c>
    </row>
    <row r="18" spans="1:35" x14ac:dyDescent="0.2">
      <c r="A18" s="67" t="s">
        <v>1005</v>
      </c>
      <c r="B18" s="82"/>
      <c r="C18" s="82"/>
      <c r="D18" s="82"/>
      <c r="E18" s="83"/>
      <c r="F18" s="68" t="s">
        <v>1005</v>
      </c>
      <c r="G18" s="64"/>
      <c r="H18" s="64"/>
      <c r="I18" s="64"/>
      <c r="J18" s="64"/>
      <c r="K18" s="64"/>
      <c r="L18" s="64"/>
      <c r="M18" s="64"/>
      <c r="N18" s="64"/>
      <c r="O18" s="64"/>
      <c r="P18" s="64"/>
      <c r="Q18" s="64"/>
      <c r="R18" s="64"/>
      <c r="S18" s="64"/>
      <c r="T18" s="64"/>
      <c r="U18" s="68" t="s">
        <v>1005</v>
      </c>
      <c r="V18" s="65"/>
      <c r="W18" s="65"/>
      <c r="X18" s="65"/>
      <c r="Y18" s="65"/>
      <c r="Z18" s="65"/>
      <c r="AA18" s="65"/>
      <c r="AB18" s="65"/>
      <c r="AC18" s="65"/>
      <c r="AD18" s="65"/>
      <c r="AE18" s="65"/>
      <c r="AF18" s="70"/>
      <c r="AG18" s="70"/>
      <c r="AH18" s="70"/>
      <c r="AI18" s="70"/>
    </row>
    <row r="19" spans="1:35" x14ac:dyDescent="0.2">
      <c r="A19" s="66" t="s">
        <v>312</v>
      </c>
      <c r="B19" s="66" t="s">
        <v>948</v>
      </c>
      <c r="C19" s="66" t="s">
        <v>1152</v>
      </c>
      <c r="D19" s="66" t="s">
        <v>1153</v>
      </c>
      <c r="E19" s="66" t="s">
        <v>23</v>
      </c>
      <c r="F19" s="66" t="s">
        <v>15</v>
      </c>
      <c r="G19" s="66" t="s">
        <v>950</v>
      </c>
      <c r="H19" s="66" t="s">
        <v>951</v>
      </c>
      <c r="I19" s="66" t="s">
        <v>952</v>
      </c>
      <c r="J19" s="66" t="s">
        <v>953</v>
      </c>
      <c r="K19" s="66" t="s">
        <v>954</v>
      </c>
      <c r="L19" s="66" t="s">
        <v>955</v>
      </c>
      <c r="M19" s="66" t="s">
        <v>956</v>
      </c>
      <c r="N19" s="66" t="s">
        <v>957</v>
      </c>
      <c r="O19" s="66" t="s">
        <v>958</v>
      </c>
      <c r="P19" s="66" t="s">
        <v>959</v>
      </c>
      <c r="Q19" s="66" t="s">
        <v>960</v>
      </c>
      <c r="R19" s="66" t="s">
        <v>961</v>
      </c>
      <c r="S19" s="66" t="s">
        <v>962</v>
      </c>
      <c r="T19" s="66" t="s">
        <v>963</v>
      </c>
      <c r="U19" s="66" t="s">
        <v>965</v>
      </c>
      <c r="V19" s="66" t="s">
        <v>950</v>
      </c>
      <c r="W19" s="66" t="s">
        <v>951</v>
      </c>
      <c r="X19" s="66" t="s">
        <v>952</v>
      </c>
      <c r="Y19" s="66" t="s">
        <v>953</v>
      </c>
      <c r="Z19" s="66" t="s">
        <v>954</v>
      </c>
      <c r="AA19" s="66" t="s">
        <v>955</v>
      </c>
      <c r="AB19" s="66" t="s">
        <v>956</v>
      </c>
      <c r="AC19" s="66" t="s">
        <v>957</v>
      </c>
      <c r="AD19" s="66" t="s">
        <v>958</v>
      </c>
      <c r="AE19" s="66" t="s">
        <v>959</v>
      </c>
      <c r="AF19" s="66" t="s">
        <v>960</v>
      </c>
      <c r="AG19" s="66" t="s">
        <v>961</v>
      </c>
      <c r="AH19" s="66" t="s">
        <v>962</v>
      </c>
      <c r="AI19" s="66" t="s">
        <v>963</v>
      </c>
    </row>
    <row r="20" spans="1:35" x14ac:dyDescent="0.2">
      <c r="A20" s="67" t="s">
        <v>1005</v>
      </c>
      <c r="B20" s="82"/>
      <c r="C20" s="82"/>
      <c r="D20" s="82"/>
      <c r="E20" s="83"/>
      <c r="F20" s="68" t="s">
        <v>1005</v>
      </c>
      <c r="G20" s="64"/>
      <c r="H20" s="64"/>
      <c r="I20" s="64"/>
      <c r="J20" s="64"/>
      <c r="K20" s="64"/>
      <c r="L20" s="64"/>
      <c r="M20" s="64"/>
      <c r="N20" s="64"/>
      <c r="O20" s="64"/>
      <c r="P20" s="64"/>
      <c r="Q20" s="64"/>
      <c r="R20" s="64"/>
      <c r="S20" s="64"/>
      <c r="T20" s="64"/>
      <c r="U20" s="68" t="s">
        <v>1005</v>
      </c>
      <c r="V20" s="65"/>
      <c r="W20" s="65"/>
      <c r="X20" s="65"/>
      <c r="Y20" s="65"/>
      <c r="Z20" s="65"/>
      <c r="AA20" s="65"/>
      <c r="AB20" s="65"/>
      <c r="AC20" s="65"/>
      <c r="AD20" s="65"/>
      <c r="AE20" s="65"/>
      <c r="AF20" s="70"/>
      <c r="AG20" s="70"/>
      <c r="AH20" s="70"/>
      <c r="AI20" s="70"/>
    </row>
    <row r="21" spans="1:35" x14ac:dyDescent="0.2">
      <c r="A21" s="105">
        <v>0.5</v>
      </c>
      <c r="B21" s="107" cm="1">
        <f t="array" ref="B21">SUMPRODUCT(('DATA INPUT'!$L$3:$L$2001=$A21)*'DATA INPUT'!$L$3:$L$2001)</f>
        <v>394.5</v>
      </c>
      <c r="C21" s="107">
        <f>B21+D21</f>
        <v>328.15039999999999</v>
      </c>
      <c r="D21" s="78" cm="1">
        <f t="array" ref="D21">SUMPRODUCT(('DATA INPUT'!$L$3:$L$2001=$A21)*'DATA INPUT'!$U$3:$U$2001)</f>
        <v>-66.349599999999981</v>
      </c>
      <c r="E21" s="79">
        <f>IFERROR(D21/B21,0)</f>
        <v>-0.16818656527249679</v>
      </c>
      <c r="F21" s="68" t="s">
        <v>1005</v>
      </c>
      <c r="G21" s="78" cm="1">
        <f t="array" ref="G21">SUMPRODUCT(('DATA INPUT'!$L$3:$L$2001=$A21)*('DATA INPUT'!$N$3:$N$2001&gt;=1)*('DATA INPUT'!$N$3:$N$2001&lt;2)*'DATA INPUT'!$U$3:$U$2001)</f>
        <v>0</v>
      </c>
      <c r="H21" s="78" cm="1">
        <f t="array" ref="H21">SUMPRODUCT(('DATA INPUT'!$L$3:$L$2001=$A21)*('DATA INPUT'!$N$3:$N$2001&gt;=2)*('DATA INPUT'!$N$3:$N$2001&lt;3)*'DATA INPUT'!$U$3:$U$2001)</f>
        <v>-0.81900000000000039</v>
      </c>
      <c r="I21" s="78" cm="1">
        <f t="array" ref="I21">SUMPRODUCT(('DATA INPUT'!$L$3:$L$2001=$A21)*('DATA INPUT'!$N$3:$N$2001&gt;=3)*('DATA INPUT'!$N$3:$N$2001&lt;4)*'DATA INPUT'!$U$3:$U$2001)</f>
        <v>-7.3175999999999988</v>
      </c>
      <c r="J21" s="78" cm="1">
        <f t="array" ref="J21">SUMPRODUCT(('DATA INPUT'!$L$3:$L$2001=$A21)*('DATA INPUT'!$N$3:$N$2001&gt;=4)*('DATA INPUT'!$N$3:$N$2001&lt;5)*'DATA INPUT'!$U$3:$U$2001)</f>
        <v>9.2625999999999991</v>
      </c>
      <c r="K21" s="78" cm="1">
        <f t="array" ref="K21">SUMPRODUCT(('DATA INPUT'!$L$3:$L$2001=$A21)*('DATA INPUT'!$N$3:$N$2001&gt;=5)*('DATA INPUT'!$N$3:$N$2001&lt;6)*'DATA INPUT'!$U$3:$U$2001)</f>
        <v>-12.037400000000002</v>
      </c>
      <c r="L21" s="78" cm="1">
        <f t="array" ref="L21">SUMPRODUCT(('DATA INPUT'!$L$3:$L$2001=$A21)*('DATA INPUT'!$N$3:$N$2001&gt;=6)*('DATA INPUT'!$N$3:$N$2001&lt;7)*'DATA INPUT'!$U$3:$U$2001)</f>
        <v>-4.2165999999999979</v>
      </c>
      <c r="M21" s="78" cm="1">
        <f t="array" ref="M21">SUMPRODUCT(('DATA INPUT'!$L$3:$L$2001=$A21)*('DATA INPUT'!$N$3:$N$2001&gt;=7)*('DATA INPUT'!$N$3:$N$2001&lt;8)*'DATA INPUT'!$U$3:$U$2001)</f>
        <v>-11.664399999999999</v>
      </c>
      <c r="N21" s="78" cm="1">
        <f t="array" ref="N21">SUMPRODUCT(('DATA INPUT'!$L$3:$L$2001=$A21)*('DATA INPUT'!$N$3:$N$2001&gt;=8)*('DATA INPUT'!$N$3:$N$2001&lt;9)*'DATA INPUT'!$U$3:$U$2001)</f>
        <v>-3.7854000000000001</v>
      </c>
      <c r="O21" s="78" cm="1">
        <f t="array" ref="O21">SUMPRODUCT(('DATA INPUT'!$L$3:$L$2001=$A21)*('DATA INPUT'!$N$3:$N$2001&gt;=9)*('DATA INPUT'!$N$3:$N$2001&lt;10)*'DATA INPUT'!$U$3:$U$2001)</f>
        <v>-5.2520000000000007</v>
      </c>
      <c r="P21" s="78" cm="1">
        <f t="array" ref="P21">SUMPRODUCT(('DATA INPUT'!$L$3:$L$2001=$A21)*('DATA INPUT'!$N$3:$N$2001&gt;=10)*('DATA INPUT'!$N$3:$N$2001&lt;20)*'DATA INPUT'!$U$3:$U$2001)</f>
        <v>-9.6559999999999953</v>
      </c>
      <c r="Q21" s="78" cm="1">
        <f t="array" ref="Q21">SUMPRODUCT(('DATA INPUT'!$L$3:$L$2001=$A21)*('DATA INPUT'!$N$3:$N$2001&gt;=20)*('DATA INPUT'!$N$3:$N$2001&lt;30)*'DATA INPUT'!$U$3:$U$2001)</f>
        <v>29.2654</v>
      </c>
      <c r="R21" s="78" cm="1">
        <f t="array" ref="R21">SUMPRODUCT(('DATA INPUT'!$L$3:$L$2001=$A21)*('DATA INPUT'!$N$3:$N$2001&gt;=30)*('DATA INPUT'!$N$3:$N$2001&lt;40)*'DATA INPUT'!$U$3:$U$2001)</f>
        <v>-17.129199999999997</v>
      </c>
      <c r="S21" s="78" cm="1">
        <f t="array" ref="S21">SUMPRODUCT(('DATA INPUT'!$L$3:$L$2001=$A21)*('DATA INPUT'!$N$3:$N$2001&gt;=40)*('DATA INPUT'!$N$3:$N$2001&lt;50)*'DATA INPUT'!$U$3:$U$2001)</f>
        <v>-18.5</v>
      </c>
      <c r="T21" s="78" cm="1">
        <f t="array" ref="T21">SUMPRODUCT(('DATA INPUT'!$L$3:$L$2001=$A21)*('DATA INPUT'!$N$3:$N$2001&gt;=50)*'DATA INPUT'!$U$3:$U$2001)</f>
        <v>-14.5</v>
      </c>
      <c r="U21" s="68" t="s">
        <v>1005</v>
      </c>
      <c r="V21" s="79" cm="1">
        <f t="array" ref="V21">IFERROR(SUMPRODUCT(('DATA INPUT'!$L$3:$L$2001=$A21)*('DATA INPUT'!$N$3:$N$2001&gt;=1)*('DATA INPUT'!$N$3:$N$2001&lt;2)*'DATA INPUT'!$U$3:$U$2001)/SUMPRODUCT(('DATA INPUT'!$L$3:$L$2001=$A21)*('DATA INPUT'!$N$3:$N$2001&gt;=1)*('DATA INPUT'!$N$3:$N$2001&lt;2)*'DATA INPUT'!$L$3:$L$2001),0)</f>
        <v>0</v>
      </c>
      <c r="W21" s="79" cm="1">
        <f t="array" ref="W21">IFERROR(SUMPRODUCT(('DATA INPUT'!$L$3:$L$2001=$A21)*('DATA INPUT'!$N$3:$N$2001&gt;=2)*('DATA INPUT'!$N$3:$N$2001&lt;3)*'DATA INPUT'!$U$3:$U$2001)/SUMPRODUCT(('DATA INPUT'!$L$3:$L$2001=$A21)*('DATA INPUT'!$N$3:$N$2001&gt;=2)*('DATA INPUT'!$N$3:$N$2001&lt;3)*'DATA INPUT'!$L$3:$L$2001),0)</f>
        <v>-0.10237500000000005</v>
      </c>
      <c r="X21" s="79" cm="1">
        <f t="array" ref="X21">IFERROR(SUMPRODUCT(('DATA INPUT'!$L$3:$L$2001=$A21)*('DATA INPUT'!$N$3:$N$2001&gt;=3)*('DATA INPUT'!$N$3:$N$2001&lt;4)*'DATA INPUT'!$U$3:$U$2001)/SUMPRODUCT(('DATA INPUT'!$L$3:$L$2001=$A21)*('DATA INPUT'!$N$3:$N$2001&gt;=3)*('DATA INPUT'!$N$3:$N$2001&lt;4)*'DATA INPUT'!$L$3:$L$2001),0)</f>
        <v>-0.6969142857142856</v>
      </c>
      <c r="Y21" s="79" cm="1">
        <f t="array" ref="Y21">IFERROR(SUMPRODUCT(('DATA INPUT'!$L$3:$L$2001=$A21)*('DATA INPUT'!$N$3:$N$2001&gt;=4)*('DATA INPUT'!$N$3:$N$2001&lt;5)*'DATA INPUT'!$U$3:$U$2001)/SUMPRODUCT(('DATA INPUT'!$L$3:$L$2001=$A21)*('DATA INPUT'!$N$3:$N$2001&gt;=4)*('DATA INPUT'!$N$3:$N$2001&lt;5)*'DATA INPUT'!$L$3:$L$2001),0)</f>
        <v>0.37806530612244893</v>
      </c>
      <c r="Z21" s="79" cm="1">
        <f t="array" ref="Z21">IFERROR(SUMPRODUCT(('DATA INPUT'!$L$3:$L$2001=$A21)*('DATA INPUT'!$N$3:$N$2001&gt;=5)*('DATA INPUT'!$N$3:$N$2001&lt;6)*'DATA INPUT'!$U$3:$U$2001)/SUMPRODUCT(('DATA INPUT'!$L$3:$L$2001=$A21)*('DATA INPUT'!$N$3:$N$2001&gt;=5)*('DATA INPUT'!$N$3:$N$2001&lt;6)*'DATA INPUT'!$L$3:$L$2001),0)</f>
        <v>-0.40804745762711869</v>
      </c>
      <c r="AA21" s="79" cm="1">
        <f t="array" ref="AA21">IFERROR(SUMPRODUCT(('DATA INPUT'!$L$3:$L$2001=$A21)*('DATA INPUT'!$N$3:$N$2001&gt;=6)*('DATA INPUT'!$N$3:$N$2001&lt;7)*'DATA INPUT'!$U$3:$U$2001)/SUMPRODUCT(('DATA INPUT'!$L$3:$L$2001=$A21)*('DATA INPUT'!$N$3:$N$2001&gt;=6)*('DATA INPUT'!$N$3:$N$2001&lt;7)*'DATA INPUT'!$L$3:$L$2001),0)</f>
        <v>-0.23425555555555544</v>
      </c>
      <c r="AB21" s="79" cm="1">
        <f t="array" ref="AB21">IFERROR(SUMPRODUCT(('DATA INPUT'!$L$3:$L$2001=$A21)*('DATA INPUT'!$N$3:$N$2001&gt;=7)*('DATA INPUT'!$N$3:$N$2001&lt;8)*'DATA INPUT'!$U$3:$U$2001)/SUMPRODUCT(('DATA INPUT'!$L$3:$L$2001=$A21)*('DATA INPUT'!$N$3:$N$2001&gt;=7)*('DATA INPUT'!$N$3:$N$2001&lt;8)*'DATA INPUT'!$L$3:$L$2001),0)</f>
        <v>-0.51841777777777776</v>
      </c>
      <c r="AC21" s="79" cm="1">
        <f t="array" ref="AC21">IFERROR(SUMPRODUCT(('DATA INPUT'!$L$3:$L$2001=$A21)*('DATA INPUT'!$N$3:$N$2001&gt;=8)*('DATA INPUT'!$N$3:$N$2001&lt;9)*'DATA INPUT'!$U$3:$U$2001)/SUMPRODUCT(('DATA INPUT'!$L$3:$L$2001=$A21)*('DATA INPUT'!$N$3:$N$2001&gt;=8)*('DATA INPUT'!$N$3:$N$2001&lt;9)*'DATA INPUT'!$L$3:$L$2001),0)</f>
        <v>-0.23658750000000001</v>
      </c>
      <c r="AD21" s="79" cm="1">
        <f t="array" ref="AD21">IFERROR(SUMPRODUCT(('DATA INPUT'!$L$3:$L$2001=$A21)*('DATA INPUT'!$N$3:$N$2001&gt;=9)*('DATA INPUT'!$N$3:$N$2001&lt;10)*'DATA INPUT'!$U$3:$U$2001)/SUMPRODUCT(('DATA INPUT'!$L$3:$L$2001=$A21)*('DATA INPUT'!$N$3:$N$2001&gt;=9)*('DATA INPUT'!$N$3:$N$2001&lt;10)*'DATA INPUT'!$L$3:$L$2001),0)</f>
        <v>-0.36220689655172417</v>
      </c>
      <c r="AE21" s="79" cm="1">
        <f t="array" ref="AE21">IFERROR(SUMPRODUCT(('DATA INPUT'!$L$3:$L$2001=$A21)*('DATA INPUT'!$N$3:$N$2001&gt;=10)*('DATA INPUT'!$N$3:$N$2001&lt;20)*'DATA INPUT'!$U$3:$U$2001)/SUMPRODUCT(('DATA INPUT'!$L$3:$L$2001=$A21)*('DATA INPUT'!$N$3:$N$2001&gt;=10)*('DATA INPUT'!$N$3:$N$2001&lt;20)*'DATA INPUT'!$L$3:$L$2001),0)</f>
        <v>-8.8587155963302702E-2</v>
      </c>
      <c r="AF21" s="80" cm="1">
        <f t="array" ref="AF21">IFERROR(SUMPRODUCT(('DATA INPUT'!$L$3:$L$2001=$A21)*('DATA INPUT'!$N$3:$N$2001&gt;=20)*('DATA INPUT'!$N$3:$N$2001&lt;30)*'DATA INPUT'!$U$3:$U$2001)/SUMPRODUCT(('DATA INPUT'!$L$3:$L$2001=$A21)*('DATA INPUT'!$N$3:$N$2001&gt;=20)*('DATA INPUT'!$N$3:$N$2001&lt;30)*'DATA INPUT'!$L$3:$L$2001),0)</f>
        <v>0.46453015873015874</v>
      </c>
      <c r="AG21" s="80" cm="1">
        <f t="array" ref="AG21">IFERROR(SUMPRODUCT(('DATA INPUT'!$L$3:$L$2001=$A21)*('DATA INPUT'!$N$3:$N$2001&gt;=30)*('DATA INPUT'!$N$3:$N$2001&lt;40)*'DATA INPUT'!$U$3:$U$2001)/SUMPRODUCT(('DATA INPUT'!$L$3:$L$2001=$A21)*('DATA INPUT'!$N$3:$N$2001&gt;=30)*('DATA INPUT'!$N$3:$N$2001&lt;40)*'DATA INPUT'!$L$3:$L$2001),0)</f>
        <v>-0.37237391304347822</v>
      </c>
      <c r="AH21" s="80" cm="1">
        <f t="array" ref="AH21">IFERROR(SUMPRODUCT(('DATA INPUT'!$L$3:$L$2001=$A21)*('DATA INPUT'!$N$3:$N$2001&gt;=40)*('DATA INPUT'!$N$3:$N$2001&lt;50)*'DATA INPUT'!$U$3:$U$2001)/SUMPRODUCT(('DATA INPUT'!$L$3:$L$2001=$A21)*('DATA INPUT'!$N$3:$N$2001&gt;=40)*('DATA INPUT'!$N$3:$N$2001&lt;50)*'DATA INPUT'!$L$3:$L$2001),0)</f>
        <v>-1</v>
      </c>
      <c r="AI21" s="80" cm="1">
        <f t="array" ref="AI21">IFERROR(SUMPRODUCT(('DATA INPUT'!$L$3:$L$2001=$A21)*('DATA INPUT'!$N$3:$N$2001&gt;=50)*'DATA INPUT'!$U$3:$U$2001)/SUMPRODUCT(('DATA INPUT'!$L$3:$L$2001=$A21)*('DATA INPUT'!$N$3:$N$2001&gt;=50)*'DATA INPUT'!$L$3:$L$2001),0)</f>
        <v>-1</v>
      </c>
    </row>
    <row r="22" spans="1:35" x14ac:dyDescent="0.2">
      <c r="A22" s="105">
        <v>1</v>
      </c>
      <c r="B22" s="107" cm="1">
        <f t="array" ref="B22">SUMPRODUCT(('DATA INPUT'!$L$3:$L$2001=$A22)*'DATA INPUT'!$L$3:$L$2001)</f>
        <v>556</v>
      </c>
      <c r="C22" s="107">
        <f>B22+D22</f>
        <v>685.78360000000009</v>
      </c>
      <c r="D22" s="78" cm="1">
        <f t="array" ref="D22">SUMPRODUCT(('DATA INPUT'!$L$3:$L$2001=$A22)*'DATA INPUT'!$U$3:$U$2001)</f>
        <v>129.78360000000006</v>
      </c>
      <c r="E22" s="79">
        <f>IFERROR(D22/B22,0)</f>
        <v>0.23342374100719435</v>
      </c>
      <c r="F22" s="68" t="s">
        <v>1005</v>
      </c>
      <c r="G22" s="78" cm="1">
        <f t="array" ref="G22">SUMPRODUCT(('DATA INPUT'!$L$3:$L$2001=$A22)*('DATA INPUT'!$N$3:$N$2001&gt;=1)*('DATA INPUT'!$N$3:$N$2001&lt;2)*'DATA INPUT'!$U$3:$U$2001)</f>
        <v>0</v>
      </c>
      <c r="H22" s="78" cm="1">
        <f t="array" ref="H22">SUMPRODUCT(('DATA INPUT'!$L$3:$L$2001=$A22)*('DATA INPUT'!$N$3:$N$2001&gt;=2)*('DATA INPUT'!$N$3:$N$2001&lt;3)*'DATA INPUT'!$U$3:$U$2001)</f>
        <v>0</v>
      </c>
      <c r="I22" s="78" cm="1">
        <f t="array" ref="I22">SUMPRODUCT(('DATA INPUT'!$L$3:$L$2001=$A22)*('DATA INPUT'!$N$3:$N$2001&gt;=3)*('DATA INPUT'!$N$3:$N$2001&lt;4)*'DATA INPUT'!$U$3:$U$2001)</f>
        <v>0</v>
      </c>
      <c r="J22" s="78" cm="1">
        <f t="array" ref="J22">SUMPRODUCT(('DATA INPUT'!$L$3:$L$2001=$A22)*('DATA INPUT'!$N$3:$N$2001&gt;=4)*('DATA INPUT'!$N$3:$N$2001&lt;5)*'DATA INPUT'!$U$3:$U$2001)</f>
        <v>0</v>
      </c>
      <c r="K22" s="78" cm="1">
        <f t="array" ref="K22">SUMPRODUCT(('DATA INPUT'!$L$3:$L$2001=$A22)*('DATA INPUT'!$N$3:$N$2001&gt;=5)*('DATA INPUT'!$N$3:$N$2001&lt;6)*'DATA INPUT'!$U$3:$U$2001)</f>
        <v>0</v>
      </c>
      <c r="L22" s="78" cm="1">
        <f t="array" ref="L22">SUMPRODUCT(('DATA INPUT'!$L$3:$L$2001=$A22)*('DATA INPUT'!$N$3:$N$2001&gt;=6)*('DATA INPUT'!$N$3:$N$2001&lt;7)*'DATA INPUT'!$U$3:$U$2001)</f>
        <v>0</v>
      </c>
      <c r="M22" s="78" cm="1">
        <f t="array" ref="M22">SUMPRODUCT(('DATA INPUT'!$L$3:$L$2001=$A22)*('DATA INPUT'!$N$3:$N$2001&gt;=7)*('DATA INPUT'!$N$3:$N$2001&lt;8)*'DATA INPUT'!$U$3:$U$2001)</f>
        <v>4.2896000000000001</v>
      </c>
      <c r="N22" s="78" cm="1">
        <f t="array" ref="N22">SUMPRODUCT(('DATA INPUT'!$L$3:$L$2001=$A22)*('DATA INPUT'!$N$3:$N$2001&gt;=8)*('DATA INPUT'!$N$3:$N$2001&lt;9)*'DATA INPUT'!$U$3:$U$2001)</f>
        <v>-4.831999999999999</v>
      </c>
      <c r="O22" s="78" cm="1">
        <f t="array" ref="O22">SUMPRODUCT(('DATA INPUT'!$L$3:$L$2001=$A22)*('DATA INPUT'!$N$3:$N$2001&gt;=9)*('DATA INPUT'!$N$3:$N$2001&lt;10)*'DATA INPUT'!$U$3:$U$2001)</f>
        <v>3.5279999999999996</v>
      </c>
      <c r="P22" s="78" cm="1">
        <f t="array" ref="P22">SUMPRODUCT(('DATA INPUT'!$L$3:$L$2001=$A22)*('DATA INPUT'!$N$3:$N$2001&gt;=10)*('DATA INPUT'!$N$3:$N$2001&lt;20)*'DATA INPUT'!$U$3:$U$2001)</f>
        <v>17.766800000000003</v>
      </c>
      <c r="Q22" s="78" cm="1">
        <f t="array" ref="Q22">SUMPRODUCT(('DATA INPUT'!$L$3:$L$2001=$A22)*('DATA INPUT'!$N$3:$N$2001&gt;=20)*('DATA INPUT'!$N$3:$N$2001&lt;30)*'DATA INPUT'!$U$3:$U$2001)</f>
        <v>52.276799999999994</v>
      </c>
      <c r="R22" s="78" cm="1">
        <f t="array" ref="R22">SUMPRODUCT(('DATA INPUT'!$L$3:$L$2001=$A22)*('DATA INPUT'!$N$3:$N$2001&gt;=30)*('DATA INPUT'!$N$3:$N$2001&lt;40)*'DATA INPUT'!$U$3:$U$2001)</f>
        <v>-48.215199999999996</v>
      </c>
      <c r="S22" s="78" cm="1">
        <f t="array" ref="S22">SUMPRODUCT(('DATA INPUT'!$L$3:$L$2001=$A22)*('DATA INPUT'!$N$3:$N$2001&gt;=40)*('DATA INPUT'!$N$3:$N$2001&lt;50)*'DATA INPUT'!$U$3:$U$2001)</f>
        <v>-4.269999999999996</v>
      </c>
      <c r="T22" s="78" cm="1">
        <f t="array" ref="T22">SUMPRODUCT(('DATA INPUT'!$L$3:$L$2001=$A22)*('DATA INPUT'!$N$3:$N$2001&gt;=50)*'DATA INPUT'!$U$3:$U$2001)</f>
        <v>109.2396</v>
      </c>
      <c r="U22" s="68" t="s">
        <v>1005</v>
      </c>
      <c r="V22" s="79" cm="1">
        <f t="array" ref="V22">IFERROR(SUMPRODUCT(('DATA INPUT'!$L$3:$L$2001=$A22)*('DATA INPUT'!$N$3:$N$2001&gt;=1)*('DATA INPUT'!$N$3:$N$2001&lt;2)*'DATA INPUT'!$U$3:$U$2001)/SUMPRODUCT(('DATA INPUT'!$L$3:$L$2001=$A22)*('DATA INPUT'!$N$3:$N$2001&gt;=1)*('DATA INPUT'!$N$3:$N$2001&lt;2)*'DATA INPUT'!$L$3:$L$2001),0)</f>
        <v>0</v>
      </c>
      <c r="W22" s="79" cm="1">
        <f t="array" ref="W22">IFERROR(SUMPRODUCT(('DATA INPUT'!$L$3:$L$2001=$A22)*('DATA INPUT'!$N$3:$N$2001&gt;=2)*('DATA INPUT'!$N$3:$N$2001&lt;3)*'DATA INPUT'!$U$3:$U$2001)/SUMPRODUCT(('DATA INPUT'!$L$3:$L$2001=$A22)*('DATA INPUT'!$N$3:$N$2001&gt;=2)*('DATA INPUT'!$N$3:$N$2001&lt;3)*'DATA INPUT'!$L$3:$L$2001),0)</f>
        <v>0</v>
      </c>
      <c r="X22" s="79" cm="1">
        <f t="array" ref="X22">IFERROR(SUMPRODUCT(('DATA INPUT'!$L$3:$L$2001=$A22)*('DATA INPUT'!$N$3:$N$2001&gt;=3)*('DATA INPUT'!$N$3:$N$2001&lt;4)*'DATA INPUT'!$U$3:$U$2001)/SUMPRODUCT(('DATA INPUT'!$L$3:$L$2001=$A22)*('DATA INPUT'!$N$3:$N$2001&gt;=3)*('DATA INPUT'!$N$3:$N$2001&lt;4)*'DATA INPUT'!$L$3:$L$2001),0)</f>
        <v>0</v>
      </c>
      <c r="Y22" s="79" cm="1">
        <f t="array" ref="Y22">IFERROR(SUMPRODUCT(('DATA INPUT'!$L$3:$L$2001=$A22)*('DATA INPUT'!$N$3:$N$2001&gt;=4)*('DATA INPUT'!$N$3:$N$2001&lt;5)*'DATA INPUT'!$U$3:$U$2001)/SUMPRODUCT(('DATA INPUT'!$L$3:$L$2001=$A22)*('DATA INPUT'!$N$3:$N$2001&gt;=4)*('DATA INPUT'!$N$3:$N$2001&lt;5)*'DATA INPUT'!$L$3:$L$2001),0)</f>
        <v>0</v>
      </c>
      <c r="Z22" s="79" cm="1">
        <f t="array" ref="Z22">IFERROR(SUMPRODUCT(('DATA INPUT'!$L$3:$L$2001=$A22)*('DATA INPUT'!$N$3:$N$2001&gt;=5)*('DATA INPUT'!$N$3:$N$2001&lt;6)*'DATA INPUT'!$U$3:$U$2001)/SUMPRODUCT(('DATA INPUT'!$L$3:$L$2001=$A22)*('DATA INPUT'!$N$3:$N$2001&gt;=5)*('DATA INPUT'!$N$3:$N$2001&lt;6)*'DATA INPUT'!$L$3:$L$2001),0)</f>
        <v>0</v>
      </c>
      <c r="AA22" s="79" cm="1">
        <f t="array" ref="AA22">IFERROR(SUMPRODUCT(('DATA INPUT'!$L$3:$L$2001=$A22)*('DATA INPUT'!$N$3:$N$2001&gt;=6)*('DATA INPUT'!$N$3:$N$2001&lt;7)*'DATA INPUT'!$U$3:$U$2001)/SUMPRODUCT(('DATA INPUT'!$L$3:$L$2001=$A22)*('DATA INPUT'!$N$3:$N$2001&gt;=6)*('DATA INPUT'!$N$3:$N$2001&lt;7)*'DATA INPUT'!$L$3:$L$2001),0)</f>
        <v>0</v>
      </c>
      <c r="AB22" s="79" cm="1">
        <f t="array" ref="AB22">IFERROR(SUMPRODUCT(('DATA INPUT'!$L$3:$L$2001=$A22)*('DATA INPUT'!$N$3:$N$2001&gt;=7)*('DATA INPUT'!$N$3:$N$2001&lt;8)*'DATA INPUT'!$U$3:$U$2001)/SUMPRODUCT(('DATA INPUT'!$L$3:$L$2001=$A22)*('DATA INPUT'!$N$3:$N$2001&gt;=7)*('DATA INPUT'!$N$3:$N$2001&lt;8)*'DATA INPUT'!$L$3:$L$2001),0)</f>
        <v>0.42896000000000001</v>
      </c>
      <c r="AC22" s="79" cm="1">
        <f t="array" ref="AC22">IFERROR(SUMPRODUCT(('DATA INPUT'!$L$3:$L$2001=$A22)*('DATA INPUT'!$N$3:$N$2001&gt;=8)*('DATA INPUT'!$N$3:$N$2001&lt;9)*'DATA INPUT'!$U$3:$U$2001)/SUMPRODUCT(('DATA INPUT'!$L$3:$L$2001=$A22)*('DATA INPUT'!$N$3:$N$2001&gt;=8)*('DATA INPUT'!$N$3:$N$2001&lt;9)*'DATA INPUT'!$L$3:$L$2001),0)</f>
        <v>-0.3716923076923076</v>
      </c>
      <c r="AD22" s="79" cm="1">
        <f t="array" ref="AD22">IFERROR(SUMPRODUCT(('DATA INPUT'!$L$3:$L$2001=$A22)*('DATA INPUT'!$N$3:$N$2001&gt;=9)*('DATA INPUT'!$N$3:$N$2001&lt;10)*'DATA INPUT'!$U$3:$U$2001)/SUMPRODUCT(('DATA INPUT'!$L$3:$L$2001=$A22)*('DATA INPUT'!$N$3:$N$2001&gt;=9)*('DATA INPUT'!$N$3:$N$2001&lt;10)*'DATA INPUT'!$L$3:$L$2001),0)</f>
        <v>0.25199999999999995</v>
      </c>
      <c r="AE22" s="79" cm="1">
        <f t="array" ref="AE22">IFERROR(SUMPRODUCT(('DATA INPUT'!$L$3:$L$2001=$A22)*('DATA INPUT'!$N$3:$N$2001&gt;=10)*('DATA INPUT'!$N$3:$N$2001&lt;20)*'DATA INPUT'!$U$3:$U$2001)/SUMPRODUCT(('DATA INPUT'!$L$3:$L$2001=$A22)*('DATA INPUT'!$N$3:$N$2001&gt;=10)*('DATA INPUT'!$N$3:$N$2001&lt;20)*'DATA INPUT'!$L$3:$L$2001),0)</f>
        <v>8.1126940639269424E-2</v>
      </c>
      <c r="AF22" s="80" cm="1">
        <f t="array" ref="AF22">IFERROR(SUMPRODUCT(('DATA INPUT'!$L$3:$L$2001=$A22)*('DATA INPUT'!$N$3:$N$2001&gt;=20)*('DATA INPUT'!$N$3:$N$2001&lt;30)*'DATA INPUT'!$U$3:$U$2001)/SUMPRODUCT(('DATA INPUT'!$L$3:$L$2001=$A22)*('DATA INPUT'!$N$3:$N$2001&gt;=20)*('DATA INPUT'!$N$3:$N$2001&lt;30)*'DATA INPUT'!$L$3:$L$2001),0)</f>
        <v>0.41821439999999993</v>
      </c>
      <c r="AG22" s="80" cm="1">
        <f t="array" ref="AG22">IFERROR(SUMPRODUCT(('DATA INPUT'!$L$3:$L$2001=$A22)*('DATA INPUT'!$N$3:$N$2001&gt;=30)*('DATA INPUT'!$N$3:$N$2001&lt;40)*'DATA INPUT'!$U$3:$U$2001)/SUMPRODUCT(('DATA INPUT'!$L$3:$L$2001=$A22)*('DATA INPUT'!$N$3:$N$2001&gt;=30)*('DATA INPUT'!$N$3:$N$2001&lt;40)*'DATA INPUT'!$L$3:$L$2001),0)</f>
        <v>-0.61814358974358974</v>
      </c>
      <c r="AH22" s="80" cm="1">
        <f t="array" ref="AH22">IFERROR(SUMPRODUCT(('DATA INPUT'!$L$3:$L$2001=$A22)*('DATA INPUT'!$N$3:$N$2001&gt;=40)*('DATA INPUT'!$N$3:$N$2001&lt;50)*'DATA INPUT'!$U$3:$U$2001)/SUMPRODUCT(('DATA INPUT'!$L$3:$L$2001=$A22)*('DATA INPUT'!$N$3:$N$2001&gt;=40)*('DATA INPUT'!$N$3:$N$2001&lt;50)*'DATA INPUT'!$L$3:$L$2001),0)</f>
        <v>-9.9302325581395262E-2</v>
      </c>
      <c r="AI22" s="80" cm="1">
        <f t="array" ref="AI22">IFERROR(SUMPRODUCT(('DATA INPUT'!$L$3:$L$2001=$A22)*('DATA INPUT'!$N$3:$N$2001&gt;=50)*'DATA INPUT'!$U$3:$U$2001)/SUMPRODUCT(('DATA INPUT'!$L$3:$L$2001=$A22)*('DATA INPUT'!$N$3:$N$2001&gt;=50)*'DATA INPUT'!$L$3:$L$2001),0)</f>
        <v>2.0229555555555554</v>
      </c>
    </row>
    <row r="23" spans="1:35" x14ac:dyDescent="0.2">
      <c r="A23" s="67" t="s">
        <v>1005</v>
      </c>
      <c r="B23" s="107"/>
      <c r="C23" s="107"/>
      <c r="D23" s="89"/>
      <c r="E23" s="90"/>
      <c r="F23" s="68" t="s">
        <v>1005</v>
      </c>
      <c r="G23" s="78"/>
      <c r="H23" s="78"/>
      <c r="I23" s="78"/>
      <c r="J23" s="78"/>
      <c r="K23" s="78"/>
      <c r="L23" s="78"/>
      <c r="M23" s="78"/>
      <c r="N23" s="78"/>
      <c r="O23" s="78"/>
      <c r="P23" s="78"/>
      <c r="Q23" s="78"/>
      <c r="R23" s="78"/>
      <c r="S23" s="78"/>
      <c r="T23" s="78"/>
      <c r="U23" s="68" t="s">
        <v>1005</v>
      </c>
      <c r="V23" s="79"/>
      <c r="W23" s="79"/>
      <c r="X23" s="79"/>
      <c r="Y23" s="79"/>
      <c r="Z23" s="79"/>
      <c r="AA23" s="79"/>
      <c r="AB23" s="79"/>
      <c r="AC23" s="79"/>
      <c r="AD23" s="79"/>
      <c r="AE23" s="79"/>
      <c r="AF23" s="80"/>
      <c r="AG23" s="80"/>
      <c r="AH23" s="80"/>
      <c r="AI23" s="80"/>
    </row>
    <row r="24" spans="1:35" x14ac:dyDescent="0.2">
      <c r="A24" s="71" t="s">
        <v>949</v>
      </c>
      <c r="B24" s="108">
        <f>SUM(B21:B22)</f>
        <v>950.5</v>
      </c>
      <c r="C24" s="108">
        <f>SUM(C21:C22)</f>
        <v>1013.9340000000001</v>
      </c>
      <c r="D24" s="105">
        <f>SUM(D21:D22)</f>
        <v>63.434000000000083</v>
      </c>
      <c r="E24" s="106">
        <f>IFERROR(D24/B24,0)</f>
        <v>6.6737506575486674E-2</v>
      </c>
      <c r="F24" s="72" t="s">
        <v>1005</v>
      </c>
      <c r="G24" s="74">
        <f t="shared" ref="G24:T24" si="4">SUM(G21:G22)</f>
        <v>0</v>
      </c>
      <c r="H24" s="74">
        <f t="shared" si="4"/>
        <v>-0.81900000000000039</v>
      </c>
      <c r="I24" s="74">
        <f t="shared" si="4"/>
        <v>-7.3175999999999988</v>
      </c>
      <c r="J24" s="74">
        <f t="shared" si="4"/>
        <v>9.2625999999999991</v>
      </c>
      <c r="K24" s="74">
        <f t="shared" si="4"/>
        <v>-12.037400000000002</v>
      </c>
      <c r="L24" s="74">
        <f t="shared" si="4"/>
        <v>-4.2165999999999979</v>
      </c>
      <c r="M24" s="74">
        <f t="shared" si="4"/>
        <v>-7.3747999999999987</v>
      </c>
      <c r="N24" s="74">
        <f t="shared" si="4"/>
        <v>-8.6173999999999999</v>
      </c>
      <c r="O24" s="74">
        <f t="shared" si="4"/>
        <v>-1.7240000000000011</v>
      </c>
      <c r="P24" s="74">
        <f t="shared" si="4"/>
        <v>8.1108000000000082</v>
      </c>
      <c r="Q24" s="74">
        <f t="shared" si="4"/>
        <v>81.542199999999994</v>
      </c>
      <c r="R24" s="74">
        <f t="shared" si="4"/>
        <v>-65.344399999999993</v>
      </c>
      <c r="S24" s="74">
        <f t="shared" si="4"/>
        <v>-22.769999999999996</v>
      </c>
      <c r="T24" s="74">
        <f t="shared" si="4"/>
        <v>94.739599999999996</v>
      </c>
      <c r="U24" s="72" t="s">
        <v>1005</v>
      </c>
      <c r="V24" s="76" cm="1">
        <f t="array" ref="V24">IFERROR(SUMPRODUCT(('DATA INPUT'!$N$3:$N$2001&gt;=1)*('DATA INPUT'!$N$3:$N$2001&lt;2)*'DATA INPUT'!$U$3:$U$2001)/SUMPRODUCT(('DATA INPUT'!$N$3:$N$2001&gt;=1)*('DATA INPUT'!$N$3:$N$2001&lt;2)*'DATA INPUT'!$L$3:$L$2001),0)</f>
        <v>0</v>
      </c>
      <c r="W24" s="76" cm="1">
        <f t="array" ref="W24">IFERROR(SUMPRODUCT(('DATA INPUT'!$N$3:$N$2001&gt;=2)*('DATA INPUT'!$N$3:$N$2001&lt;3)*'DATA INPUT'!$U$3:$U$2001)/SUMPRODUCT(('DATA INPUT'!$N$3:$N$2001&gt;=2)*('DATA INPUT'!$N$3:$N$2001&lt;3)*'DATA INPUT'!$L$3:$L$2001),0)</f>
        <v>-0.10237500000000005</v>
      </c>
      <c r="X24" s="76" cm="1">
        <f t="array" ref="X24">IFERROR(SUMPRODUCT(('DATA INPUT'!$N$3:$N$2001&gt;=3)*('DATA INPUT'!$N$3:$N$2001&lt;4)*'DATA INPUT'!$U$3:$U$2001)/SUMPRODUCT(('DATA INPUT'!$N$3:$N$2001&gt;=3)*('DATA INPUT'!$N$3:$N$2001&lt;4)*'DATA INPUT'!$L$3:$L$2001),0)</f>
        <v>-0.6969142857142856</v>
      </c>
      <c r="Y24" s="76" cm="1">
        <f t="array" ref="Y24">IFERROR(SUMPRODUCT(('DATA INPUT'!$N$3:$N$2001&gt;=4)*('DATA INPUT'!$N$3:$N$2001&lt;5)*'DATA INPUT'!$U$3:$U$2001)/SUMPRODUCT(('DATA INPUT'!$N$3:$N$2001&gt;=4)*('DATA INPUT'!$N$3:$N$2001&lt;5)*'DATA INPUT'!$L$3:$L$2001),0)</f>
        <v>0.28486738351254526</v>
      </c>
      <c r="Z24" s="76" cm="1">
        <f t="array" ref="Z24">IFERROR(SUMPRODUCT(('DATA INPUT'!$N$3:$N$2001&gt;=5)*('DATA INPUT'!$N$3:$N$2001&lt;6)*'DATA INPUT'!$U$3:$U$2001)/SUMPRODUCT(('DATA INPUT'!$N$3:$N$2001&gt;=5)*('DATA INPUT'!$N$3:$N$2001&lt;6)*'DATA INPUT'!$L$3:$L$2001),0)</f>
        <v>-0.36367766990291267</v>
      </c>
      <c r="AA24" s="76" cm="1">
        <f t="array" ref="AA24">IFERROR(SUMPRODUCT(('DATA INPUT'!$N$3:$N$2001&gt;=6)*('DATA INPUT'!$N$3:$N$2001&lt;7)*'DATA INPUT'!$U$3:$U$2001)/SUMPRODUCT(('DATA INPUT'!$N$3:$N$2001&gt;=6)*('DATA INPUT'!$N$3:$N$2001&lt;7)*'DATA INPUT'!$L$3:$L$2001),0)</f>
        <v>-0.25895698924731175</v>
      </c>
      <c r="AB24" s="76" cm="1">
        <f t="array" ref="AB24">IFERROR(SUMPRODUCT(('DATA INPUT'!$N$3:$N$2001&gt;=7)*('DATA INPUT'!$N$3:$N$2001&lt;8)*'DATA INPUT'!$U$3:$U$2001)/SUMPRODUCT(('DATA INPUT'!$N$3:$N$2001&gt;=7)*('DATA INPUT'!$N$3:$N$2001&lt;8)*'DATA INPUT'!$L$3:$L$2001),0)</f>
        <v>-0.24999402985074612</v>
      </c>
      <c r="AC24" s="76" cm="1">
        <f t="array" ref="AC24">IFERROR(SUMPRODUCT(('DATA INPUT'!$N$3:$N$2001&gt;=8)*('DATA INPUT'!$N$3:$N$2001&lt;9)*'DATA INPUT'!$U$3:$U$2001)/SUMPRODUCT(('DATA INPUT'!$N$3:$N$2001&gt;=8)*('DATA INPUT'!$N$3:$N$2001&lt;9)*'DATA INPUT'!$L$3:$L$2001),0)</f>
        <v>-0.27262913907284758</v>
      </c>
      <c r="AD24" s="76" cm="1">
        <f t="array" ref="AD24">IFERROR(SUMPRODUCT(('DATA INPUT'!$N$3:$N$2001&gt;=9)*('DATA INPUT'!$N$3:$N$2001&lt;10)*'DATA INPUT'!$U$3:$U$2001)/SUMPRODUCT(('DATA INPUT'!$N$3:$N$2001&gt;=9)*('DATA INPUT'!$N$3:$N$2001&lt;10)*'DATA INPUT'!$L$3:$L$2001),0)</f>
        <v>-6.7038327526132438E-2</v>
      </c>
      <c r="AE24" s="76" cm="1">
        <f t="array" ref="AE24">IFERROR(SUMPRODUCT(('DATA INPUT'!$N$3:$N$2001&gt;=10)*('DATA INPUT'!$N$3:$N$2001&lt;20)*'DATA INPUT'!$U$3:$U$2001)/SUMPRODUCT(('DATA INPUT'!$N$3:$N$2001&gt;=10)*('DATA INPUT'!$N$3:$N$2001&lt;20)*'DATA INPUT'!$L$3:$L$2001),0)</f>
        <v>2.3479902557856303E-2</v>
      </c>
      <c r="AF24" s="81" cm="1">
        <f t="array" ref="AF24">IFERROR(SUMPRODUCT(('DATA INPUT'!$N$3:$N$2001&gt;=20)*('DATA INPUT'!$N$3:$N$2001&lt;30)*'DATA INPUT'!$U$3:$U$2001)/SUMPRODUCT(('DATA INPUT'!$N$3:$N$2001&gt;=20)*('DATA INPUT'!$N$3:$N$2001&lt;30)*'DATA INPUT'!$L$3:$L$2001),0)</f>
        <v>0.43373510638297874</v>
      </c>
      <c r="AG24" s="81" cm="1">
        <f t="array" ref="AG24">IFERROR(SUMPRODUCT(('DATA INPUT'!$N$3:$N$2001&gt;=30)*('DATA INPUT'!$N$3:$N$2001&lt;40)*'DATA INPUT'!$U$3:$U$2001)/SUMPRODUCT(('DATA INPUT'!$N$3:$N$2001&gt;=30)*('DATA INPUT'!$N$3:$N$2001&lt;40)*'DATA INPUT'!$L$3:$L$2001),0)</f>
        <v>-0.52697096774193541</v>
      </c>
      <c r="AH24" s="81" cm="1">
        <f t="array" ref="AH24">IFERROR(SUMPRODUCT(('DATA INPUT'!$N$3:$N$2001&gt;=40)*('DATA INPUT'!$N$3:$N$2001&lt;50)*'DATA INPUT'!$U$3:$U$2001)/SUMPRODUCT(('DATA INPUT'!$N$3:$N$2001&gt;=40)*('DATA INPUT'!$N$3:$N$2001&lt;50)*'DATA INPUT'!$L$3:$L$2001),0)</f>
        <v>-0.37024390243902433</v>
      </c>
      <c r="AI24" s="81" cm="1">
        <f t="array" ref="AI24">IFERROR(SUMPRODUCT(('DATA INPUT'!$N$3:$N$2001&gt;=50)*'DATA INPUT'!$U$3:$U$2001)/SUMPRODUCT(('DATA INPUT'!$N$3:$N$2001&gt;=50)*'DATA INPUT'!$L$3:$L$2001),0)</f>
        <v>1.3830598540145984</v>
      </c>
    </row>
    <row r="26" spans="1:35" x14ac:dyDescent="0.2">
      <c r="A26" s="66" t="s">
        <v>1133</v>
      </c>
      <c r="B26" s="66" t="s">
        <v>948</v>
      </c>
      <c r="C26" s="66" t="s">
        <v>1152</v>
      </c>
      <c r="D26" s="66" t="s">
        <v>1153</v>
      </c>
      <c r="E26" s="66" t="s">
        <v>23</v>
      </c>
      <c r="F26" s="66" t="s">
        <v>311</v>
      </c>
      <c r="G26" s="66" t="s">
        <v>950</v>
      </c>
      <c r="H26" s="66" t="s">
        <v>951</v>
      </c>
      <c r="I26" s="66" t="s">
        <v>952</v>
      </c>
      <c r="J26" s="66" t="s">
        <v>953</v>
      </c>
      <c r="K26" s="66" t="s">
        <v>954</v>
      </c>
      <c r="L26" s="66" t="s">
        <v>955</v>
      </c>
      <c r="M26" s="66" t="s">
        <v>956</v>
      </c>
      <c r="N26" s="66" t="s">
        <v>957</v>
      </c>
      <c r="O26" s="66" t="s">
        <v>958</v>
      </c>
      <c r="P26" s="66" t="s">
        <v>959</v>
      </c>
      <c r="Q26" s="66" t="s">
        <v>960</v>
      </c>
      <c r="R26" s="66" t="s">
        <v>961</v>
      </c>
      <c r="S26" s="66" t="s">
        <v>962</v>
      </c>
      <c r="T26" s="66" t="s">
        <v>963</v>
      </c>
      <c r="U26" s="66" t="s">
        <v>964</v>
      </c>
      <c r="V26" s="66" t="s">
        <v>950</v>
      </c>
      <c r="W26" s="66" t="s">
        <v>951</v>
      </c>
      <c r="X26" s="66" t="s">
        <v>952</v>
      </c>
      <c r="Y26" s="66" t="s">
        <v>953</v>
      </c>
      <c r="Z26" s="66" t="s">
        <v>954</v>
      </c>
      <c r="AA26" s="66" t="s">
        <v>955</v>
      </c>
      <c r="AB26" s="66" t="s">
        <v>956</v>
      </c>
      <c r="AC26" s="66" t="s">
        <v>957</v>
      </c>
      <c r="AD26" s="66" t="s">
        <v>958</v>
      </c>
      <c r="AE26" s="66" t="s">
        <v>959</v>
      </c>
      <c r="AF26" s="66" t="s">
        <v>960</v>
      </c>
      <c r="AG26" s="66" t="s">
        <v>961</v>
      </c>
      <c r="AH26" s="66" t="s">
        <v>962</v>
      </c>
      <c r="AI26" s="66" t="s">
        <v>963</v>
      </c>
    </row>
    <row r="27" spans="1:35" x14ac:dyDescent="0.2">
      <c r="A27" s="67" t="s">
        <v>1005</v>
      </c>
      <c r="B27" s="82"/>
      <c r="C27" s="82"/>
      <c r="D27" s="82"/>
      <c r="E27" s="83"/>
      <c r="F27" s="68" t="s">
        <v>1005</v>
      </c>
      <c r="G27" s="64"/>
      <c r="H27" s="64"/>
      <c r="I27" s="64"/>
      <c r="J27" s="64"/>
      <c r="K27" s="64"/>
      <c r="L27" s="64"/>
      <c r="M27" s="64"/>
      <c r="N27" s="64"/>
      <c r="O27" s="64"/>
      <c r="P27" s="64"/>
      <c r="Q27" s="64"/>
      <c r="R27" s="64"/>
      <c r="S27" s="64"/>
      <c r="T27" s="64"/>
      <c r="U27" s="68" t="s">
        <v>1005</v>
      </c>
      <c r="V27" s="65"/>
      <c r="W27" s="65"/>
      <c r="X27" s="65"/>
      <c r="Y27" s="65"/>
      <c r="Z27" s="65"/>
      <c r="AA27" s="65"/>
      <c r="AB27" s="65"/>
      <c r="AC27" s="65"/>
      <c r="AD27" s="65"/>
      <c r="AE27" s="65"/>
      <c r="AF27" s="70"/>
      <c r="AG27" s="70"/>
      <c r="AH27" s="70"/>
      <c r="AI27" s="70"/>
    </row>
    <row r="28" spans="1:35" x14ac:dyDescent="0.2">
      <c r="A28" s="77" t="s">
        <v>4</v>
      </c>
      <c r="B28" s="107" cm="1">
        <f t="array" ref="B28">SUMPRODUCT((TRIM('DATA INPUT'!$Q$3:$Q$2001)=$A28)*'DATA INPUT'!$L$3:$L$2001)</f>
        <v>910</v>
      </c>
      <c r="C28" s="107">
        <f>B28+D28</f>
        <v>992.32140000000004</v>
      </c>
      <c r="D28" s="78" cm="1">
        <f t="array" ref="D28">SUMPRODUCT((TRIM('DATA INPUT'!$Q$3:$Q$2001)=$A28)*'DATA INPUT'!$U$3:$U$2001)</f>
        <v>82.321399999999997</v>
      </c>
      <c r="E28" s="79">
        <f>IFERROR(D28/B28,0)</f>
        <v>9.0463076923076924E-2</v>
      </c>
      <c r="F28" s="68"/>
      <c r="G28" s="78" cm="1">
        <f t="array" ref="G28">SUMPRODUCT((TRIM('DATA INPUT'!$Q$3:$Q$2001)=$A28)*('DATA INPUT'!$M$3:$M$2001&gt;=1)*('DATA INPUT'!$M$3:$M$2001&lt;2)*'DATA INPUT'!$U$3:$U$2001)</f>
        <v>-1</v>
      </c>
      <c r="H28" s="78" cm="1">
        <f t="array" ref="H28">SUMPRODUCT((TRIM('DATA INPUT'!$Q$3:$Q$2001)=$A28)*('DATA INPUT'!$M$3:$M$2001&gt;=2)*('DATA INPUT'!$M$3:$M$2001&lt;3)*'DATA INPUT'!$U$3:$U$2001)</f>
        <v>-2.8190000000000004</v>
      </c>
      <c r="I28" s="78" cm="1">
        <f t="array" ref="I28">SUMPRODUCT((TRIM('DATA INPUT'!$Q$3:$Q$2001)=$A28)*('DATA INPUT'!$M$3:$M$2001&gt;=3)*('DATA INPUT'!$M$3:$M$2001&lt;4)*'DATA INPUT'!$U$3:$U$2001)</f>
        <v>4.1761999999999997</v>
      </c>
      <c r="J28" s="78" cm="1">
        <f t="array" ref="J28">SUMPRODUCT((TRIM('DATA INPUT'!$Q$3:$Q$2001)=$A28)*('DATA INPUT'!$M$3:$M$2001&gt;=4)*('DATA INPUT'!$M$3:$M$2001&lt;5)*'DATA INPUT'!$U$3:$U$2001)</f>
        <v>-7.1155999999999997</v>
      </c>
      <c r="K28" s="78" cm="1">
        <f t="array" ref="K28">SUMPRODUCT((TRIM('DATA INPUT'!$Q$3:$Q$2001)=$A28)*('DATA INPUT'!$M$3:$M$2001&gt;=5)*('DATA INPUT'!$M$3:$M$2001&lt;6)*'DATA INPUT'!$U$3:$U$2001)</f>
        <v>-16.071400000000001</v>
      </c>
      <c r="L28" s="78" cm="1">
        <f t="array" ref="L28">SUMPRODUCT((TRIM('DATA INPUT'!$Q$3:$Q$2001)=$A28)*('DATA INPUT'!$M$3:$M$2001&gt;=6)*('DATA INPUT'!$M$3:$M$2001&lt;7)*'DATA INPUT'!$U$3:$U$2001)</f>
        <v>1.3878000000000004</v>
      </c>
      <c r="M28" s="78" cm="1">
        <f t="array" ref="M28">SUMPRODUCT((TRIM('DATA INPUT'!$Q$3:$Q$2001)=$A28)*('DATA INPUT'!$M$3:$M$2001&gt;=7)*('DATA INPUT'!$M$3:$M$2001&lt;8)*'DATA INPUT'!$U$3:$U$2001)</f>
        <v>-15.986799999999999</v>
      </c>
      <c r="N28" s="78" cm="1">
        <f t="array" ref="N28">SUMPRODUCT((TRIM('DATA INPUT'!$Q$3:$Q$2001)=$A28)*('DATA INPUT'!$M$3:$M$2001&gt;=8)*('DATA INPUT'!$M$3:$M$2001&lt;9)*'DATA INPUT'!$U$3:$U$2001)</f>
        <v>3.2532000000000032</v>
      </c>
      <c r="O28" s="78" cm="1">
        <f t="array" ref="O28">SUMPRODUCT((TRIM('DATA INPUT'!$Q$3:$Q$2001)=$A28)*('DATA INPUT'!$M$3:$M$2001&gt;=9)*('DATA INPUT'!$M$3:$M$2001&lt;10)*'DATA INPUT'!$U$3:$U$2001)</f>
        <v>6.7879999999999985</v>
      </c>
      <c r="P28" s="78" cm="1">
        <f t="array" ref="P28">SUMPRODUCT((TRIM('DATA INPUT'!$Q$3:$Q$2001)=$A28)*('DATA INPUT'!$M$3:$M$2001&gt;=10)*('DATA INPUT'!$M$3:$M$2001&lt;20)*'DATA INPUT'!$U$3:$U$2001)</f>
        <v>107.18160000000005</v>
      </c>
      <c r="Q28" s="78" cm="1">
        <f t="array" ref="Q28">SUMPRODUCT((TRIM('DATA INPUT'!$Q$3:$Q$2001)=$A28)*('DATA INPUT'!$M$3:$M$2001&gt;=20)*('DATA INPUT'!$M$3:$M$2001&lt;30)*'DATA INPUT'!$U$3:$U$2001)</f>
        <v>-29.212199999999992</v>
      </c>
      <c r="R28" s="78" cm="1">
        <f t="array" ref="R28">SUMPRODUCT((TRIM('DATA INPUT'!$Q$3:$Q$2001)=$A28)*('DATA INPUT'!$M$3:$M$2001&gt;=30)*('DATA INPUT'!$M$3:$M$2001&lt;40)*'DATA INPUT'!$U$3:$U$2001)</f>
        <v>-44.639600000000002</v>
      </c>
      <c r="S28" s="78" cm="1">
        <f t="array" ref="S28">SUMPRODUCT((TRIM('DATA INPUT'!$Q$3:$Q$2001)=$A28)*('DATA INPUT'!$M$3:$M$2001&gt;=40)*('DATA INPUT'!$M$3:$M$2001&lt;50)*'DATA INPUT'!$U$3:$U$2001)</f>
        <v>76.379199999999997</v>
      </c>
      <c r="T28" s="78" cm="1">
        <f t="array" ref="T28">SUMPRODUCT((TRIM('DATA INPUT'!$Q$3:$Q$2001)=$A28)*('DATA INPUT'!$M$3:$M$2001&gt;=50)*'DATA INPUT'!$U$3:$U$2001)</f>
        <v>0</v>
      </c>
      <c r="U28" s="68"/>
      <c r="V28" s="79" cm="1">
        <f t="array" ref="V28">IFERROR(SUMPRODUCT((TRIM('DATA INPUT'!$Q$3:$Q$2001)=$A28)*('DATA INPUT'!$M$3:$M$2001&gt;=1)*('DATA INPUT'!$M$3:$M$2001&lt;2)*'DATA INPUT'!$U$3:$U$2001)/SUMPRODUCT((TRIM('DATA INPUT'!$Q$3:$Q$2001)=$A28)*('DATA INPUT'!$M$3:$M$2001&gt;=1)*('DATA INPUT'!$M$3:$M$2001&lt;2)*'DATA INPUT'!$L$3:$L$2001),0)</f>
        <v>-1</v>
      </c>
      <c r="W28" s="79" cm="1">
        <f t="array" ref="W28">IFERROR(SUMPRODUCT((TRIM('DATA INPUT'!$Q$3:$Q$2001)=$A28)*('DATA INPUT'!$M$3:$M$2001&gt;=2)*('DATA INPUT'!$M$3:$M$2001&lt;3)*'DATA INPUT'!$U$3:$U$2001)/SUMPRODUCT((TRIM('DATA INPUT'!$Q$3:$Q$2001)=$A28)*('DATA INPUT'!$M$3:$M$2001&gt;=2)*('DATA INPUT'!$M$3:$M$2001&lt;3)*'DATA INPUT'!$L$3:$L$2001),0)</f>
        <v>-0.28190000000000004</v>
      </c>
      <c r="X28" s="79" cm="1">
        <f t="array" ref="X28">IFERROR(SUMPRODUCT((TRIM('DATA INPUT'!$Q$3:$Q$2001)=$A28)*('DATA INPUT'!$M$3:$M$2001&gt;=3)*('DATA INPUT'!$M$3:$M$2001&lt;4)*'DATA INPUT'!$U$3:$U$2001)/SUMPRODUCT((TRIM('DATA INPUT'!$Q$3:$Q$2001)=$A28)*('DATA INPUT'!$M$3:$M$2001&gt;=3)*('DATA INPUT'!$M$3:$M$2001&lt;4)*'DATA INPUT'!$L$3:$L$2001),0)</f>
        <v>0.23201111111111108</v>
      </c>
      <c r="Y28" s="79" cm="1">
        <f t="array" ref="Y28">IFERROR(SUMPRODUCT((TRIM('DATA INPUT'!$Q$3:$Q$2001)=$A28)*('DATA INPUT'!$M$3:$M$2001&gt;=4)*('DATA INPUT'!$M$3:$M$2001&lt;5)*'DATA INPUT'!$U$3:$U$2001)/SUMPRODUCT((TRIM('DATA INPUT'!$Q$3:$Q$2001)=$A28)*('DATA INPUT'!$M$3:$M$2001&gt;=4)*('DATA INPUT'!$M$3:$M$2001&lt;5)*'DATA INPUT'!$L$3:$L$2001),0)</f>
        <v>-0.34710243902439025</v>
      </c>
      <c r="Z28" s="79" cm="1">
        <f t="array" ref="Z28">IFERROR(SUMPRODUCT((TRIM('DATA INPUT'!$Q$3:$Q$2001)=$A28)*('DATA INPUT'!$M$3:$M$2001&gt;=5)*('DATA INPUT'!$M$3:$M$2001&lt;6)*'DATA INPUT'!$U$3:$U$2001)/SUMPRODUCT((TRIM('DATA INPUT'!$Q$3:$Q$2001)=$A28)*('DATA INPUT'!$M$3:$M$2001&gt;=5)*('DATA INPUT'!$M$3:$M$2001&lt;6)*'DATA INPUT'!$L$3:$L$2001),0)</f>
        <v>-0.65597551020408162</v>
      </c>
      <c r="AA28" s="79" cm="1">
        <f t="array" ref="AA28">IFERROR(SUMPRODUCT((TRIM('DATA INPUT'!$Q$3:$Q$2001)=$A28)*('DATA INPUT'!$M$3:$M$2001&gt;=6)*('DATA INPUT'!$M$3:$M$2001&lt;7)*'DATA INPUT'!$U$3:$U$2001)/SUMPRODUCT((TRIM('DATA INPUT'!$Q$3:$Q$2001)=$A28)*('DATA INPUT'!$M$3:$M$2001&gt;=6)*('DATA INPUT'!$M$3:$M$2001&lt;7)*'DATA INPUT'!$L$3:$L$2001),0)</f>
        <v>5.5512000000000013E-2</v>
      </c>
      <c r="AB28" s="79" cm="1">
        <f t="array" ref="AB28">IFERROR(SUMPRODUCT((TRIM('DATA INPUT'!$Q$3:$Q$2001)=$A28)*('DATA INPUT'!$M$3:$M$2001&gt;=7)*('DATA INPUT'!$M$3:$M$2001&lt;8)*'DATA INPUT'!$U$3:$U$2001)/SUMPRODUCT((TRIM('DATA INPUT'!$Q$3:$Q$2001)=$A28)*('DATA INPUT'!$M$3:$M$2001&gt;=7)*('DATA INPUT'!$M$3:$M$2001&lt;8)*'DATA INPUT'!$L$3:$L$2001),0)</f>
        <v>-0.47019999999999995</v>
      </c>
      <c r="AC28" s="79" cm="1">
        <f t="array" ref="AC28">IFERROR(SUMPRODUCT((TRIM('DATA INPUT'!$Q$3:$Q$2001)=$A28)*('DATA INPUT'!$M$3:$M$2001&gt;=8)*('DATA INPUT'!$M$3:$M$2001&lt;9)*'DATA INPUT'!$U$3:$U$2001)/SUMPRODUCT((TRIM('DATA INPUT'!$Q$3:$Q$2001)=$A28)*('DATA INPUT'!$M$3:$M$2001&gt;=8)*('DATA INPUT'!$M$3:$M$2001&lt;9)*'DATA INPUT'!$L$3:$L$2001),0)</f>
        <v>7.5655813953488443E-2</v>
      </c>
      <c r="AD28" s="79" cm="1">
        <f t="array" ref="AD28">IFERROR(SUMPRODUCT((TRIM('DATA INPUT'!$Q$3:$Q$2001)=$A28)*('DATA INPUT'!$M$3:$M$2001&gt;=9)*('DATA INPUT'!$M$3:$M$2001&lt;10)*'DATA INPUT'!$U$3:$U$2001)/SUMPRODUCT((TRIM('DATA INPUT'!$Q$3:$Q$2001)=$A28)*('DATA INPUT'!$M$3:$M$2001&gt;=9)*('DATA INPUT'!$M$3:$M$2001&lt;10)*'DATA INPUT'!$L$3:$L$2001),0)</f>
        <v>0.14141666666666663</v>
      </c>
      <c r="AE28" s="79" cm="1">
        <f t="array" ref="AE28">IFERROR(SUMPRODUCT((TRIM('DATA INPUT'!$Q$3:$Q$2001)=$A28)*('DATA INPUT'!$M$3:$M$2001&gt;=10)*('DATA INPUT'!$M$3:$M$2001&lt;20)*'DATA INPUT'!$U$3:$U$2001)/SUMPRODUCT((TRIM('DATA INPUT'!$Q$3:$Q$2001)=$A28)*('DATA INPUT'!$M$3:$M$2001&gt;=10)*('DATA INPUT'!$M$3:$M$2001&lt;20)*'DATA INPUT'!$L$3:$L$2001),0)</f>
        <v>0.28505744680851075</v>
      </c>
      <c r="AF28" s="80" cm="1">
        <f t="array" ref="AF28">IFERROR(SUMPRODUCT((TRIM('DATA INPUT'!$Q$3:$Q$2001)=$A28)*('DATA INPUT'!$M$3:$M$2001&gt;=20)*('DATA INPUT'!$M$3:$M$2001&lt;30)*'DATA INPUT'!$U$3:$U$2001)/SUMPRODUCT((TRIM('DATA INPUT'!$Q$3:$Q$2001)=$A28)*('DATA INPUT'!$M$3:$M$2001&gt;=20)*('DATA INPUT'!$M$3:$M$2001&lt;30)*'DATA INPUT'!$L$3:$L$2001),0)</f>
        <v>-0.16365378151260498</v>
      </c>
      <c r="AG28" s="80" cm="1">
        <f t="array" ref="AG28">IFERROR(SUMPRODUCT((TRIM('DATA INPUT'!$Q$3:$Q$2001)=$A28)*('DATA INPUT'!$M$3:$M$2001&gt;=30)*('DATA INPUT'!$M$3:$M$2001&lt;40)*'DATA INPUT'!$U$3:$U$2001)/SUMPRODUCT((TRIM('DATA INPUT'!$Q$3:$Q$2001)=$A28)*('DATA INPUT'!$M$3:$M$2001&gt;=30)*('DATA INPUT'!$M$3:$M$2001&lt;40)*'DATA INPUT'!$L$3:$L$2001),0)</f>
        <v>-0.43979901477832511</v>
      </c>
      <c r="AH28" s="80" cm="1">
        <f t="array" ref="AH28">IFERROR(SUMPRODUCT((TRIM('DATA INPUT'!$Q$3:$Q$2001)=$A28)*('DATA INPUT'!$M$3:$M$2001&gt;=40)*('DATA INPUT'!$M$3:$M$2001&lt;50)*'DATA INPUT'!$U$3:$U$2001)/SUMPRODUCT((TRIM('DATA INPUT'!$Q$3:$Q$2001)=$A28)*('DATA INPUT'!$M$3:$M$2001&gt;=40)*('DATA INPUT'!$M$3:$M$2001&lt;50)*'DATA INPUT'!$L$3:$L$2001),0)</f>
        <v>2.5459733333333334</v>
      </c>
      <c r="AI28" s="80" cm="1">
        <f t="array" ref="AI28">IFERROR(SUMPRODUCT((TRIM('DATA INPUT'!$Q$3:$Q$2001)=$A28)*('DATA INPUT'!$M$3:$M$2001&gt;=50)*'DATA INPUT'!$U$3:$U$2001)/SUMPRODUCT((TRIM('DATA INPUT'!$Q$3:$Q$2001)=$A28)*('DATA INPUT'!$M$3:$M$2001&gt;=50)*'DATA INPUT'!$L$3:$L$2001),0)</f>
        <v>0</v>
      </c>
    </row>
    <row r="29" spans="1:35" x14ac:dyDescent="0.2">
      <c r="A29" s="77" t="s">
        <v>1101</v>
      </c>
      <c r="B29" s="107" cm="1">
        <f t="array" ref="B29">SUMPRODUCT((TRIM('DATA INPUT'!$Q$3:$Q$2001)=$A29)*'DATA INPUT'!$L$3:$L$2001)</f>
        <v>48.700000000000117</v>
      </c>
      <c r="C29" s="107">
        <f>B29+D29</f>
        <v>27.481560000000147</v>
      </c>
      <c r="D29" s="78" cm="1">
        <f t="array" ref="D29">SUMPRODUCT((TRIM('DATA INPUT'!$Q$3:$Q$2001)=$A29)*'DATA INPUT'!$U$3:$U$2001)</f>
        <v>-21.218439999999969</v>
      </c>
      <c r="E29" s="79">
        <f>IFERROR(D29/B29,0)</f>
        <v>-0.4356969199178628</v>
      </c>
      <c r="F29" s="68"/>
      <c r="G29" s="78" cm="1">
        <f t="array" ref="G29">SUMPRODUCT((TRIM('DATA INPUT'!$Q$3:$Q$2001)=$A29)*('DATA INPUT'!$M$3:$M$2001&gt;=1)*('DATA INPUT'!$M$3:$M$2001&lt;2)*'DATA INPUT'!$U$3:$U$2001)</f>
        <v>0</v>
      </c>
      <c r="H29" s="78" cm="1">
        <f t="array" ref="H29">SUMPRODUCT((TRIM('DATA INPUT'!$Q$3:$Q$2001)=$A29)*('DATA INPUT'!$M$3:$M$2001&gt;=2)*('DATA INPUT'!$M$3:$M$2001&lt;3)*'DATA INPUT'!$U$3:$U$2001)</f>
        <v>0</v>
      </c>
      <c r="I29" s="78" cm="1">
        <f t="array" ref="I29">SUMPRODUCT((TRIM('DATA INPUT'!$Q$3:$Q$2001)=$A29)*('DATA INPUT'!$M$3:$M$2001&gt;=3)*('DATA INPUT'!$M$3:$M$2001&lt;4)*'DATA INPUT'!$U$3:$U$2001)</f>
        <v>1.1258000000000006</v>
      </c>
      <c r="J29" s="78" cm="1">
        <f t="array" ref="J29">SUMPRODUCT((TRIM('DATA INPUT'!$Q$3:$Q$2001)=$A29)*('DATA INPUT'!$M$3:$M$2001&gt;=4)*('DATA INPUT'!$M$3:$M$2001&lt;5)*'DATA INPUT'!$U$3:$U$2001)</f>
        <v>0.21496000000000148</v>
      </c>
      <c r="K29" s="78" cm="1">
        <f t="array" ref="K29">SUMPRODUCT((TRIM('DATA INPUT'!$Q$3:$Q$2001)=$A29)*('DATA INPUT'!$M$3:$M$2001&gt;=5)*('DATA INPUT'!$M$3:$M$2001&lt;6)*'DATA INPUT'!$U$3:$U$2001)</f>
        <v>-4.8239999999999998</v>
      </c>
      <c r="L29" s="78" cm="1">
        <f t="array" ref="L29">SUMPRODUCT((TRIM('DATA INPUT'!$Q$3:$Q$2001)=$A29)*('DATA INPUT'!$M$3:$M$2001&gt;=6)*('DATA INPUT'!$M$3:$M$2001&lt;7)*'DATA INPUT'!$U$3:$U$2001)</f>
        <v>-6.1191999999999993</v>
      </c>
      <c r="M29" s="78" cm="1">
        <f t="array" ref="M29">SUMPRODUCT((TRIM('DATA INPUT'!$Q$3:$Q$2001)=$A29)*('DATA INPUT'!$M$3:$M$2001&gt;=7)*('DATA INPUT'!$M$3:$M$2001&lt;8)*'DATA INPUT'!$U$3:$U$2001)</f>
        <v>-6.0000000000000009</v>
      </c>
      <c r="N29" s="78" cm="1">
        <f t="array" ref="N29">SUMPRODUCT((TRIM('DATA INPUT'!$Q$3:$Q$2001)=$A29)*('DATA INPUT'!$M$3:$M$2001&gt;=8)*('DATA INPUT'!$M$3:$M$2001&lt;9)*'DATA INPUT'!$U$3:$U$2001)</f>
        <v>-3.2160000000000002</v>
      </c>
      <c r="O29" s="78" cm="1">
        <f t="array" ref="O29">SUMPRODUCT((TRIM('DATA INPUT'!$Q$3:$Q$2001)=$A29)*('DATA INPUT'!$M$3:$M$2001&gt;=9)*('DATA INPUT'!$M$3:$M$2001&lt;10)*'DATA INPUT'!$U$3:$U$2001)</f>
        <v>-1.5</v>
      </c>
      <c r="P29" s="78" cm="1">
        <f t="array" ref="P29">SUMPRODUCT((TRIM('DATA INPUT'!$Q$3:$Q$2001)=$A29)*('DATA INPUT'!$M$3:$M$2001&gt;=10)*('DATA INPUT'!$M$3:$M$2001&lt;20)*'DATA INPUT'!$U$3:$U$2001)</f>
        <v>-0.89999999999999991</v>
      </c>
      <c r="Q29" s="78" cm="1">
        <f t="array" ref="Q29">SUMPRODUCT((TRIM('DATA INPUT'!$Q$3:$Q$2001)=$A29)*('DATA INPUT'!$M$3:$M$2001&gt;=20)*('DATA INPUT'!$M$3:$M$2001&lt;30)*'DATA INPUT'!$U$3:$U$2001)</f>
        <v>0</v>
      </c>
      <c r="R29" s="78" cm="1">
        <f t="array" ref="R29">SUMPRODUCT((TRIM('DATA INPUT'!$Q$3:$Q$2001)=$A29)*('DATA INPUT'!$M$3:$M$2001&gt;=30)*('DATA INPUT'!$M$3:$M$2001&lt;40)*'DATA INPUT'!$U$3:$U$2001)</f>
        <v>0</v>
      </c>
      <c r="S29" s="78" cm="1">
        <f t="array" ref="S29">SUMPRODUCT((TRIM('DATA INPUT'!$Q$3:$Q$2001)=$A29)*('DATA INPUT'!$M$3:$M$2001&gt;=40)*('DATA INPUT'!$M$3:$M$2001&lt;50)*'DATA INPUT'!$U$3:$U$2001)</f>
        <v>0</v>
      </c>
      <c r="T29" s="78" cm="1">
        <f t="array" ref="T29">SUMPRODUCT((TRIM('DATA INPUT'!$Q$3:$Q$2001)=$A29)*('DATA INPUT'!$M$3:$M$2001&gt;=50)*'DATA INPUT'!$U$3:$U$2001)</f>
        <v>0</v>
      </c>
      <c r="U29" s="68"/>
      <c r="V29" s="79" cm="1">
        <f t="array" ref="V29">IFERROR(SUMPRODUCT((TRIM('DATA INPUT'!$Q$3:$Q$2001)=$A29)*('DATA INPUT'!$M$3:$M$2001&gt;=1)*('DATA INPUT'!$M$3:$M$2001&lt;2)*'DATA INPUT'!$U$3:$U$2001)/SUMPRODUCT((TRIM('DATA INPUT'!$Q$3:$Q$2001)=$A29)*('DATA INPUT'!$M$3:$M$2001&gt;=1)*('DATA INPUT'!$M$3:$M$2001&lt;2)*'DATA INPUT'!$L$3:$L$2001),0)</f>
        <v>0</v>
      </c>
      <c r="W29" s="79" cm="1">
        <f t="array" ref="W29">IFERROR(SUMPRODUCT((TRIM('DATA INPUT'!$Q$3:$Q$2001)=$A29)*('DATA INPUT'!$M$3:$M$2001&gt;=2)*('DATA INPUT'!$M$3:$M$2001&lt;3)*'DATA INPUT'!$U$3:$U$2001)/SUMPRODUCT((TRIM('DATA INPUT'!$Q$3:$Q$2001)=$A29)*('DATA INPUT'!$M$3:$M$2001&gt;=2)*('DATA INPUT'!$M$3:$M$2001&lt;3)*'DATA INPUT'!$L$3:$L$2001),0)</f>
        <v>0</v>
      </c>
      <c r="X29" s="79" cm="1">
        <f t="array" ref="X29">IFERROR(SUMPRODUCT((TRIM('DATA INPUT'!$Q$3:$Q$2001)=$A29)*('DATA INPUT'!$M$3:$M$2001&gt;=3)*('DATA INPUT'!$M$3:$M$2001&lt;4)*'DATA INPUT'!$U$3:$U$2001)/SUMPRODUCT((TRIM('DATA INPUT'!$Q$3:$Q$2001)=$A29)*('DATA INPUT'!$M$3:$M$2001&gt;=3)*('DATA INPUT'!$M$3:$M$2001&lt;4)*'DATA INPUT'!$L$3:$L$2001),0)</f>
        <v>0.45032000000000022</v>
      </c>
      <c r="Y29" s="79" cm="1">
        <f t="array" ref="Y29">IFERROR(SUMPRODUCT((TRIM('DATA INPUT'!$Q$3:$Q$2001)=$A29)*('DATA INPUT'!$M$3:$M$2001&gt;=4)*('DATA INPUT'!$M$3:$M$2001&lt;5)*'DATA INPUT'!$U$3:$U$2001)/SUMPRODUCT((TRIM('DATA INPUT'!$Q$3:$Q$2001)=$A29)*('DATA INPUT'!$M$3:$M$2001&gt;=4)*('DATA INPUT'!$M$3:$M$2001&lt;5)*'DATA INPUT'!$L$3:$L$2001),0)</f>
        <v>1.3107317073170834E-2</v>
      </c>
      <c r="Z29" s="79" cm="1">
        <f t="array" ref="Z29">IFERROR(SUMPRODUCT((TRIM('DATA INPUT'!$Q$3:$Q$2001)=$A29)*('DATA INPUT'!$M$3:$M$2001&gt;=5)*('DATA INPUT'!$M$3:$M$2001&lt;6)*'DATA INPUT'!$U$3:$U$2001)/SUMPRODUCT((TRIM('DATA INPUT'!$Q$3:$Q$2001)=$A29)*('DATA INPUT'!$M$3:$M$2001&gt;=5)*('DATA INPUT'!$M$3:$M$2001&lt;6)*'DATA INPUT'!$L$3:$L$2001),0)</f>
        <v>-0.56752941176470595</v>
      </c>
      <c r="AA29" s="79" cm="1">
        <f t="array" ref="AA29">IFERROR(SUMPRODUCT((TRIM('DATA INPUT'!$Q$3:$Q$2001)=$A29)*('DATA INPUT'!$M$3:$M$2001&gt;=6)*('DATA INPUT'!$M$3:$M$2001&lt;7)*'DATA INPUT'!$U$3:$U$2001)/SUMPRODUCT((TRIM('DATA INPUT'!$Q$3:$Q$2001)=$A29)*('DATA INPUT'!$M$3:$M$2001&gt;=6)*('DATA INPUT'!$M$3:$M$2001&lt;7)*'DATA INPUT'!$L$3:$L$2001),0)</f>
        <v>-0.75545679012345679</v>
      </c>
      <c r="AB29" s="79" cm="1">
        <f t="array" ref="AB29">IFERROR(SUMPRODUCT((TRIM('DATA INPUT'!$Q$3:$Q$2001)=$A29)*('DATA INPUT'!$M$3:$M$2001&gt;=7)*('DATA INPUT'!$M$3:$M$2001&lt;8)*'DATA INPUT'!$U$3:$U$2001)/SUMPRODUCT((TRIM('DATA INPUT'!$Q$3:$Q$2001)=$A29)*('DATA INPUT'!$M$3:$M$2001&gt;=7)*('DATA INPUT'!$M$3:$M$2001&lt;8)*'DATA INPUT'!$L$3:$L$2001),0)</f>
        <v>-1</v>
      </c>
      <c r="AC29" s="79" cm="1">
        <f t="array" ref="AC29">IFERROR(SUMPRODUCT((TRIM('DATA INPUT'!$Q$3:$Q$2001)=$A29)*('DATA INPUT'!$M$3:$M$2001&gt;=8)*('DATA INPUT'!$M$3:$M$2001&lt;9)*'DATA INPUT'!$U$3:$U$2001)/SUMPRODUCT((TRIM('DATA INPUT'!$Q$3:$Q$2001)=$A29)*('DATA INPUT'!$M$3:$M$2001&gt;=8)*('DATA INPUT'!$M$3:$M$2001&lt;9)*'DATA INPUT'!$L$3:$L$2001),0)</f>
        <v>-0.66999999999999993</v>
      </c>
      <c r="AD29" s="79" cm="1">
        <f t="array" ref="AD29">IFERROR(SUMPRODUCT((TRIM('DATA INPUT'!$Q$3:$Q$2001)=$A29)*('DATA INPUT'!$M$3:$M$2001&gt;=9)*('DATA INPUT'!$M$3:$M$2001&lt;10)*'DATA INPUT'!$U$3:$U$2001)/SUMPRODUCT((TRIM('DATA INPUT'!$Q$3:$Q$2001)=$A29)*('DATA INPUT'!$M$3:$M$2001&gt;=9)*('DATA INPUT'!$M$3:$M$2001&lt;10)*'DATA INPUT'!$L$3:$L$2001),0)</f>
        <v>-1</v>
      </c>
      <c r="AE29" s="79" cm="1">
        <f t="array" ref="AE29">IFERROR(SUMPRODUCT((TRIM('DATA INPUT'!$Q$3:$Q$2001)=$A29)*('DATA INPUT'!$M$3:$M$2001&gt;=10)*('DATA INPUT'!$M$3:$M$2001&lt;20)*'DATA INPUT'!$U$3:$U$2001)/SUMPRODUCT((TRIM('DATA INPUT'!$Q$3:$Q$2001)=$A29)*('DATA INPUT'!$M$3:$M$2001&gt;=10)*('DATA INPUT'!$M$3:$M$2001&lt;20)*'DATA INPUT'!$L$3:$L$2001),0)</f>
        <v>-1</v>
      </c>
      <c r="AF29" s="80" cm="1">
        <f t="array" ref="AF29">IFERROR(SUMPRODUCT((TRIM('DATA INPUT'!$Q$3:$Q$2001)=$A29)*('DATA INPUT'!$M$3:$M$2001&gt;=20)*('DATA INPUT'!$M$3:$M$2001&lt;30)*'DATA INPUT'!$U$3:$U$2001)/SUMPRODUCT((TRIM('DATA INPUT'!$Q$3:$Q$2001)=$A29)*('DATA INPUT'!$M$3:$M$2001&gt;=20)*('DATA INPUT'!$M$3:$M$2001&lt;30)*'DATA INPUT'!$L$3:$L$2001),0)</f>
        <v>0</v>
      </c>
      <c r="AG29" s="80" cm="1">
        <f t="array" ref="AG29">IFERROR(SUMPRODUCT((TRIM('DATA INPUT'!$Q$3:$Q$2001)=$A29)*('DATA INPUT'!$M$3:$M$2001&gt;=30)*('DATA INPUT'!$M$3:$M$2001&lt;40)*'DATA INPUT'!$U$3:$U$2001)/SUMPRODUCT((TRIM('DATA INPUT'!$Q$3:$Q$2001)=$A29)*('DATA INPUT'!$M$3:$M$2001&gt;=30)*('DATA INPUT'!$M$3:$M$2001&lt;40)*'DATA INPUT'!$L$3:$L$2001),0)</f>
        <v>0</v>
      </c>
      <c r="AH29" s="80" cm="1">
        <f t="array" ref="AH29">IFERROR(SUMPRODUCT((TRIM('DATA INPUT'!$Q$3:$Q$2001)=$A29)*('DATA INPUT'!$M$3:$M$2001&gt;=40)*('DATA INPUT'!$M$3:$M$2001&lt;50)*'DATA INPUT'!$U$3:$U$2001)/SUMPRODUCT((TRIM('DATA INPUT'!$Q$3:$Q$2001)=$A29)*('DATA INPUT'!$M$3:$M$2001&gt;=40)*('DATA INPUT'!$M$3:$M$2001&lt;50)*'DATA INPUT'!$L$3:$L$2001),0)</f>
        <v>0</v>
      </c>
      <c r="AI29" s="80" cm="1">
        <f t="array" ref="AI29">IFERROR(SUMPRODUCT((TRIM('DATA INPUT'!$Q$3:$Q$2001)=$A29)*('DATA INPUT'!$M$3:$M$2001&gt;=50)*'DATA INPUT'!$U$3:$U$2001)/SUMPRODUCT((TRIM('DATA INPUT'!$Q$3:$Q$2001)=$A29)*('DATA INPUT'!$M$3:$M$2001&gt;=50)*'DATA INPUT'!$L$3:$L$2001),0)</f>
        <v>0</v>
      </c>
    </row>
    <row r="30" spans="1:35" x14ac:dyDescent="0.2">
      <c r="A30" s="67" t="s">
        <v>1005</v>
      </c>
      <c r="B30" s="107"/>
      <c r="C30" s="107"/>
      <c r="D30" s="89"/>
      <c r="E30" s="90"/>
      <c r="F30" s="68"/>
      <c r="G30" s="78"/>
      <c r="H30" s="78"/>
      <c r="I30" s="78"/>
      <c r="J30" s="78"/>
      <c r="K30" s="78"/>
      <c r="L30" s="78"/>
      <c r="M30" s="78"/>
      <c r="N30" s="78"/>
      <c r="O30" s="78"/>
      <c r="P30" s="78"/>
      <c r="Q30" s="78"/>
      <c r="R30" s="78"/>
      <c r="S30" s="78"/>
      <c r="T30" s="78"/>
      <c r="U30" s="68"/>
      <c r="V30" s="79"/>
      <c r="W30" s="79"/>
      <c r="X30" s="79"/>
      <c r="Y30" s="79"/>
      <c r="Z30" s="79"/>
      <c r="AA30" s="79"/>
      <c r="AB30" s="79"/>
      <c r="AC30" s="79"/>
      <c r="AD30" s="79"/>
      <c r="AE30" s="79"/>
      <c r="AF30" s="80"/>
      <c r="AG30" s="80"/>
      <c r="AH30" s="80"/>
      <c r="AI30" s="80"/>
    </row>
    <row r="31" spans="1:35" x14ac:dyDescent="0.2">
      <c r="A31" s="71" t="s">
        <v>949</v>
      </c>
      <c r="B31" s="108">
        <f>SUM(B28:B29)</f>
        <v>958.70000000000016</v>
      </c>
      <c r="C31" s="108">
        <f>SUM(C28:C29)</f>
        <v>1019.8029600000002</v>
      </c>
      <c r="D31" s="105">
        <f>SUM(D28:D29)</f>
        <v>61.102960000000024</v>
      </c>
      <c r="E31" s="106">
        <f>IFERROR(D31/B31,0)</f>
        <v>6.3735224783561084E-2</v>
      </c>
      <c r="F31" s="72"/>
      <c r="G31" s="74">
        <f t="shared" ref="G31:T31" si="5">SUM(G28:G29)</f>
        <v>-1</v>
      </c>
      <c r="H31" s="74">
        <f t="shared" si="5"/>
        <v>-2.8190000000000004</v>
      </c>
      <c r="I31" s="74">
        <f t="shared" si="5"/>
        <v>5.3020000000000005</v>
      </c>
      <c r="J31" s="74">
        <f t="shared" si="5"/>
        <v>-6.9006399999999983</v>
      </c>
      <c r="K31" s="74">
        <f t="shared" si="5"/>
        <v>-20.895400000000002</v>
      </c>
      <c r="L31" s="74">
        <f t="shared" si="5"/>
        <v>-4.7313999999999989</v>
      </c>
      <c r="M31" s="74">
        <f t="shared" si="5"/>
        <v>-21.986799999999999</v>
      </c>
      <c r="N31" s="74">
        <f t="shared" si="5"/>
        <v>3.7200000000003008E-2</v>
      </c>
      <c r="O31" s="74">
        <f t="shared" si="5"/>
        <v>5.2879999999999985</v>
      </c>
      <c r="P31" s="74">
        <f t="shared" si="5"/>
        <v>106.28160000000004</v>
      </c>
      <c r="Q31" s="74">
        <f t="shared" si="5"/>
        <v>-29.212199999999992</v>
      </c>
      <c r="R31" s="74">
        <f t="shared" si="5"/>
        <v>-44.639600000000002</v>
      </c>
      <c r="S31" s="74">
        <f t="shared" si="5"/>
        <v>76.379199999999997</v>
      </c>
      <c r="T31" s="74">
        <f t="shared" si="5"/>
        <v>0</v>
      </c>
      <c r="U31" s="72"/>
      <c r="V31" s="76" cm="1">
        <f t="array" ref="V31">IFERROR(SUMPRODUCT(((TRIM('DATA INPUT'!$Q$3:$Q$2001)="Win")+(TRIM('DATA INPUT'!$Q$3:$Q$2001)="Place"))*('DATA INPUT'!$M$3:$M$2001&gt;=1)*('DATA INPUT'!$M$3:$M$2001&lt;2)*'DATA INPUT'!$U$3:$U$2001)/SUMPRODUCT(((TRIM('DATA INPUT'!$Q$3:$Q$2001)="Win")+(TRIM('DATA INPUT'!$Q$3:$Q$2001)="Place"))*('DATA INPUT'!$M$3:$M$2001&gt;=1)*('DATA INPUT'!$M$3:$M$2001&lt;2)*'DATA INPUT'!$L$3:$L$2001),0)</f>
        <v>-1</v>
      </c>
      <c r="W31" s="76" cm="1">
        <f t="array" ref="W31">IFERROR(SUMPRODUCT(((TRIM('DATA INPUT'!$Q$3:$Q$2001)="Win")+(TRIM('DATA INPUT'!$Q$3:$Q$2001)="Place"))*('DATA INPUT'!$M$3:$M$2001&gt;=2)*('DATA INPUT'!$M$3:$M$2001&lt;3)*'DATA INPUT'!$U$3:$U$2001)/SUMPRODUCT(((TRIM('DATA INPUT'!$Q$3:$Q$2001)="Win")+(TRIM('DATA INPUT'!$Q$3:$Q$2001)="Place"))*('DATA INPUT'!$M$3:$M$2001&gt;=2)*('DATA INPUT'!$M$3:$M$2001&lt;3)*'DATA INPUT'!$L$3:$L$2001),0)</f>
        <v>-0.28190000000000004</v>
      </c>
      <c r="X31" s="76" cm="1">
        <f t="array" ref="X31">IFERROR(SUMPRODUCT(((TRIM('DATA INPUT'!$Q$3:$Q$2001)="Win")+(TRIM('DATA INPUT'!$Q$3:$Q$2001)="Place"))*('DATA INPUT'!$M$3:$M$2001&gt;=3)*('DATA INPUT'!$M$3:$M$2001&lt;4)*'DATA INPUT'!$U$3:$U$2001)/SUMPRODUCT(((TRIM('DATA INPUT'!$Q$3:$Q$2001)="Win")+(TRIM('DATA INPUT'!$Q$3:$Q$2001)="Place"))*('DATA INPUT'!$M$3:$M$2001&gt;=3)*('DATA INPUT'!$M$3:$M$2001&lt;4)*'DATA INPUT'!$L$3:$L$2001),0)</f>
        <v>0.25863414634146342</v>
      </c>
      <c r="Y31" s="76" cm="1">
        <f t="array" ref="Y31">IFERROR(SUMPRODUCT(((TRIM('DATA INPUT'!$Q$3:$Q$2001)="Win")+(TRIM('DATA INPUT'!$Q$3:$Q$2001)="Place"))*('DATA INPUT'!$M$3:$M$2001&gt;=4)*('DATA INPUT'!$M$3:$M$2001&lt;5)*'DATA INPUT'!$U$3:$U$2001)/SUMPRODUCT(((TRIM('DATA INPUT'!$Q$3:$Q$2001)="Win")+(TRIM('DATA INPUT'!$Q$3:$Q$2001)="Place"))*('DATA INPUT'!$M$3:$M$2001&gt;=4)*('DATA INPUT'!$M$3:$M$2001&lt;5)*'DATA INPUT'!$L$3:$L$2001),0)</f>
        <v>-0.18700921409214069</v>
      </c>
      <c r="Z31" s="76" cm="1">
        <f t="array" ref="Z31">IFERROR(SUMPRODUCT(((TRIM('DATA INPUT'!$Q$3:$Q$2001)="Win")+(TRIM('DATA INPUT'!$Q$3:$Q$2001)="Place"))*('DATA INPUT'!$M$3:$M$2001&gt;=5)*('DATA INPUT'!$M$3:$M$2001&lt;6)*'DATA INPUT'!$U$3:$U$2001)/SUMPRODUCT(((TRIM('DATA INPUT'!$Q$3:$Q$2001)="Win")+(TRIM('DATA INPUT'!$Q$3:$Q$2001)="Place"))*('DATA INPUT'!$M$3:$M$2001&gt;=5)*('DATA INPUT'!$M$3:$M$2001&lt;6)*'DATA INPUT'!$L$3:$L$2001),0)</f>
        <v>-0.63319393939393898</v>
      </c>
      <c r="AA31" s="76" cm="1">
        <f t="array" ref="AA31">IFERROR(SUMPRODUCT(((TRIM('DATA INPUT'!$Q$3:$Q$2001)="Win")+(TRIM('DATA INPUT'!$Q$3:$Q$2001)="Place"))*('DATA INPUT'!$M$3:$M$2001&gt;=6)*('DATA INPUT'!$M$3:$M$2001&lt;7)*'DATA INPUT'!$U$3:$U$2001)/SUMPRODUCT(((TRIM('DATA INPUT'!$Q$3:$Q$2001)="Win")+(TRIM('DATA INPUT'!$Q$3:$Q$2001)="Place"))*('DATA INPUT'!$M$3:$M$2001&gt;=6)*('DATA INPUT'!$M$3:$M$2001&lt;7)*'DATA INPUT'!$L$3:$L$2001),0)</f>
        <v>-0.14294259818731112</v>
      </c>
      <c r="AB31" s="76" cm="1">
        <f t="array" ref="AB31">IFERROR(SUMPRODUCT(((TRIM('DATA INPUT'!$Q$3:$Q$2001)="Win")+(TRIM('DATA INPUT'!$Q$3:$Q$2001)="Place"))*('DATA INPUT'!$M$3:$M$2001&gt;=7)*('DATA INPUT'!$M$3:$M$2001&lt;8)*'DATA INPUT'!$U$3:$U$2001)/SUMPRODUCT(((TRIM('DATA INPUT'!$Q$3:$Q$2001)="Win")+(TRIM('DATA INPUT'!$Q$3:$Q$2001)="Place"))*('DATA INPUT'!$M$3:$M$2001&gt;=7)*('DATA INPUT'!$M$3:$M$2001&lt;8)*'DATA INPUT'!$L$3:$L$2001),0)</f>
        <v>-0.54966999999999966</v>
      </c>
      <c r="AC31" s="76" cm="1">
        <f t="array" ref="AC31">IFERROR(SUMPRODUCT(((TRIM('DATA INPUT'!$Q$3:$Q$2001)="Win")+(TRIM('DATA INPUT'!$Q$3:$Q$2001)="Place"))*('DATA INPUT'!$M$3:$M$2001&gt;=8)*('DATA INPUT'!$M$3:$M$2001&lt;9)*'DATA INPUT'!$U$3:$U$2001)/SUMPRODUCT(((TRIM('DATA INPUT'!$Q$3:$Q$2001)="Win")+(TRIM('DATA INPUT'!$Q$3:$Q$2001)="Place"))*('DATA INPUT'!$M$3:$M$2001&gt;=8)*('DATA INPUT'!$M$3:$M$2001&lt;9)*'DATA INPUT'!$L$3:$L$2001),0)</f>
        <v>7.782426778243398E-4</v>
      </c>
      <c r="AD31" s="76" cm="1">
        <f t="array" ref="AD31">IFERROR(SUMPRODUCT(((TRIM('DATA INPUT'!$Q$3:$Q$2001)="Win")+(TRIM('DATA INPUT'!$Q$3:$Q$2001)="Place"))*('DATA INPUT'!$M$3:$M$2001&gt;=9)*('DATA INPUT'!$M$3:$M$2001&lt;10)*'DATA INPUT'!$U$3:$U$2001)/SUMPRODUCT(((TRIM('DATA INPUT'!$Q$3:$Q$2001)="Win")+(TRIM('DATA INPUT'!$Q$3:$Q$2001)="Place"))*('DATA INPUT'!$M$3:$M$2001&gt;=9)*('DATA INPUT'!$M$3:$M$2001&lt;10)*'DATA INPUT'!$L$3:$L$2001),0)</f>
        <v>0.1068282828282828</v>
      </c>
      <c r="AE31" s="76" cm="1">
        <f t="array" ref="AE31">IFERROR(SUMPRODUCT(((TRIM('DATA INPUT'!$Q$3:$Q$2001)="Win")+(TRIM('DATA INPUT'!$Q$3:$Q$2001)="Place"))*('DATA INPUT'!$M$3:$M$2001&gt;=10)*('DATA INPUT'!$M$3:$M$2001&lt;20)*'DATA INPUT'!$U$3:$U$2001)/SUMPRODUCT(((TRIM('DATA INPUT'!$Q$3:$Q$2001)="Win")+(TRIM('DATA INPUT'!$Q$3:$Q$2001)="Place"))*('DATA INPUT'!$M$3:$M$2001&gt;=10)*('DATA INPUT'!$M$3:$M$2001&lt;20)*'DATA INPUT'!$L$3:$L$2001),0)</f>
        <v>0.28198885646059973</v>
      </c>
      <c r="AF31" s="81" cm="1">
        <f t="array" ref="AF31">IFERROR(SUMPRODUCT(((TRIM('DATA INPUT'!$Q$3:$Q$2001)="Win")+(TRIM('DATA INPUT'!$Q$3:$Q$2001)="Place"))*('DATA INPUT'!$M$3:$M$2001&gt;=20)*('DATA INPUT'!$M$3:$M$2001&lt;30)*'DATA INPUT'!$U$3:$U$2001)/SUMPRODUCT(((TRIM('DATA INPUT'!$Q$3:$Q$2001)="Win")+(TRIM('DATA INPUT'!$Q$3:$Q$2001)="Place"))*('DATA INPUT'!$M$3:$M$2001&gt;=20)*('DATA INPUT'!$M$3:$M$2001&lt;30)*'DATA INPUT'!$L$3:$L$2001),0)</f>
        <v>-0.16365378151260498</v>
      </c>
      <c r="AG31" s="81" cm="1">
        <f t="array" ref="AG31">IFERROR(SUMPRODUCT(((TRIM('DATA INPUT'!$Q$3:$Q$2001)="Win")+(TRIM('DATA INPUT'!$Q$3:$Q$2001)="Place"))*('DATA INPUT'!$M$3:$M$2001&gt;=30)*('DATA INPUT'!$M$3:$M$2001&lt;40)*'DATA INPUT'!$U$3:$U$2001)/SUMPRODUCT(((TRIM('DATA INPUT'!$Q$3:$Q$2001)="Win")+(TRIM('DATA INPUT'!$Q$3:$Q$2001)="Place"))*('DATA INPUT'!$M$3:$M$2001&gt;=30)*('DATA INPUT'!$M$3:$M$2001&lt;40)*'DATA INPUT'!$L$3:$L$2001),0)</f>
        <v>-0.43979901477832511</v>
      </c>
      <c r="AH31" s="81" cm="1">
        <f t="array" ref="AH31">IFERROR(SUMPRODUCT(((TRIM('DATA INPUT'!$Q$3:$Q$2001)="Win")+(TRIM('DATA INPUT'!$Q$3:$Q$2001)="Place"))*('DATA INPUT'!$M$3:$M$2001&gt;=40)*('DATA INPUT'!$M$3:$M$2001&lt;50)*'DATA INPUT'!$U$3:$U$2001)/SUMPRODUCT(((TRIM('DATA INPUT'!$Q$3:$Q$2001)="Win")+(TRIM('DATA INPUT'!$Q$3:$Q$2001)="Place"))*('DATA INPUT'!$M$3:$M$2001&gt;=40)*('DATA INPUT'!$M$3:$M$2001&lt;50)*'DATA INPUT'!$L$3:$L$2001),0)</f>
        <v>2.5459733333333334</v>
      </c>
      <c r="AI31" s="81" cm="1">
        <f t="array" ref="AI31">IFERROR(SUMPRODUCT(((TRIM('DATA INPUT'!$Q$3:$Q$2001)="Win")+(TRIM('DATA INPUT'!$Q$3:$Q$2001)="Place"))*('DATA INPUT'!$M$3:$M$2001&gt;=50)*'DATA INPUT'!$U$3:$U$2001)/SUMPRODUCT(((TRIM('DATA INPUT'!$Q$3:$Q$2001)="Win")+(TRIM('DATA INPUT'!$Q$3:$Q$2001)="Place"))*('DATA INPUT'!$M$3:$M$2001&gt;=50)*'DATA INPUT'!$L$3:$L$2001),0)</f>
        <v>0</v>
      </c>
    </row>
    <row r="33" spans="1:1" x14ac:dyDescent="0.2">
      <c r="A33" s="49" t="s">
        <v>1134</v>
      </c>
    </row>
    <row r="34" spans="1:1" x14ac:dyDescent="0.2">
      <c r="A34" s="49" t="s">
        <v>1135</v>
      </c>
    </row>
    <row r="35" spans="1:1" x14ac:dyDescent="0.2">
      <c r="A35" s="49" t="s">
        <v>1136</v>
      </c>
    </row>
    <row r="36" spans="1:1" x14ac:dyDescent="0.2">
      <c r="A36" s="49" t="s">
        <v>1137</v>
      </c>
    </row>
    <row r="37" spans="1:1" x14ac:dyDescent="0.2">
      <c r="A37" s="49" t="s">
        <v>1154</v>
      </c>
    </row>
    <row r="38" spans="1:1" x14ac:dyDescent="0.2">
      <c r="A38" s="49" t="s">
        <v>1138</v>
      </c>
    </row>
    <row r="39" spans="1:1" x14ac:dyDescent="0.2">
      <c r="A39" s="49" t="s">
        <v>1139</v>
      </c>
    </row>
    <row r="40" spans="1:1" x14ac:dyDescent="0.2">
      <c r="A40" s="49" t="s">
        <v>1140</v>
      </c>
    </row>
    <row r="41" spans="1:1" x14ac:dyDescent="0.2">
      <c r="A41" s="49" t="s">
        <v>1141</v>
      </c>
    </row>
    <row r="42" spans="1:1" x14ac:dyDescent="0.2">
      <c r="A42" s="49" t="s">
        <v>1142</v>
      </c>
    </row>
    <row r="43" spans="1:1" x14ac:dyDescent="0.2">
      <c r="A43" s="49"/>
    </row>
  </sheetData>
  <conditionalFormatting sqref="B2:E11 B13:E18 B20:E25 B27:E1048576">
    <cfRule type="cellIs" dxfId="1" priority="1" operator="lessThan">
      <formula>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6166A-B23A-4E86-A88F-8028A024170E}">
  <dimension ref="A1:K81"/>
  <sheetViews>
    <sheetView zoomScale="80" zoomScaleNormal="80" workbookViewId="0">
      <pane xSplit="1" ySplit="1" topLeftCell="B14" activePane="bottomRight" state="frozen"/>
      <selection pane="topRight" activeCell="B1" sqref="B1"/>
      <selection pane="bottomLeft" activeCell="A2" sqref="A2"/>
      <selection pane="bottomRight" activeCell="E14" sqref="E14"/>
    </sheetView>
  </sheetViews>
  <sheetFormatPr baseColWidth="10" defaultColWidth="8.83203125" defaultRowHeight="16" x14ac:dyDescent="0.2"/>
  <cols>
    <col min="1" max="1" width="11.6640625" bestFit="1" customWidth="1"/>
    <col min="2" max="2" width="30.83203125" bestFit="1" customWidth="1"/>
    <col min="3" max="3" width="12.5" bestFit="1" customWidth="1"/>
    <col min="4" max="4" width="18" bestFit="1" customWidth="1"/>
    <col min="5" max="5" width="9.6640625" bestFit="1" customWidth="1"/>
    <col min="6" max="6" width="8.6640625" bestFit="1" customWidth="1"/>
    <col min="8" max="8" width="16.83203125" bestFit="1" customWidth="1"/>
  </cols>
  <sheetData>
    <row r="1" spans="1:11" x14ac:dyDescent="0.2">
      <c r="A1" s="66" t="s">
        <v>1311</v>
      </c>
      <c r="B1" s="66" t="s">
        <v>947</v>
      </c>
      <c r="C1" s="66" t="s">
        <v>948</v>
      </c>
      <c r="D1" s="66" t="s">
        <v>1152</v>
      </c>
      <c r="E1" s="66" t="s">
        <v>1153</v>
      </c>
      <c r="F1" s="66" t="s">
        <v>23</v>
      </c>
    </row>
    <row r="2" spans="1:11" x14ac:dyDescent="0.2">
      <c r="A2" s="85">
        <v>46032</v>
      </c>
      <c r="B2" s="13" t="str" cm="1">
        <f t="array" ref="B2">IF(COUNTIFS('DATA INPUT'!$A$3:$A$2001,"&gt;="&amp;$A2-6,'DATA INPUT'!$A$3:$A$2001,"&lt;="&amp;$A2)=0,"",IFERROR(_xlfn.TEXTJOIN(", ",TRUE,_xlfn.UNIQUE(_xlfn._xlws.FILTER(TRIM('DATA INPUT'!$H$3:$H$2001),('DATA INPUT'!$A$3:$A$2001&gt;=$A2-6)*('DATA INPUT'!$A$3:$A$2001&lt;=$A2)*(TRIM('DATA INPUT'!$H$3:$H$2001)&lt;&gt;""),""))),""))</f>
        <v>Flemington</v>
      </c>
      <c r="C2" s="82">
        <f>IF(COUNTIFS('DATA INPUT'!$A$3:$A$2001,"&gt;="&amp;$A2-6,'DATA INPUT'!$A$3:$A$2001,"&lt;="&amp;$A2)=0,"",SUMIFS('DATA INPUT'!$L$3:$L$2001,'DATA INPUT'!$A$3:$A$2001,"&gt;="&amp;$A2-6,'DATA INPUT'!$A$3:$A$2001,"&lt;="&amp;$A2))</f>
        <v>39.5</v>
      </c>
      <c r="D2" s="82">
        <f>IF(COUNTIFS('DATA INPUT'!$A$3:$A$2001,"&gt;="&amp;$A2-6,'DATA INPUT'!$A$3:$A$2001,"&lt;="&amp;$A2)=0,"",C2+E2)</f>
        <v>56.378000000000007</v>
      </c>
      <c r="E2" s="82">
        <f>IF(COUNTIFS('DATA INPUT'!$A$3:$A$2001,"&gt;="&amp;$A2-6,'DATA INPUT'!$A$3:$A$2001,"&lt;="&amp;$A2)=0,"",SUMIFS('DATA INPUT'!$U$3:$U$2001,'DATA INPUT'!$A$3:$A$2001,"&gt;="&amp;$A2-6,'DATA INPUT'!$A$3:$A$2001,"&lt;="&amp;$A2))</f>
        <v>16.878000000000007</v>
      </c>
      <c r="F2" s="84">
        <f>IF(COUNTIFS('DATA INPUT'!$A$3:$A$2001,"&gt;="&amp;$A2-6,'DATA INPUT'!$A$3:$A$2001,"&lt;="&amp;$A2)=0,"",IFERROR(E2/C2,0))</f>
        <v>0.42729113924050649</v>
      </c>
      <c r="H2" t="s">
        <v>1312</v>
      </c>
      <c r="I2" s="13" cm="1">
        <f t="array" ref="I2">_xlfn.LET(_xlpm.d,_xlfn._xlws.FILTER('DATA INPUT'!$A$3:$A$2001,'DATA INPUT'!$A$3:$A$2001&lt;&gt;""),IFERROR(ROWS(_xlfn.UNIQUE(YEAR(_xlpm.d))),0))</f>
        <v>1</v>
      </c>
      <c r="J2" s="13" cm="1">
        <f t="array" ref="J2">_xlfn.LET(_xlpm.d,_xlfn._xlws.FILTER('DATA INPUT'!$A$3:$A$2001,'DATA INPUT'!$A$3:$A$2001&lt;&gt;""),_xlpm.p,_xlfn._xlws.FILTER('DATA INPUT'!$U$3:$U$2001,'DATA INPUT'!$A$3:$A$2001&lt;&gt;""),_xlpm.g,_xlfn.UNIQUE(YEAR(_xlpm.d)),IFERROR(SUM(--(_xlfn.MAP(_xlpm.g,_xlfn.LAMBDA(_xlpm.x,SUM(_xlfn._xlws.FILTER(_xlpm.p,YEAR(_xlpm.d)=_xlpm.x))))&gt;0)),0))</f>
        <v>1</v>
      </c>
      <c r="K2" s="12">
        <f>J2/I2</f>
        <v>1</v>
      </c>
    </row>
    <row r="3" spans="1:11" x14ac:dyDescent="0.2">
      <c r="A3" s="85">
        <f>IF(A2="","",IFERROR(IF(A2+7&lt;=MAX('DATA INPUT'!$A$3:$A$2001)+MOD(6-WEEKDAY(MAX('DATA INPUT'!$A$3:$A$2001),2),7),A2+7,""),""))</f>
        <v>46039</v>
      </c>
      <c r="B3" s="13" t="str" cm="1">
        <f t="array" ref="B3">IF(COUNTIFS('DATA INPUT'!$A$3:$A$2001,"&gt;="&amp;$A3-6,'DATA INPUT'!$A$3:$A$2001,"&lt;="&amp;$A3)=0,"",IFERROR(_xlfn.TEXTJOIN(", ",TRUE,_xlfn.UNIQUE(_xlfn._xlws.FILTER(TRIM('DATA INPUT'!$H$3:$H$2001),('DATA INPUT'!$A$3:$A$2001&gt;=$A3-6)*('DATA INPUT'!$A$3:$A$2001&lt;=$A3)*(TRIM('DATA INPUT'!$H$3:$H$2001)&lt;&gt;""),""))),""))</f>
        <v>Flemington</v>
      </c>
      <c r="C3" s="82">
        <f>IF(COUNTIFS('DATA INPUT'!$A$3:$A$2001,"&gt;="&amp;$A3-6,'DATA INPUT'!$A$3:$A$2001,"&lt;="&amp;$A3)=0,"",SUMIFS('DATA INPUT'!$L$3:$L$2001,'DATA INPUT'!$A$3:$A$2001,"&gt;="&amp;$A3-6,'DATA INPUT'!$A$3:$A$2001,"&lt;="&amp;$A3))</f>
        <v>30</v>
      </c>
      <c r="D3" s="82">
        <f>IF(COUNTIFS('DATA INPUT'!$A$3:$A$2001,"&gt;="&amp;$A3-6,'DATA INPUT'!$A$3:$A$2001,"&lt;="&amp;$A3)=0,"",C3+E3)</f>
        <v>56.409199999999998</v>
      </c>
      <c r="E3" s="82">
        <f>IF(COUNTIFS('DATA INPUT'!$A$3:$A$2001,"&gt;="&amp;$A3-6,'DATA INPUT'!$A$3:$A$2001,"&lt;="&amp;$A3)=0,"",SUMIFS('DATA INPUT'!$U$3:$U$2001,'DATA INPUT'!$A$3:$A$2001,"&gt;="&amp;$A3-6,'DATA INPUT'!$A$3:$A$2001,"&lt;="&amp;$A3))</f>
        <v>26.409200000000002</v>
      </c>
      <c r="F3" s="84">
        <f>IF(COUNTIFS('DATA INPUT'!$A$3:$A$2001,"&gt;="&amp;$A3-6,'DATA INPUT'!$A$3:$A$2001,"&lt;="&amp;$A3)=0,"",IFERROR(E3/C3,0))</f>
        <v>0.88030666666666668</v>
      </c>
      <c r="H3" t="s">
        <v>1313</v>
      </c>
      <c r="I3" s="13" cm="1">
        <f t="array" ref="I3">_xlfn.LET(_xlpm.d,_xlfn._xlws.FILTER('DATA INPUT'!$A$3:$A$2001,'DATA INPUT'!$A$3:$A$2001&lt;&gt;""),_xlpm.g,YEAR(_xlpm.d)*10+ROUNDUP(MONTH(_xlpm.d)/2,0),IFERROR(ROWS(_xlfn.UNIQUE(_xlpm.g)),0))</f>
        <v>5</v>
      </c>
      <c r="J3" s="13" cm="1">
        <f t="array" ref="J3">_xlfn.LET(_xlpm.d,_xlfn._xlws.FILTER('DATA INPUT'!$A$3:$A$2001,'DATA INPUT'!$A$3:$A$2001&lt;&gt;""),_xlpm.p,_xlfn._xlws.FILTER('DATA INPUT'!$U$3:$U$2001,'DATA INPUT'!$A$3:$A$2001&lt;&gt;""),_xlpm.g,YEAR(_xlpm.d)*10+ROUNDUP(MONTH(_xlpm.d)/2,0),_xlpm.u,_xlfn.UNIQUE(_xlpm.g),IFERROR(SUM(--(_xlfn.MAP(_xlpm.u,_xlfn.LAMBDA(_xlpm.x,SUM(_xlfn._xlws.FILTER(_xlpm.p,_xlpm.g=_xlpm.x))))&gt;0)),0))</f>
        <v>4</v>
      </c>
      <c r="K3" s="12">
        <f>J3/I3</f>
        <v>0.8</v>
      </c>
    </row>
    <row r="4" spans="1:11" x14ac:dyDescent="0.2">
      <c r="A4" s="85">
        <f>IF(A3="","",IFERROR(IF(A3+7&lt;=MAX('DATA INPUT'!$A$3:$A$2001)+MOD(6-WEEKDAY(MAX('DATA INPUT'!$A$3:$A$2001),2),7),A3+7,""),""))</f>
        <v>46046</v>
      </c>
      <c r="B4" s="13" t="str" cm="1">
        <f t="array" ref="B4">IF(COUNTIFS('DATA INPUT'!$A$3:$A$2001,"&gt;="&amp;$A4-6,'DATA INPUT'!$A$3:$A$2001,"&lt;="&amp;$A4)=0,"",IFERROR(_xlfn.TEXTJOIN(", ",TRUE,_xlfn.UNIQUE(_xlfn._xlws.FILTER(TRIM('DATA INPUT'!$H$3:$H$2001),('DATA INPUT'!$A$3:$A$2001&gt;=$A4-6)*('DATA INPUT'!$A$3:$A$2001&lt;=$A4)*(TRIM('DATA INPUT'!$H$3:$H$2001)&lt;&gt;""),""))),""))</f>
        <v>Caulfield</v>
      </c>
      <c r="C4" s="82">
        <f>IF(COUNTIFS('DATA INPUT'!$A$3:$A$2001,"&gt;="&amp;$A4-6,'DATA INPUT'!$A$3:$A$2001,"&lt;="&amp;$A4)=0,"",SUMIFS('DATA INPUT'!$L$3:$L$2001,'DATA INPUT'!$A$3:$A$2001,"&gt;="&amp;$A4-6,'DATA INPUT'!$A$3:$A$2001,"&lt;="&amp;$A4))</f>
        <v>17</v>
      </c>
      <c r="D4" s="82">
        <f>IF(COUNTIFS('DATA INPUT'!$A$3:$A$2001,"&gt;="&amp;$A4-6,'DATA INPUT'!$A$3:$A$2001,"&lt;="&amp;$A4)=0,"",C4+E4)</f>
        <v>41.431200000000004</v>
      </c>
      <c r="E4" s="82">
        <f>IF(COUNTIFS('DATA INPUT'!$A$3:$A$2001,"&gt;="&amp;$A4-6,'DATA INPUT'!$A$3:$A$2001,"&lt;="&amp;$A4)=0,"",SUMIFS('DATA INPUT'!$U$3:$U$2001,'DATA INPUT'!$A$3:$A$2001,"&gt;="&amp;$A4-6,'DATA INPUT'!$A$3:$A$2001,"&lt;="&amp;$A4))</f>
        <v>24.431200000000004</v>
      </c>
      <c r="F4" s="84">
        <f>IF(COUNTIFS('DATA INPUT'!$A$3:$A$2001,"&gt;="&amp;$A4-6,'DATA INPUT'!$A$3:$A$2001,"&lt;="&amp;$A4)=0,"",IFERROR(E4/C4,0))</f>
        <v>1.4371294117647062</v>
      </c>
      <c r="H4" t="s">
        <v>1314</v>
      </c>
      <c r="I4" s="13" cm="1">
        <f t="array" ref="I4">_xlfn.LET(_xlpm.d,_xlfn._xlws.FILTER('DATA INPUT'!$A$3:$A$2001,'DATA INPUT'!$A$3:$A$2001&lt;&gt;""),_xlpm.g,YEAR(_xlpm.d)*100+MONTH(_xlpm.d),IFERROR(ROWS(_xlfn.UNIQUE(_xlpm.g)),0))</f>
        <v>10</v>
      </c>
      <c r="J4" s="13" cm="1">
        <f t="array" ref="J4">_xlfn.LET(_xlpm.d,_xlfn._xlws.FILTER('DATA INPUT'!$A$3:$A$2001,'DATA INPUT'!$A$3:$A$2001&lt;&gt;""),_xlpm.p,_xlfn._xlws.FILTER('DATA INPUT'!$U$3:$U$2001,'DATA INPUT'!$A$3:$A$2001&lt;&gt;""),_xlpm.g,YEAR(_xlpm.d)*100+MONTH(_xlpm.d),_xlpm.u,_xlfn.UNIQUE(_xlpm.g),IFERROR(SUM(--(_xlfn.MAP(_xlpm.u,_xlfn.LAMBDA(_xlpm.x,SUM(_xlfn._xlws.FILTER(_xlpm.p,_xlpm.g=_xlpm.x))))&gt;0)),0))</f>
        <v>5</v>
      </c>
      <c r="K4" s="12">
        <f>J4/I4</f>
        <v>0.5</v>
      </c>
    </row>
    <row r="5" spans="1:11" x14ac:dyDescent="0.2">
      <c r="A5" s="85">
        <f>IF(A4="","",IFERROR(IF(A4+7&lt;=MAX('DATA INPUT'!$A$3:$A$2001)+MOD(6-WEEKDAY(MAX('DATA INPUT'!$A$3:$A$2001),2),7),A4+7,""),""))</f>
        <v>46053</v>
      </c>
      <c r="B5" s="13" t="str" cm="1">
        <f t="array" ref="B5">IF(COUNTIFS('DATA INPUT'!$A$3:$A$2001,"&gt;="&amp;$A5-6,'DATA INPUT'!$A$3:$A$2001,"&lt;="&amp;$A5)=0,"",IFERROR(_xlfn.TEXTJOIN(", ",TRUE,_xlfn.UNIQUE(_xlfn._xlws.FILTER(TRIM('DATA INPUT'!$H$3:$H$2001),('DATA INPUT'!$A$3:$A$2001&gt;=$A5-6)*('DATA INPUT'!$A$3:$A$2001&lt;=$A5)*(TRIM('DATA INPUT'!$H$3:$H$2001)&lt;&gt;""),""))),""))</f>
        <v>Caulfield</v>
      </c>
      <c r="C5" s="82">
        <f>IF(COUNTIFS('DATA INPUT'!$A$3:$A$2001,"&gt;="&amp;$A5-6,'DATA INPUT'!$A$3:$A$2001,"&lt;="&amp;$A5)=0,"",SUMIFS('DATA INPUT'!$L$3:$L$2001,'DATA INPUT'!$A$3:$A$2001,"&gt;="&amp;$A5-6,'DATA INPUT'!$A$3:$A$2001,"&lt;="&amp;$A5))</f>
        <v>34</v>
      </c>
      <c r="D5" s="82">
        <f>IF(COUNTIFS('DATA INPUT'!$A$3:$A$2001,"&gt;="&amp;$A5-6,'DATA INPUT'!$A$3:$A$2001,"&lt;="&amp;$A5)=0,"",C5+E5)</f>
        <v>25.5334</v>
      </c>
      <c r="E5" s="82">
        <f>IF(COUNTIFS('DATA INPUT'!$A$3:$A$2001,"&gt;="&amp;$A5-6,'DATA INPUT'!$A$3:$A$2001,"&lt;="&amp;$A5)=0,"",SUMIFS('DATA INPUT'!$U$3:$U$2001,'DATA INPUT'!$A$3:$A$2001,"&gt;="&amp;$A5-6,'DATA INPUT'!$A$3:$A$2001,"&lt;="&amp;$A5))</f>
        <v>-8.4665999999999997</v>
      </c>
      <c r="F5" s="84">
        <f>IF(COUNTIFS('DATA INPUT'!$A$3:$A$2001,"&gt;="&amp;$A5-6,'DATA INPUT'!$A$3:$A$2001,"&lt;="&amp;$A5)=0,"",IFERROR(E5/C5,0))</f>
        <v>-0.24901764705882351</v>
      </c>
      <c r="H5" t="s">
        <v>1315</v>
      </c>
      <c r="I5" s="13">
        <f>COUNT($E$2:$E$78)</f>
        <v>38</v>
      </c>
      <c r="J5" s="13">
        <f>COUNTIF($E$2:$E$78,"&gt;0")</f>
        <v>16</v>
      </c>
      <c r="K5" s="12">
        <f>J5/I5</f>
        <v>0.42105263157894735</v>
      </c>
    </row>
    <row r="6" spans="1:11" x14ac:dyDescent="0.2">
      <c r="A6" s="85">
        <f>IF(A5="","",IFERROR(IF(A5+7&lt;=MAX('DATA INPUT'!$A$3:$A$2001)+MOD(6-WEEKDAY(MAX('DATA INPUT'!$A$3:$A$2001),2),7),A5+7,""),""))</f>
        <v>46060</v>
      </c>
      <c r="B6" s="13" t="str" cm="1">
        <f t="array" ref="B6">IF(COUNTIFS('DATA INPUT'!$A$3:$A$2001,"&gt;="&amp;$A6-6,'DATA INPUT'!$A$3:$A$2001,"&lt;="&amp;$A6)=0,"",IFERROR(_xlfn.TEXTJOIN(", ",TRUE,_xlfn.UNIQUE(_xlfn._xlws.FILTER(TRIM('DATA INPUT'!$H$3:$H$2001),('DATA INPUT'!$A$3:$A$2001&gt;=$A6-6)*('DATA INPUT'!$A$3:$A$2001&lt;=$A6)*(TRIM('DATA INPUT'!$H$3:$H$2001)&lt;&gt;""),""))),""))</f>
        <v>Caulfield</v>
      </c>
      <c r="C6" s="82">
        <f>IF(COUNTIFS('DATA INPUT'!$A$3:$A$2001,"&gt;="&amp;$A6-6,'DATA INPUT'!$A$3:$A$2001,"&lt;="&amp;$A6)=0,"",SUMIFS('DATA INPUT'!$L$3:$L$2001,'DATA INPUT'!$A$3:$A$2001,"&gt;="&amp;$A6-6,'DATA INPUT'!$A$3:$A$2001,"&lt;="&amp;$A6))</f>
        <v>19</v>
      </c>
      <c r="D6" s="82">
        <f>IF(COUNTIFS('DATA INPUT'!$A$3:$A$2001,"&gt;="&amp;$A6-6,'DATA INPUT'!$A$3:$A$2001,"&lt;="&amp;$A6)=0,"",C6+E6)</f>
        <v>2.2866</v>
      </c>
      <c r="E6" s="82">
        <f>IF(COUNTIFS('DATA INPUT'!$A$3:$A$2001,"&gt;="&amp;$A6-6,'DATA INPUT'!$A$3:$A$2001,"&lt;="&amp;$A6)=0,"",SUMIFS('DATA INPUT'!$U$3:$U$2001,'DATA INPUT'!$A$3:$A$2001,"&gt;="&amp;$A6-6,'DATA INPUT'!$A$3:$A$2001,"&lt;="&amp;$A6))</f>
        <v>-16.7134</v>
      </c>
      <c r="F6" s="84">
        <f>IF(COUNTIFS('DATA INPUT'!$A$3:$A$2001,"&gt;="&amp;$A6-6,'DATA INPUT'!$A$3:$A$2001,"&lt;="&amp;$A6)=0,"",IFERROR(E6/C6,0))</f>
        <v>-0.87965263157894735</v>
      </c>
    </row>
    <row r="7" spans="1:11" x14ac:dyDescent="0.2">
      <c r="A7" s="85">
        <f>IF(A6="","",IFERROR(IF(A6+7&lt;=MAX('DATA INPUT'!$A$3:$A$2001)+MOD(6-WEEKDAY(MAX('DATA INPUT'!$A$3:$A$2001),2),7),A6+7,""),""))</f>
        <v>46067</v>
      </c>
      <c r="B7" s="13" t="str" cm="1">
        <f t="array" ref="B7">IF(COUNTIFS('DATA INPUT'!$A$3:$A$2001,"&gt;="&amp;$A7-6,'DATA INPUT'!$A$3:$A$2001,"&lt;="&amp;$A7)=0,"",IFERROR(_xlfn.TEXTJOIN(", ",TRUE,_xlfn.UNIQUE(_xlfn._xlws.FILTER(TRIM('DATA INPUT'!$H$3:$H$2001),('DATA INPUT'!$A$3:$A$2001&gt;=$A7-6)*('DATA INPUT'!$A$3:$A$2001&lt;=$A7)*(TRIM('DATA INPUT'!$H$3:$H$2001)&lt;&gt;""),""))),""))</f>
        <v>Flemington</v>
      </c>
      <c r="C7" s="82">
        <f>IF(COUNTIFS('DATA INPUT'!$A$3:$A$2001,"&gt;="&amp;$A7-6,'DATA INPUT'!$A$3:$A$2001,"&lt;="&amp;$A7)=0,"",SUMIFS('DATA INPUT'!$L$3:$L$2001,'DATA INPUT'!$A$3:$A$2001,"&gt;="&amp;$A7-6,'DATA INPUT'!$A$3:$A$2001,"&lt;="&amp;$A7))</f>
        <v>20</v>
      </c>
      <c r="D7" s="82">
        <f>IF(COUNTIFS('DATA INPUT'!$A$3:$A$2001,"&gt;="&amp;$A7-6,'DATA INPUT'!$A$3:$A$2001,"&lt;="&amp;$A7)=0,"",C7+E7)</f>
        <v>34.6036</v>
      </c>
      <c r="E7" s="82">
        <f>IF(COUNTIFS('DATA INPUT'!$A$3:$A$2001,"&gt;="&amp;$A7-6,'DATA INPUT'!$A$3:$A$2001,"&lt;="&amp;$A7)=0,"",SUMIFS('DATA INPUT'!$U$3:$U$2001,'DATA INPUT'!$A$3:$A$2001,"&gt;="&amp;$A7-6,'DATA INPUT'!$A$3:$A$2001,"&lt;="&amp;$A7))</f>
        <v>14.603600000000002</v>
      </c>
      <c r="F7" s="84">
        <f>IF(COUNTIFS('DATA INPUT'!$A$3:$A$2001,"&gt;="&amp;$A7-6,'DATA INPUT'!$A$3:$A$2001,"&lt;="&amp;$A7)=0,"",IFERROR(E7/C7,0))</f>
        <v>0.73018000000000005</v>
      </c>
    </row>
    <row r="8" spans="1:11" x14ac:dyDescent="0.2">
      <c r="A8" s="85">
        <f>IF(A7="","",IFERROR(IF(A7+7&lt;=MAX('DATA INPUT'!$A$3:$A$2001)+MOD(6-WEEKDAY(MAX('DATA INPUT'!$A$3:$A$2001),2),7),A7+7,""),""))</f>
        <v>46074</v>
      </c>
      <c r="B8" s="13" t="str" cm="1">
        <f t="array" ref="B8">IF(COUNTIFS('DATA INPUT'!$A$3:$A$2001,"&gt;="&amp;$A8-6,'DATA INPUT'!$A$3:$A$2001,"&lt;="&amp;$A8)=0,"",IFERROR(_xlfn.TEXTJOIN(", ",TRUE,_xlfn.UNIQUE(_xlfn._xlws.FILTER(TRIM('DATA INPUT'!$H$3:$H$2001),('DATA INPUT'!$A$3:$A$2001&gt;=$A8-6)*('DATA INPUT'!$A$3:$A$2001&lt;=$A8)*(TRIM('DATA INPUT'!$H$3:$H$2001)&lt;&gt;""),""))),""))</f>
        <v>Caulfield</v>
      </c>
      <c r="C8" s="82">
        <f>IF(COUNTIFS('DATA INPUT'!$A$3:$A$2001,"&gt;="&amp;$A8-6,'DATA INPUT'!$A$3:$A$2001,"&lt;="&amp;$A8)=0,"",SUMIFS('DATA INPUT'!$L$3:$L$2001,'DATA INPUT'!$A$3:$A$2001,"&gt;="&amp;$A8-6,'DATA INPUT'!$A$3:$A$2001,"&lt;="&amp;$A8))</f>
        <v>34</v>
      </c>
      <c r="D8" s="82">
        <f>IF(COUNTIFS('DATA INPUT'!$A$3:$A$2001,"&gt;="&amp;$A8-6,'DATA INPUT'!$A$3:$A$2001,"&lt;="&amp;$A8)=0,"",C8+E8)</f>
        <v>19.456800000000001</v>
      </c>
      <c r="E8" s="82">
        <f>IF(COUNTIFS('DATA INPUT'!$A$3:$A$2001,"&gt;="&amp;$A8-6,'DATA INPUT'!$A$3:$A$2001,"&lt;="&amp;$A8)=0,"",SUMIFS('DATA INPUT'!$U$3:$U$2001,'DATA INPUT'!$A$3:$A$2001,"&gt;="&amp;$A8-6,'DATA INPUT'!$A$3:$A$2001,"&lt;="&amp;$A8))</f>
        <v>-14.543200000000001</v>
      </c>
      <c r="F8" s="84">
        <f>IF(COUNTIFS('DATA INPUT'!$A$3:$A$2001,"&gt;="&amp;$A8-6,'DATA INPUT'!$A$3:$A$2001,"&lt;="&amp;$A8)=0,"",IFERROR(E8/C8,0))</f>
        <v>-0.42774117647058824</v>
      </c>
    </row>
    <row r="9" spans="1:11" x14ac:dyDescent="0.2">
      <c r="A9" s="85">
        <f>IF(A8="","",IFERROR(IF(A8+7&lt;=MAX('DATA INPUT'!$A$3:$A$2001)+MOD(6-WEEKDAY(MAX('DATA INPUT'!$A$3:$A$2001),2),7),A8+7,""),""))</f>
        <v>46081</v>
      </c>
      <c r="B9" s="13" t="str" cm="1">
        <f t="array" ref="B9">IF(COUNTIFS('DATA INPUT'!$A$3:$A$2001,"&gt;="&amp;$A9-6,'DATA INPUT'!$A$3:$A$2001,"&lt;="&amp;$A9)=0,"",IFERROR(_xlfn.TEXTJOIN(", ",TRUE,_xlfn.UNIQUE(_xlfn._xlws.FILTER(TRIM('DATA INPUT'!$H$3:$H$2001),('DATA INPUT'!$A$3:$A$2001&gt;=$A9-6)*('DATA INPUT'!$A$3:$A$2001&lt;=$A9)*(TRIM('DATA INPUT'!$H$3:$H$2001)&lt;&gt;""),""))),""))</f>
        <v>Flemington</v>
      </c>
      <c r="C9" s="82">
        <f>IF(COUNTIFS('DATA INPUT'!$A$3:$A$2001,"&gt;="&amp;$A9-6,'DATA INPUT'!$A$3:$A$2001,"&lt;="&amp;$A9)=0,"",SUMIFS('DATA INPUT'!$L$3:$L$2001,'DATA INPUT'!$A$3:$A$2001,"&gt;="&amp;$A9-6,'DATA INPUT'!$A$3:$A$2001,"&lt;="&amp;$A9))</f>
        <v>26.5</v>
      </c>
      <c r="D9" s="82">
        <f>IF(COUNTIFS('DATA INPUT'!$A$3:$A$2001,"&gt;="&amp;$A9-6,'DATA INPUT'!$A$3:$A$2001,"&lt;="&amp;$A9)=0,"",C9+E9)</f>
        <v>16.543199999999999</v>
      </c>
      <c r="E9" s="82">
        <f>IF(COUNTIFS('DATA INPUT'!$A$3:$A$2001,"&gt;="&amp;$A9-6,'DATA INPUT'!$A$3:$A$2001,"&lt;="&amp;$A9)=0,"",SUMIFS('DATA INPUT'!$U$3:$U$2001,'DATA INPUT'!$A$3:$A$2001,"&gt;="&amp;$A9-6,'DATA INPUT'!$A$3:$A$2001,"&lt;="&amp;$A9))</f>
        <v>-9.9567999999999994</v>
      </c>
      <c r="F9" s="84">
        <f>IF(COUNTIFS('DATA INPUT'!$A$3:$A$2001,"&gt;="&amp;$A9-6,'DATA INPUT'!$A$3:$A$2001,"&lt;="&amp;$A9)=0,"",IFERROR(E9/C9,0))</f>
        <v>-0.3757283018867924</v>
      </c>
    </row>
    <row r="10" spans="1:11" x14ac:dyDescent="0.2">
      <c r="A10" s="85">
        <f>IF(A9="","",IFERROR(IF(A9+7&lt;=MAX('DATA INPUT'!$A$3:$A$2001)+MOD(6-WEEKDAY(MAX('DATA INPUT'!$A$3:$A$2001),2),7),A9+7,""),""))</f>
        <v>46088</v>
      </c>
      <c r="B10" s="13" t="str" cm="1">
        <f t="array" ref="B10">IF(COUNTIFS('DATA INPUT'!$A$3:$A$2001,"&gt;="&amp;$A10-6,'DATA INPUT'!$A$3:$A$2001,"&lt;="&amp;$A10)=0,"",IFERROR(_xlfn.TEXTJOIN(", ",TRUE,_xlfn.UNIQUE(_xlfn._xlws.FILTER(TRIM('DATA INPUT'!$H$3:$H$2001),('DATA INPUT'!$A$3:$A$2001&gt;=$A10-6)*('DATA INPUT'!$A$3:$A$2001&lt;=$A10)*(TRIM('DATA INPUT'!$H$3:$H$2001)&lt;&gt;""),""))),""))</f>
        <v>Flemington</v>
      </c>
      <c r="C10" s="82">
        <f>IF(COUNTIFS('DATA INPUT'!$A$3:$A$2001,"&gt;="&amp;$A10-6,'DATA INPUT'!$A$3:$A$2001,"&lt;="&amp;$A10)=0,"",SUMIFS('DATA INPUT'!$L$3:$L$2001,'DATA INPUT'!$A$3:$A$2001,"&gt;="&amp;$A10-6,'DATA INPUT'!$A$3:$A$2001,"&lt;="&amp;$A10))</f>
        <v>28.5</v>
      </c>
      <c r="D10" s="82">
        <f>IF(COUNTIFS('DATA INPUT'!$A$3:$A$2001,"&gt;="&amp;$A10-6,'DATA INPUT'!$A$3:$A$2001,"&lt;="&amp;$A10)=0,"",C10+E10)</f>
        <v>102.7238</v>
      </c>
      <c r="E10" s="82">
        <f>IF(COUNTIFS('DATA INPUT'!$A$3:$A$2001,"&gt;="&amp;$A10-6,'DATA INPUT'!$A$3:$A$2001,"&lt;="&amp;$A10)=0,"",SUMIFS('DATA INPUT'!$U$3:$U$2001,'DATA INPUT'!$A$3:$A$2001,"&gt;="&amp;$A10-6,'DATA INPUT'!$A$3:$A$2001,"&lt;="&amp;$A10))</f>
        <v>74.223799999999997</v>
      </c>
      <c r="F10" s="84">
        <f>IF(COUNTIFS('DATA INPUT'!$A$3:$A$2001,"&gt;="&amp;$A10-6,'DATA INPUT'!$A$3:$A$2001,"&lt;="&amp;$A10)=0,"",IFERROR(E10/C10,0))</f>
        <v>2.6043438596491226</v>
      </c>
    </row>
    <row r="11" spans="1:11" x14ac:dyDescent="0.2">
      <c r="A11" s="85">
        <f>IF(A10="","",IFERROR(IF(A10+7&lt;=MAX('DATA INPUT'!$A$3:$A$2001)+MOD(6-WEEKDAY(MAX('DATA INPUT'!$A$3:$A$2001),2),7),A10+7,""),""))</f>
        <v>46095</v>
      </c>
      <c r="B11" s="13" t="str" cm="1">
        <f t="array" ref="B11">IF(COUNTIFS('DATA INPUT'!$A$3:$A$2001,"&gt;="&amp;$A11-6,'DATA INPUT'!$A$3:$A$2001,"&lt;="&amp;$A11)=0,"",IFERROR(_xlfn.TEXTJOIN(", ",TRUE,_xlfn.UNIQUE(_xlfn._xlws.FILTER(TRIM('DATA INPUT'!$H$3:$H$2001),('DATA INPUT'!$A$3:$A$2001&gt;=$A11-6)*('DATA INPUT'!$A$3:$A$2001&lt;=$A11)*(TRIM('DATA INPUT'!$H$3:$H$2001)&lt;&gt;""),""))),""))</f>
        <v>Caulfield</v>
      </c>
      <c r="C11" s="82">
        <f>IF(COUNTIFS('DATA INPUT'!$A$3:$A$2001,"&gt;="&amp;$A11-6,'DATA INPUT'!$A$3:$A$2001,"&lt;="&amp;$A11)=0,"",SUMIFS('DATA INPUT'!$L$3:$L$2001,'DATA INPUT'!$A$3:$A$2001,"&gt;="&amp;$A11-6,'DATA INPUT'!$A$3:$A$2001,"&lt;="&amp;$A11))</f>
        <v>12.5</v>
      </c>
      <c r="D11" s="82">
        <f>IF(COUNTIFS('DATA INPUT'!$A$3:$A$2001,"&gt;="&amp;$A11-6,'DATA INPUT'!$A$3:$A$2001,"&lt;="&amp;$A11)=0,"",C11+E11)</f>
        <v>6.6828000000000003</v>
      </c>
      <c r="E11" s="82">
        <f>IF(COUNTIFS('DATA INPUT'!$A$3:$A$2001,"&gt;="&amp;$A11-6,'DATA INPUT'!$A$3:$A$2001,"&lt;="&amp;$A11)=0,"",SUMIFS('DATA INPUT'!$U$3:$U$2001,'DATA INPUT'!$A$3:$A$2001,"&gt;="&amp;$A11-6,'DATA INPUT'!$A$3:$A$2001,"&lt;="&amp;$A11))</f>
        <v>-5.8171999999999997</v>
      </c>
      <c r="F11" s="84">
        <f>IF(COUNTIFS('DATA INPUT'!$A$3:$A$2001,"&gt;="&amp;$A11-6,'DATA INPUT'!$A$3:$A$2001,"&lt;="&amp;$A11)=0,"",IFERROR(E11/C11,0))</f>
        <v>-0.46537599999999996</v>
      </c>
    </row>
    <row r="12" spans="1:11" x14ac:dyDescent="0.2">
      <c r="A12" s="85">
        <f>IF(A11="","",IFERROR(IF(A11+7&lt;=MAX('DATA INPUT'!$A$3:$A$2001)+MOD(6-WEEKDAY(MAX('DATA INPUT'!$A$3:$A$2001),2),7),A11+7,""),""))</f>
        <v>46102</v>
      </c>
      <c r="B12" s="13" t="str" cm="1">
        <f t="array" ref="B12">IF(COUNTIFS('DATA INPUT'!$A$3:$A$2001,"&gt;="&amp;$A12-6,'DATA INPUT'!$A$3:$A$2001,"&lt;="&amp;$A12)=0,"",IFERROR(_xlfn.TEXTJOIN(", ",TRUE,_xlfn.UNIQUE(_xlfn._xlws.FILTER(TRIM('DATA INPUT'!$H$3:$H$2001),('DATA INPUT'!$A$3:$A$2001&gt;=$A12-6)*('DATA INPUT'!$A$3:$A$2001&lt;=$A12)*(TRIM('DATA INPUT'!$H$3:$H$2001)&lt;&gt;""),""))),""))</f>
        <v>Caulfield</v>
      </c>
      <c r="C12" s="82">
        <f>IF(COUNTIFS('DATA INPUT'!$A$3:$A$2001,"&gt;="&amp;$A12-6,'DATA INPUT'!$A$3:$A$2001,"&lt;="&amp;$A12)=0,"",SUMIFS('DATA INPUT'!$L$3:$L$2001,'DATA INPUT'!$A$3:$A$2001,"&gt;="&amp;$A12-6,'DATA INPUT'!$A$3:$A$2001,"&lt;="&amp;$A12))</f>
        <v>30.5</v>
      </c>
      <c r="D12" s="82">
        <f>IF(COUNTIFS('DATA INPUT'!$A$3:$A$2001,"&gt;="&amp;$A12-6,'DATA INPUT'!$A$3:$A$2001,"&lt;="&amp;$A12)=0,"",C12+E12)</f>
        <v>0</v>
      </c>
      <c r="E12" s="82">
        <f>IF(COUNTIFS('DATA INPUT'!$A$3:$A$2001,"&gt;="&amp;$A12-6,'DATA INPUT'!$A$3:$A$2001,"&lt;="&amp;$A12)=0,"",SUMIFS('DATA INPUT'!$U$3:$U$2001,'DATA INPUT'!$A$3:$A$2001,"&gt;="&amp;$A12-6,'DATA INPUT'!$A$3:$A$2001,"&lt;="&amp;$A12))</f>
        <v>-30.5</v>
      </c>
      <c r="F12" s="84">
        <f>IF(COUNTIFS('DATA INPUT'!$A$3:$A$2001,"&gt;="&amp;$A12-6,'DATA INPUT'!$A$3:$A$2001,"&lt;="&amp;$A12)=0,"",IFERROR(E12/C12,0))</f>
        <v>-1</v>
      </c>
    </row>
    <row r="13" spans="1:11" x14ac:dyDescent="0.2">
      <c r="A13" s="85">
        <f>IF(A12="","",IFERROR(IF(A12+7&lt;=MAX('DATA INPUT'!$A$3:$A$2001)+MOD(6-WEEKDAY(MAX('DATA INPUT'!$A$3:$A$2001),2),7),A12+7,""),""))</f>
        <v>46109</v>
      </c>
      <c r="B13" s="13" t="str" cm="1">
        <f t="array" ref="B13">IF(COUNTIFS('DATA INPUT'!$A$3:$A$2001,"&gt;="&amp;$A13-6,'DATA INPUT'!$A$3:$A$2001,"&lt;="&amp;$A13)=0,"",IFERROR(_xlfn.TEXTJOIN(", ",TRUE,_xlfn.UNIQUE(_xlfn._xlws.FILTER(TRIM('DATA INPUT'!$H$3:$H$2001),('DATA INPUT'!$A$3:$A$2001&gt;=$A13-6)*('DATA INPUT'!$A$3:$A$2001&lt;=$A13)*(TRIM('DATA INPUT'!$H$3:$H$2001)&lt;&gt;""),""))),""))</f>
        <v>Flemington</v>
      </c>
      <c r="C13" s="82">
        <f>IF(COUNTIFS('DATA INPUT'!$A$3:$A$2001,"&gt;="&amp;$A13-6,'DATA INPUT'!$A$3:$A$2001,"&lt;="&amp;$A13)=0,"",SUMIFS('DATA INPUT'!$L$3:$L$2001,'DATA INPUT'!$A$3:$A$2001,"&gt;="&amp;$A13-6,'DATA INPUT'!$A$3:$A$2001,"&lt;="&amp;$A13))</f>
        <v>18.5</v>
      </c>
      <c r="D13" s="82">
        <f>IF(COUNTIFS('DATA INPUT'!$A$3:$A$2001,"&gt;="&amp;$A13-6,'DATA INPUT'!$A$3:$A$2001,"&lt;="&amp;$A13)=0,"",C13+E13)</f>
        <v>31.6188</v>
      </c>
      <c r="E13" s="82">
        <f>IF(COUNTIFS('DATA INPUT'!$A$3:$A$2001,"&gt;="&amp;$A13-6,'DATA INPUT'!$A$3:$A$2001,"&lt;="&amp;$A13)=0,"",SUMIFS('DATA INPUT'!$U$3:$U$2001,'DATA INPUT'!$A$3:$A$2001,"&gt;="&amp;$A13-6,'DATA INPUT'!$A$3:$A$2001,"&lt;="&amp;$A13))</f>
        <v>13.1188</v>
      </c>
      <c r="F13" s="84">
        <f>IF(COUNTIFS('DATA INPUT'!$A$3:$A$2001,"&gt;="&amp;$A13-6,'DATA INPUT'!$A$3:$A$2001,"&lt;="&amp;$A13)=0,"",IFERROR(E13/C13,0))</f>
        <v>0.70912432432432437</v>
      </c>
    </row>
    <row r="14" spans="1:11" x14ac:dyDescent="0.2">
      <c r="A14" s="85">
        <f>IF(A13="","",IFERROR(IF(A13+7&lt;=MAX('DATA INPUT'!$A$3:$A$2001)+MOD(6-WEEKDAY(MAX('DATA INPUT'!$A$3:$A$2001),2),7),A13+7,""),""))</f>
        <v>46116</v>
      </c>
      <c r="B14" s="13" t="str" cm="1">
        <f t="array" ref="B14">IF(COUNTIFS('DATA INPUT'!$A$3:$A$2001,"&gt;="&amp;$A14-6,'DATA INPUT'!$A$3:$A$2001,"&lt;="&amp;$A14)=0,"",IFERROR(_xlfn.TEXTJOIN(", ",TRUE,_xlfn.UNIQUE(_xlfn._xlws.FILTER(TRIM('DATA INPUT'!$H$3:$H$2001),('DATA INPUT'!$A$3:$A$2001&gt;=$A14-6)*('DATA INPUT'!$A$3:$A$2001&lt;=$A14)*(TRIM('DATA INPUT'!$H$3:$H$2001)&lt;&gt;""),""))),""))</f>
        <v>Caulfield</v>
      </c>
      <c r="C14" s="82">
        <f>IF(COUNTIFS('DATA INPUT'!$A$3:$A$2001,"&gt;="&amp;$A14-6,'DATA INPUT'!$A$3:$A$2001,"&lt;="&amp;$A14)=0,"",SUMIFS('DATA INPUT'!$L$3:$L$2001,'DATA INPUT'!$A$3:$A$2001,"&gt;="&amp;$A14-6,'DATA INPUT'!$A$3:$A$2001,"&lt;="&amp;$A14))</f>
        <v>20.5</v>
      </c>
      <c r="D14" s="82">
        <f>IF(COUNTIFS('DATA INPUT'!$A$3:$A$2001,"&gt;="&amp;$A14-6,'DATA INPUT'!$A$3:$A$2001,"&lt;="&amp;$A14)=0,"",C14+E14)</f>
        <v>11.39</v>
      </c>
      <c r="E14" s="82">
        <f>IF(COUNTIFS('DATA INPUT'!$A$3:$A$2001,"&gt;="&amp;$A14-6,'DATA INPUT'!$A$3:$A$2001,"&lt;="&amp;$A14)=0,"",SUMIFS('DATA INPUT'!$U$3:$U$2001,'DATA INPUT'!$A$3:$A$2001,"&gt;="&amp;$A14-6,'DATA INPUT'!$A$3:$A$2001,"&lt;="&amp;$A14))</f>
        <v>-9.11</v>
      </c>
      <c r="F14" s="84">
        <f>IF(COUNTIFS('DATA INPUT'!$A$3:$A$2001,"&gt;="&amp;$A14-6,'DATA INPUT'!$A$3:$A$2001,"&lt;="&amp;$A14)=0,"",IFERROR(E14/C14,0))</f>
        <v>-0.44439024390243897</v>
      </c>
    </row>
    <row r="15" spans="1:11" x14ac:dyDescent="0.2">
      <c r="A15" s="85">
        <f>IF(A14="","",IFERROR(IF(A14+7&lt;=MAX('DATA INPUT'!$A$3:$A$2001)+MOD(6-WEEKDAY(MAX('DATA INPUT'!$A$3:$A$2001),2),7),A14+7,""),""))</f>
        <v>46123</v>
      </c>
      <c r="B15" s="13" t="str" cm="1">
        <f t="array" ref="B15">IF(COUNTIFS('DATA INPUT'!$A$3:$A$2001,"&gt;="&amp;$A15-6,'DATA INPUT'!$A$3:$A$2001,"&lt;="&amp;$A15)=0,"",IFERROR(_xlfn.TEXTJOIN(", ",TRUE,_xlfn.UNIQUE(_xlfn._xlws.FILTER(TRIM('DATA INPUT'!$H$3:$H$2001),('DATA INPUT'!$A$3:$A$2001&gt;=$A15-6)*('DATA INPUT'!$A$3:$A$2001&lt;=$A15)*(TRIM('DATA INPUT'!$H$3:$H$2001)&lt;&gt;""),""))),""))</f>
        <v>Caulfield</v>
      </c>
      <c r="C15" s="82">
        <f>IF(COUNTIFS('DATA INPUT'!$A$3:$A$2001,"&gt;="&amp;$A15-6,'DATA INPUT'!$A$3:$A$2001,"&lt;="&amp;$A15)=0,"",SUMIFS('DATA INPUT'!$L$3:$L$2001,'DATA INPUT'!$A$3:$A$2001,"&gt;="&amp;$A15-6,'DATA INPUT'!$A$3:$A$2001,"&lt;="&amp;$A15))</f>
        <v>17</v>
      </c>
      <c r="D15" s="82">
        <f>IF(COUNTIFS('DATA INPUT'!$A$3:$A$2001,"&gt;="&amp;$A15-6,'DATA INPUT'!$A$3:$A$2001,"&lt;="&amp;$A15)=0,"",C15+E15)</f>
        <v>6.3366000000000007</v>
      </c>
      <c r="E15" s="82">
        <f>IF(COUNTIFS('DATA INPUT'!$A$3:$A$2001,"&gt;="&amp;$A15-6,'DATA INPUT'!$A$3:$A$2001,"&lt;="&amp;$A15)=0,"",SUMIFS('DATA INPUT'!$U$3:$U$2001,'DATA INPUT'!$A$3:$A$2001,"&gt;="&amp;$A15-6,'DATA INPUT'!$A$3:$A$2001,"&lt;="&amp;$A15))</f>
        <v>-10.663399999999999</v>
      </c>
      <c r="F15" s="84">
        <f>IF(COUNTIFS('DATA INPUT'!$A$3:$A$2001,"&gt;="&amp;$A15-6,'DATA INPUT'!$A$3:$A$2001,"&lt;="&amp;$A15)=0,"",IFERROR(E15/C15,0))</f>
        <v>-0.62725882352941176</v>
      </c>
    </row>
    <row r="16" spans="1:11" x14ac:dyDescent="0.2">
      <c r="A16" s="85">
        <f>IF(A15="","",IFERROR(IF(A15+7&lt;=MAX('DATA INPUT'!$A$3:$A$2001)+MOD(6-WEEKDAY(MAX('DATA INPUT'!$A$3:$A$2001),2),7),A15+7,""),""))</f>
        <v>46130</v>
      </c>
      <c r="B16" s="13" t="str" cm="1">
        <f t="array" ref="B16">IF(COUNTIFS('DATA INPUT'!$A$3:$A$2001,"&gt;="&amp;$A16-6,'DATA INPUT'!$A$3:$A$2001,"&lt;="&amp;$A16)=0,"",IFERROR(_xlfn.TEXTJOIN(", ",TRUE,_xlfn.UNIQUE(_xlfn._xlws.FILTER(TRIM('DATA INPUT'!$H$3:$H$2001),('DATA INPUT'!$A$3:$A$2001&gt;=$A16-6)*('DATA INPUT'!$A$3:$A$2001&lt;=$A16)*(TRIM('DATA INPUT'!$H$3:$H$2001)&lt;&gt;""),""))),""))</f>
        <v>Mornington</v>
      </c>
      <c r="C16" s="82">
        <f>IF(COUNTIFS('DATA INPUT'!$A$3:$A$2001,"&gt;="&amp;$A16-6,'DATA INPUT'!$A$3:$A$2001,"&lt;="&amp;$A16)=0,"",SUMIFS('DATA INPUT'!$L$3:$L$2001,'DATA INPUT'!$A$3:$A$2001,"&gt;="&amp;$A16-6,'DATA INPUT'!$A$3:$A$2001,"&lt;="&amp;$A16))</f>
        <v>24.5</v>
      </c>
      <c r="D16" s="82">
        <f>IF(COUNTIFS('DATA INPUT'!$A$3:$A$2001,"&gt;="&amp;$A16-6,'DATA INPUT'!$A$3:$A$2001,"&lt;="&amp;$A16)=0,"",C16+E16)</f>
        <v>13.259600000000001</v>
      </c>
      <c r="E16" s="82">
        <f>IF(COUNTIFS('DATA INPUT'!$A$3:$A$2001,"&gt;="&amp;$A16-6,'DATA INPUT'!$A$3:$A$2001,"&lt;="&amp;$A16)=0,"",SUMIFS('DATA INPUT'!$U$3:$U$2001,'DATA INPUT'!$A$3:$A$2001,"&gt;="&amp;$A16-6,'DATA INPUT'!$A$3:$A$2001,"&lt;="&amp;$A16))</f>
        <v>-11.240399999999999</v>
      </c>
      <c r="F16" s="84">
        <f>IF(COUNTIFS('DATA INPUT'!$A$3:$A$2001,"&gt;="&amp;$A16-6,'DATA INPUT'!$A$3:$A$2001,"&lt;="&amp;$A16)=0,"",IFERROR(E16/C16,0))</f>
        <v>-0.45879183673469387</v>
      </c>
    </row>
    <row r="17" spans="1:6" x14ac:dyDescent="0.2">
      <c r="A17" s="85">
        <f>IF(A16="","",IFERROR(IF(A16+7&lt;=MAX('DATA INPUT'!$A$3:$A$2001)+MOD(6-WEEKDAY(MAX('DATA INPUT'!$A$3:$A$2001),2),7),A16+7,""),""))</f>
        <v>46137</v>
      </c>
      <c r="B17" s="13" t="str" cm="1">
        <f t="array" ref="B17">IF(COUNTIFS('DATA INPUT'!$A$3:$A$2001,"&gt;="&amp;$A17-6,'DATA INPUT'!$A$3:$A$2001,"&lt;="&amp;$A17)=0,"",IFERROR(_xlfn.TEXTJOIN(", ",TRUE,_xlfn.UNIQUE(_xlfn._xlws.FILTER(TRIM('DATA INPUT'!$H$3:$H$2001),('DATA INPUT'!$A$3:$A$2001&gt;=$A17-6)*('DATA INPUT'!$A$3:$A$2001&lt;=$A17)*(TRIM('DATA INPUT'!$H$3:$H$2001)&lt;&gt;""),""))),""))</f>
        <v>Flemington</v>
      </c>
      <c r="C17" s="82">
        <f>IF(COUNTIFS('DATA INPUT'!$A$3:$A$2001,"&gt;="&amp;$A17-6,'DATA INPUT'!$A$3:$A$2001,"&lt;="&amp;$A17)=0,"",SUMIFS('DATA INPUT'!$L$3:$L$2001,'DATA INPUT'!$A$3:$A$2001,"&gt;="&amp;$A17-6,'DATA INPUT'!$A$3:$A$2001,"&lt;="&amp;$A17))</f>
        <v>29.5</v>
      </c>
      <c r="D17" s="82">
        <f>IF(COUNTIFS('DATA INPUT'!$A$3:$A$2001,"&gt;="&amp;$A17-6,'DATA INPUT'!$A$3:$A$2001,"&lt;="&amp;$A17)=0,"",C17+E17)</f>
        <v>50.594799999999999</v>
      </c>
      <c r="E17" s="82">
        <f>IF(COUNTIFS('DATA INPUT'!$A$3:$A$2001,"&gt;="&amp;$A17-6,'DATA INPUT'!$A$3:$A$2001,"&lt;="&amp;$A17)=0,"",SUMIFS('DATA INPUT'!$U$3:$U$2001,'DATA INPUT'!$A$3:$A$2001,"&gt;="&amp;$A17-6,'DATA INPUT'!$A$3:$A$2001,"&lt;="&amp;$A17))</f>
        <v>21.094799999999999</v>
      </c>
      <c r="F17" s="84">
        <f>IF(COUNTIFS('DATA INPUT'!$A$3:$A$2001,"&gt;="&amp;$A17-6,'DATA INPUT'!$A$3:$A$2001,"&lt;="&amp;$A17)=0,"",IFERROR(E17/C17,0))</f>
        <v>0.71507796610169494</v>
      </c>
    </row>
    <row r="18" spans="1:6" x14ac:dyDescent="0.2">
      <c r="A18" s="85">
        <f>IF(A17="","",IFERROR(IF(A17+7&lt;=MAX('DATA INPUT'!$A$3:$A$2001)+MOD(6-WEEKDAY(MAX('DATA INPUT'!$A$3:$A$2001),2),7),A17+7,""),""))</f>
        <v>46144</v>
      </c>
      <c r="B18" s="13" t="str" cm="1">
        <f t="array" ref="B18">IF(COUNTIFS('DATA INPUT'!$A$3:$A$2001,"&gt;="&amp;$A18-6,'DATA INPUT'!$A$3:$A$2001,"&lt;="&amp;$A18)=0,"",IFERROR(_xlfn.TEXTJOIN(", ",TRUE,_xlfn.UNIQUE(_xlfn._xlws.FILTER(TRIM('DATA INPUT'!$H$3:$H$2001),('DATA INPUT'!$A$3:$A$2001&gt;=$A18-6)*('DATA INPUT'!$A$3:$A$2001&lt;=$A18)*(TRIM('DATA INPUT'!$H$3:$H$2001)&lt;&gt;""),""))),""))</f>
        <v>Bendigo</v>
      </c>
      <c r="C18" s="82">
        <f>IF(COUNTIFS('DATA INPUT'!$A$3:$A$2001,"&gt;="&amp;$A18-6,'DATA INPUT'!$A$3:$A$2001,"&lt;="&amp;$A18)=0,"",SUMIFS('DATA INPUT'!$L$3:$L$2001,'DATA INPUT'!$A$3:$A$2001,"&gt;="&amp;$A18-6,'DATA INPUT'!$A$3:$A$2001,"&lt;="&amp;$A18))</f>
        <v>16.5</v>
      </c>
      <c r="D18" s="82">
        <f>IF(COUNTIFS('DATA INPUT'!$A$3:$A$2001,"&gt;="&amp;$A18-6,'DATA INPUT'!$A$3:$A$2001,"&lt;="&amp;$A18)=0,"",C18+E18)</f>
        <v>22.547999999999998</v>
      </c>
      <c r="E18" s="82">
        <f>IF(COUNTIFS('DATA INPUT'!$A$3:$A$2001,"&gt;="&amp;$A18-6,'DATA INPUT'!$A$3:$A$2001,"&lt;="&amp;$A18)=0,"",SUMIFS('DATA INPUT'!$U$3:$U$2001,'DATA INPUT'!$A$3:$A$2001,"&gt;="&amp;$A18-6,'DATA INPUT'!$A$3:$A$2001,"&lt;="&amp;$A18))</f>
        <v>6.0479999999999983</v>
      </c>
      <c r="F18" s="84">
        <f>IF(COUNTIFS('DATA INPUT'!$A$3:$A$2001,"&gt;="&amp;$A18-6,'DATA INPUT'!$A$3:$A$2001,"&lt;="&amp;$A18)=0,"",IFERROR(E18/C18,0))</f>
        <v>0.36654545454545445</v>
      </c>
    </row>
    <row r="19" spans="1:6" x14ac:dyDescent="0.2">
      <c r="A19" s="85">
        <f>IF(A18="","",IFERROR(IF(A18+7&lt;=MAX('DATA INPUT'!$A$3:$A$2001)+MOD(6-WEEKDAY(MAX('DATA INPUT'!$A$3:$A$2001),2),7),A18+7,""),""))</f>
        <v>46151</v>
      </c>
      <c r="B19" s="13" t="str" cm="1">
        <f t="array" ref="B19">IF(COUNTIFS('DATA INPUT'!$A$3:$A$2001,"&gt;="&amp;$A19-6,'DATA INPUT'!$A$3:$A$2001,"&lt;="&amp;$A19)=0,"",IFERROR(_xlfn.TEXTJOIN(", ",TRUE,_xlfn.UNIQUE(_xlfn._xlws.FILTER(TRIM('DATA INPUT'!$H$3:$H$2001),('DATA INPUT'!$A$3:$A$2001&gt;=$A19-6)*('DATA INPUT'!$A$3:$A$2001&lt;=$A19)*(TRIM('DATA INPUT'!$H$3:$H$2001)&lt;&gt;""),""))),""))</f>
        <v/>
      </c>
      <c r="C19" s="82" t="str">
        <f>IF(COUNTIFS('DATA INPUT'!$A$3:$A$2001,"&gt;="&amp;$A19-6,'DATA INPUT'!$A$3:$A$2001,"&lt;="&amp;$A19)=0,"",SUMIFS('DATA INPUT'!$L$3:$L$2001,'DATA INPUT'!$A$3:$A$2001,"&gt;="&amp;$A19-6,'DATA INPUT'!$A$3:$A$2001,"&lt;="&amp;$A19))</f>
        <v/>
      </c>
      <c r="D19" s="82" t="str">
        <f>IF(COUNTIFS('DATA INPUT'!$A$3:$A$2001,"&gt;="&amp;$A19-6,'DATA INPUT'!$A$3:$A$2001,"&lt;="&amp;$A19)=0,"",C19+E19)</f>
        <v/>
      </c>
      <c r="E19" s="82" t="str">
        <f>IF(COUNTIFS('DATA INPUT'!$A$3:$A$2001,"&gt;="&amp;$A19-6,'DATA INPUT'!$A$3:$A$2001,"&lt;="&amp;$A19)=0,"",SUMIFS('DATA INPUT'!$U$3:$U$2001,'DATA INPUT'!$A$3:$A$2001,"&gt;="&amp;$A19-6,'DATA INPUT'!$A$3:$A$2001,"&lt;="&amp;$A19))</f>
        <v/>
      </c>
      <c r="F19" s="84" t="str">
        <f>IF(COUNTIFS('DATA INPUT'!$A$3:$A$2001,"&gt;="&amp;$A19-6,'DATA INPUT'!$A$3:$A$2001,"&lt;="&amp;$A19)=0,"",IFERROR(E19/C19,0))</f>
        <v/>
      </c>
    </row>
    <row r="20" spans="1:6" x14ac:dyDescent="0.2">
      <c r="A20" s="85">
        <f>IF(A19="","",IFERROR(IF(A19+7&lt;=MAX('DATA INPUT'!$A$3:$A$2001)+MOD(6-WEEKDAY(MAX('DATA INPUT'!$A$3:$A$2001),2),7),A19+7,""),""))</f>
        <v>46158</v>
      </c>
      <c r="B20" s="13" t="str" cm="1">
        <f t="array" ref="B20">IF(COUNTIFS('DATA INPUT'!$A$3:$A$2001,"&gt;="&amp;$A20-6,'DATA INPUT'!$A$3:$A$2001,"&lt;="&amp;$A20)=0,"",IFERROR(_xlfn.TEXTJOIN(", ",TRUE,_xlfn.UNIQUE(_xlfn._xlws.FILTER(TRIM('DATA INPUT'!$H$3:$H$2001),('DATA INPUT'!$A$3:$A$2001&gt;=$A20-6)*('DATA INPUT'!$A$3:$A$2001&lt;=$A20)*(TRIM('DATA INPUT'!$H$3:$H$2001)&lt;&gt;""),""))),""))</f>
        <v>Flemington</v>
      </c>
      <c r="C20" s="82">
        <f>IF(COUNTIFS('DATA INPUT'!$A$3:$A$2001,"&gt;="&amp;$A20-6,'DATA INPUT'!$A$3:$A$2001,"&lt;="&amp;$A20)=0,"",SUMIFS('DATA INPUT'!$L$3:$L$2001,'DATA INPUT'!$A$3:$A$2001,"&gt;="&amp;$A20-6,'DATA INPUT'!$A$3:$A$2001,"&lt;="&amp;$A20))</f>
        <v>26.5</v>
      </c>
      <c r="D20" s="82">
        <f>IF(COUNTIFS('DATA INPUT'!$A$3:$A$2001,"&gt;="&amp;$A20-6,'DATA INPUT'!$A$3:$A$2001,"&lt;="&amp;$A20)=0,"",C20+E20)</f>
        <v>66.236000000000004</v>
      </c>
      <c r="E20" s="82">
        <f>IF(COUNTIFS('DATA INPUT'!$A$3:$A$2001,"&gt;="&amp;$A20-6,'DATA INPUT'!$A$3:$A$2001,"&lt;="&amp;$A20)=0,"",SUMIFS('DATA INPUT'!$U$3:$U$2001,'DATA INPUT'!$A$3:$A$2001,"&gt;="&amp;$A20-6,'DATA INPUT'!$A$3:$A$2001,"&lt;="&amp;$A20))</f>
        <v>39.736000000000004</v>
      </c>
      <c r="F20" s="84">
        <f>IF(COUNTIFS('DATA INPUT'!$A$3:$A$2001,"&gt;="&amp;$A20-6,'DATA INPUT'!$A$3:$A$2001,"&lt;="&amp;$A20)=0,"",IFERROR(E20/C20,0))</f>
        <v>1.4994716981132077</v>
      </c>
    </row>
    <row r="21" spans="1:6" x14ac:dyDescent="0.2">
      <c r="A21" s="85">
        <f>IF(A20="","",IFERROR(IF(A20+7&lt;=MAX('DATA INPUT'!$A$3:$A$2001)+MOD(6-WEEKDAY(MAX('DATA INPUT'!$A$3:$A$2001),2),7),A20+7,""),""))</f>
        <v>46165</v>
      </c>
      <c r="B21" s="13" t="str" cm="1">
        <f t="array" ref="B21">IF(COUNTIFS('DATA INPUT'!$A$3:$A$2001,"&gt;="&amp;$A21-6,'DATA INPUT'!$A$3:$A$2001,"&lt;="&amp;$A21)=0,"",IFERROR(_xlfn.TEXTJOIN(", ",TRUE,_xlfn.UNIQUE(_xlfn._xlws.FILTER(TRIM('DATA INPUT'!$H$3:$H$2001),('DATA INPUT'!$A$3:$A$2001&gt;=$A21-6)*('DATA INPUT'!$A$3:$A$2001&lt;=$A21)*(TRIM('DATA INPUT'!$H$3:$H$2001)&lt;&gt;""),""))),""))</f>
        <v>Sandown</v>
      </c>
      <c r="C21" s="82">
        <f>IF(COUNTIFS('DATA INPUT'!$A$3:$A$2001,"&gt;="&amp;$A21-6,'DATA INPUT'!$A$3:$A$2001,"&lt;="&amp;$A21)=0,"",SUMIFS('DATA INPUT'!$L$3:$L$2001,'DATA INPUT'!$A$3:$A$2001,"&gt;="&amp;$A21-6,'DATA INPUT'!$A$3:$A$2001,"&lt;="&amp;$A21))</f>
        <v>21</v>
      </c>
      <c r="D21" s="82">
        <f>IF(COUNTIFS('DATA INPUT'!$A$3:$A$2001,"&gt;="&amp;$A21-6,'DATA INPUT'!$A$3:$A$2001,"&lt;="&amp;$A21)=0,"",C21+E21)</f>
        <v>34.618400000000001</v>
      </c>
      <c r="E21" s="82">
        <f>IF(COUNTIFS('DATA INPUT'!$A$3:$A$2001,"&gt;="&amp;$A21-6,'DATA INPUT'!$A$3:$A$2001,"&lt;="&amp;$A21)=0,"",SUMIFS('DATA INPUT'!$U$3:$U$2001,'DATA INPUT'!$A$3:$A$2001,"&gt;="&amp;$A21-6,'DATA INPUT'!$A$3:$A$2001,"&lt;="&amp;$A21))</f>
        <v>13.618400000000001</v>
      </c>
      <c r="F21" s="84">
        <f>IF(COUNTIFS('DATA INPUT'!$A$3:$A$2001,"&gt;="&amp;$A21-6,'DATA INPUT'!$A$3:$A$2001,"&lt;="&amp;$A21)=0,"",IFERROR(E21/C21,0))</f>
        <v>0.64849523809523812</v>
      </c>
    </row>
    <row r="22" spans="1:6" x14ac:dyDescent="0.2">
      <c r="A22" s="85">
        <f>IF(A21="","",IFERROR(IF(A21+7&lt;=MAX('DATA INPUT'!$A$3:$A$2001)+MOD(6-WEEKDAY(MAX('DATA INPUT'!$A$3:$A$2001),2),7),A21+7,""),""))</f>
        <v>46172</v>
      </c>
      <c r="B22" s="13" t="str" cm="1">
        <f t="array" ref="B22">IF(COUNTIFS('DATA INPUT'!$A$3:$A$2001,"&gt;="&amp;$A22-6,'DATA INPUT'!$A$3:$A$2001,"&lt;="&amp;$A22)=0,"",IFERROR(_xlfn.TEXTJOIN(", ",TRUE,_xlfn.UNIQUE(_xlfn._xlws.FILTER(TRIM('DATA INPUT'!$H$3:$H$2001),('DATA INPUT'!$A$3:$A$2001&gt;=$A22-6)*('DATA INPUT'!$A$3:$A$2001&lt;=$A22)*(TRIM('DATA INPUT'!$H$3:$H$2001)&lt;&gt;""),""))),""))</f>
        <v>Caulfield</v>
      </c>
      <c r="C22" s="82">
        <f>IF(COUNTIFS('DATA INPUT'!$A$3:$A$2001,"&gt;="&amp;$A22-6,'DATA INPUT'!$A$3:$A$2001,"&lt;="&amp;$A22)=0,"",SUMIFS('DATA INPUT'!$L$3:$L$2001,'DATA INPUT'!$A$3:$A$2001,"&gt;="&amp;$A22-6,'DATA INPUT'!$A$3:$A$2001,"&lt;="&amp;$A22))</f>
        <v>32</v>
      </c>
      <c r="D22" s="82">
        <f>IF(COUNTIFS('DATA INPUT'!$A$3:$A$2001,"&gt;="&amp;$A22-6,'DATA INPUT'!$A$3:$A$2001,"&lt;="&amp;$A22)=0,"",C22+E22)</f>
        <v>20.944799999999997</v>
      </c>
      <c r="E22" s="82">
        <f>IF(COUNTIFS('DATA INPUT'!$A$3:$A$2001,"&gt;="&amp;$A22-6,'DATA INPUT'!$A$3:$A$2001,"&lt;="&amp;$A22)=0,"",SUMIFS('DATA INPUT'!$U$3:$U$2001,'DATA INPUT'!$A$3:$A$2001,"&gt;="&amp;$A22-6,'DATA INPUT'!$A$3:$A$2001,"&lt;="&amp;$A22))</f>
        <v>-11.055200000000003</v>
      </c>
      <c r="F22" s="84">
        <f>IF(COUNTIFS('DATA INPUT'!$A$3:$A$2001,"&gt;="&amp;$A22-6,'DATA INPUT'!$A$3:$A$2001,"&lt;="&amp;$A22)=0,"",IFERROR(E22/C22,0))</f>
        <v>-0.34547500000000009</v>
      </c>
    </row>
    <row r="23" spans="1:6" x14ac:dyDescent="0.2">
      <c r="A23" s="85">
        <f>IF(A22="","",IFERROR(IF(A22+7&lt;=MAX('DATA INPUT'!$A$3:$A$2001)+MOD(6-WEEKDAY(MAX('DATA INPUT'!$A$3:$A$2001),2),7),A22+7,""),""))</f>
        <v>46179</v>
      </c>
      <c r="B23" s="13" t="str" cm="1">
        <f t="array" ref="B23">IF(COUNTIFS('DATA INPUT'!$A$3:$A$2001,"&gt;="&amp;$A23-6,'DATA INPUT'!$A$3:$A$2001,"&lt;="&amp;$A23)=0,"",IFERROR(_xlfn.TEXTJOIN(", ",TRUE,_xlfn.UNIQUE(_xlfn._xlws.FILTER(TRIM('DATA INPUT'!$H$3:$H$2001),('DATA INPUT'!$A$3:$A$2001&gt;=$A23-6)*('DATA INPUT'!$A$3:$A$2001&lt;=$A23)*(TRIM('DATA INPUT'!$H$3:$H$2001)&lt;&gt;""),""))),""))</f>
        <v>Flemington</v>
      </c>
      <c r="C23" s="82">
        <f>IF(COUNTIFS('DATA INPUT'!$A$3:$A$2001,"&gt;="&amp;$A23-6,'DATA INPUT'!$A$3:$A$2001,"&lt;="&amp;$A23)=0,"",SUMIFS('DATA INPUT'!$L$3:$L$2001,'DATA INPUT'!$A$3:$A$2001,"&gt;="&amp;$A23-6,'DATA INPUT'!$A$3:$A$2001,"&lt;="&amp;$A23))</f>
        <v>34</v>
      </c>
      <c r="D23" s="82">
        <f>IF(COUNTIFS('DATA INPUT'!$A$3:$A$2001,"&gt;="&amp;$A23-6,'DATA INPUT'!$A$3:$A$2001,"&lt;="&amp;$A23)=0,"",C23+E23)</f>
        <v>36.226199999999999</v>
      </c>
      <c r="E23" s="82">
        <f>IF(COUNTIFS('DATA INPUT'!$A$3:$A$2001,"&gt;="&amp;$A23-6,'DATA INPUT'!$A$3:$A$2001,"&lt;="&amp;$A23)=0,"",SUMIFS('DATA INPUT'!$U$3:$U$2001,'DATA INPUT'!$A$3:$A$2001,"&gt;="&amp;$A23-6,'DATA INPUT'!$A$3:$A$2001,"&lt;="&amp;$A23))</f>
        <v>2.2261999999999986</v>
      </c>
      <c r="F23" s="84">
        <f>IF(COUNTIFS('DATA INPUT'!$A$3:$A$2001,"&gt;="&amp;$A23-6,'DATA INPUT'!$A$3:$A$2001,"&lt;="&amp;$A23)=0,"",IFERROR(E23/C23,0))</f>
        <v>6.5476470588235247E-2</v>
      </c>
    </row>
    <row r="24" spans="1:6" x14ac:dyDescent="0.2">
      <c r="A24" s="85">
        <f>IF(A23="","",IFERROR(IF(A23+7&lt;=MAX('DATA INPUT'!$A$3:$A$2001)+MOD(6-WEEKDAY(MAX('DATA INPUT'!$A$3:$A$2001),2),7),A23+7,""),""))</f>
        <v>46186</v>
      </c>
      <c r="B24" s="13" t="str" cm="1">
        <f t="array" ref="B24">IF(COUNTIFS('DATA INPUT'!$A$3:$A$2001,"&gt;="&amp;$A24-6,'DATA INPUT'!$A$3:$A$2001,"&lt;="&amp;$A24)=0,"",IFERROR(_xlfn.TEXTJOIN(", ",TRUE,_xlfn.UNIQUE(_xlfn._xlws.FILTER(TRIM('DATA INPUT'!$H$3:$H$2001),('DATA INPUT'!$A$3:$A$2001&gt;=$A24-6)*('DATA INPUT'!$A$3:$A$2001&lt;=$A24)*(TRIM('DATA INPUT'!$H$3:$H$2001)&lt;&gt;""),""))),""))</f>
        <v>Sandown</v>
      </c>
      <c r="C24" s="82">
        <f>IF(COUNTIFS('DATA INPUT'!$A$3:$A$2001,"&gt;="&amp;$A24-6,'DATA INPUT'!$A$3:$A$2001,"&lt;="&amp;$A24)=0,"",SUMIFS('DATA INPUT'!$L$3:$L$2001,'DATA INPUT'!$A$3:$A$2001,"&gt;="&amp;$A24-6,'DATA INPUT'!$A$3:$A$2001,"&lt;="&amp;$A24))</f>
        <v>32</v>
      </c>
      <c r="D24" s="82">
        <f>IF(COUNTIFS('DATA INPUT'!$A$3:$A$2001,"&gt;="&amp;$A24-6,'DATA INPUT'!$A$3:$A$2001,"&lt;="&amp;$A24)=0,"",C24+E24)</f>
        <v>19.503999999999998</v>
      </c>
      <c r="E24" s="82">
        <f>IF(COUNTIFS('DATA INPUT'!$A$3:$A$2001,"&gt;="&amp;$A24-6,'DATA INPUT'!$A$3:$A$2001,"&lt;="&amp;$A24)=0,"",SUMIFS('DATA INPUT'!$U$3:$U$2001,'DATA INPUT'!$A$3:$A$2001,"&gt;="&amp;$A24-6,'DATA INPUT'!$A$3:$A$2001,"&lt;="&amp;$A24))</f>
        <v>-12.496</v>
      </c>
      <c r="F24" s="84">
        <f>IF(COUNTIFS('DATA INPUT'!$A$3:$A$2001,"&gt;="&amp;$A24-6,'DATA INPUT'!$A$3:$A$2001,"&lt;="&amp;$A24)=0,"",IFERROR(E24/C24,0))</f>
        <v>-0.39050000000000001</v>
      </c>
    </row>
    <row r="25" spans="1:6" x14ac:dyDescent="0.2">
      <c r="A25" s="85">
        <f>IF(A24="","",IFERROR(IF(A24+7&lt;=MAX('DATA INPUT'!$A$3:$A$2001)+MOD(6-WEEKDAY(MAX('DATA INPUT'!$A$3:$A$2001),2),7),A24+7,""),""))</f>
        <v>46193</v>
      </c>
      <c r="B25" s="13" t="str" cm="1">
        <f t="array" ref="B25">IF(COUNTIFS('DATA INPUT'!$A$3:$A$2001,"&gt;="&amp;$A25-6,'DATA INPUT'!$A$3:$A$2001,"&lt;="&amp;$A25)=0,"",IFERROR(_xlfn.TEXTJOIN(", ",TRUE,_xlfn.UNIQUE(_xlfn._xlws.FILTER(TRIM('DATA INPUT'!$H$3:$H$2001),('DATA INPUT'!$A$3:$A$2001&gt;=$A25-6)*('DATA INPUT'!$A$3:$A$2001&lt;=$A25)*(TRIM('DATA INPUT'!$H$3:$H$2001)&lt;&gt;""),""))),""))</f>
        <v>Flemington</v>
      </c>
      <c r="C25" s="82">
        <f>IF(COUNTIFS('DATA INPUT'!$A$3:$A$2001,"&gt;="&amp;$A25-6,'DATA INPUT'!$A$3:$A$2001,"&lt;="&amp;$A25)=0,"",SUMIFS('DATA INPUT'!$L$3:$L$2001,'DATA INPUT'!$A$3:$A$2001,"&gt;="&amp;$A25-6,'DATA INPUT'!$A$3:$A$2001,"&lt;="&amp;$A25))</f>
        <v>25.5</v>
      </c>
      <c r="D25" s="82">
        <f>IF(COUNTIFS('DATA INPUT'!$A$3:$A$2001,"&gt;="&amp;$A25-6,'DATA INPUT'!$A$3:$A$2001,"&lt;="&amp;$A25)=0,"",C25+E25)</f>
        <v>8.3286000000000016</v>
      </c>
      <c r="E25" s="82">
        <f>IF(COUNTIFS('DATA INPUT'!$A$3:$A$2001,"&gt;="&amp;$A25-6,'DATA INPUT'!$A$3:$A$2001,"&lt;="&amp;$A25)=0,"",SUMIFS('DATA INPUT'!$U$3:$U$2001,'DATA INPUT'!$A$3:$A$2001,"&gt;="&amp;$A25-6,'DATA INPUT'!$A$3:$A$2001,"&lt;="&amp;$A25))</f>
        <v>-17.171399999999998</v>
      </c>
      <c r="F25" s="84">
        <f>IF(COUNTIFS('DATA INPUT'!$A$3:$A$2001,"&gt;="&amp;$A25-6,'DATA INPUT'!$A$3:$A$2001,"&lt;="&amp;$A25)=0,"",IFERROR(E25/C25,0))</f>
        <v>-0.67338823529411762</v>
      </c>
    </row>
    <row r="26" spans="1:6" x14ac:dyDescent="0.2">
      <c r="A26" s="85">
        <f>IF(A25="","",IFERROR(IF(A25+7&lt;=MAX('DATA INPUT'!$A$3:$A$2001)+MOD(6-WEEKDAY(MAX('DATA INPUT'!$A$3:$A$2001),2),7),A25+7,""),""))</f>
        <v>46200</v>
      </c>
      <c r="B26" s="13" t="str" cm="1">
        <f t="array" ref="B26">IF(COUNTIFS('DATA INPUT'!$A$3:$A$2001,"&gt;="&amp;$A26-6,'DATA INPUT'!$A$3:$A$2001,"&lt;="&amp;$A26)=0,"",IFERROR(_xlfn.TEXTJOIN(", ",TRUE,_xlfn.UNIQUE(_xlfn._xlws.FILTER(TRIM('DATA INPUT'!$H$3:$H$2001),('DATA INPUT'!$A$3:$A$2001&gt;=$A26-6)*('DATA INPUT'!$A$3:$A$2001&lt;=$A26)*(TRIM('DATA INPUT'!$H$3:$H$2001)&lt;&gt;""),""))),""))</f>
        <v>Caulfield</v>
      </c>
      <c r="C26" s="82">
        <f>IF(COUNTIFS('DATA INPUT'!$A$3:$A$2001,"&gt;="&amp;$A26-6,'DATA INPUT'!$A$3:$A$2001,"&lt;="&amp;$A26)=0,"",SUMIFS('DATA INPUT'!$L$3:$L$2001,'DATA INPUT'!$A$3:$A$2001,"&gt;="&amp;$A26-6,'DATA INPUT'!$A$3:$A$2001,"&lt;="&amp;$A26))</f>
        <v>21.5</v>
      </c>
      <c r="D26" s="82">
        <f>IF(COUNTIFS('DATA INPUT'!$A$3:$A$2001,"&gt;="&amp;$A26-6,'DATA INPUT'!$A$3:$A$2001,"&lt;="&amp;$A26)=0,"",C26+E26)</f>
        <v>13.58</v>
      </c>
      <c r="E26" s="82">
        <f>IF(COUNTIFS('DATA INPUT'!$A$3:$A$2001,"&gt;="&amp;$A26-6,'DATA INPUT'!$A$3:$A$2001,"&lt;="&amp;$A26)=0,"",SUMIFS('DATA INPUT'!$U$3:$U$2001,'DATA INPUT'!$A$3:$A$2001,"&gt;="&amp;$A26-6,'DATA INPUT'!$A$3:$A$2001,"&lt;="&amp;$A26))</f>
        <v>-7.92</v>
      </c>
      <c r="F26" s="84">
        <f>IF(COUNTIFS('DATA INPUT'!$A$3:$A$2001,"&gt;="&amp;$A26-6,'DATA INPUT'!$A$3:$A$2001,"&lt;="&amp;$A26)=0,"",IFERROR(E26/C26,0))</f>
        <v>-0.3683720930232558</v>
      </c>
    </row>
    <row r="27" spans="1:6" x14ac:dyDescent="0.2">
      <c r="A27" s="85">
        <f>IF(A26="","",IFERROR(IF(A26+7&lt;=MAX('DATA INPUT'!$A$3:$A$2001)+MOD(6-WEEKDAY(MAX('DATA INPUT'!$A$3:$A$2001),2),7),A26+7,""),""))</f>
        <v>46207</v>
      </c>
      <c r="B27" s="13" t="str" cm="1">
        <f t="array" ref="B27">IF(COUNTIFS('DATA INPUT'!$A$3:$A$2001,"&gt;="&amp;$A27-6,'DATA INPUT'!$A$3:$A$2001,"&lt;="&amp;$A27)=0,"",IFERROR(_xlfn.TEXTJOIN(", ",TRUE,_xlfn.UNIQUE(_xlfn._xlws.FILTER(TRIM('DATA INPUT'!$H$3:$H$2001),('DATA INPUT'!$A$3:$A$2001&gt;=$A27-6)*('DATA INPUT'!$A$3:$A$2001&lt;=$A27)*(TRIM('DATA INPUT'!$H$3:$H$2001)&lt;&gt;""),""))),""))</f>
        <v>Flemington</v>
      </c>
      <c r="C27" s="82">
        <f>IF(COUNTIFS('DATA INPUT'!$A$3:$A$2001,"&gt;="&amp;$A27-6,'DATA INPUT'!$A$3:$A$2001,"&lt;="&amp;$A27)=0,"",SUMIFS('DATA INPUT'!$L$3:$L$2001,'DATA INPUT'!$A$3:$A$2001,"&gt;="&amp;$A27-6,'DATA INPUT'!$A$3:$A$2001,"&lt;="&amp;$A27))</f>
        <v>11</v>
      </c>
      <c r="D27" s="82">
        <f>IF(COUNTIFS('DATA INPUT'!$A$3:$A$2001,"&gt;="&amp;$A27-6,'DATA INPUT'!$A$3:$A$2001,"&lt;="&amp;$A27)=0,"",C27+E27)</f>
        <v>11.3812</v>
      </c>
      <c r="E27" s="82">
        <f>IF(COUNTIFS('DATA INPUT'!$A$3:$A$2001,"&gt;="&amp;$A27-6,'DATA INPUT'!$A$3:$A$2001,"&lt;="&amp;$A27)=0,"",SUMIFS('DATA INPUT'!$U$3:$U$2001,'DATA INPUT'!$A$3:$A$2001,"&gt;="&amp;$A27-6,'DATA INPUT'!$A$3:$A$2001,"&lt;="&amp;$A27))</f>
        <v>0.38119999999999976</v>
      </c>
      <c r="F27" s="84">
        <f>IF(COUNTIFS('DATA INPUT'!$A$3:$A$2001,"&gt;="&amp;$A27-6,'DATA INPUT'!$A$3:$A$2001,"&lt;="&amp;$A27)=0,"",IFERROR(E27/C27,0))</f>
        <v>3.4654545454545431E-2</v>
      </c>
    </row>
    <row r="28" spans="1:6" x14ac:dyDescent="0.2">
      <c r="A28" s="85">
        <f>IF(A27="","",IFERROR(IF(A27+7&lt;=MAX('DATA INPUT'!$A$3:$A$2001)+MOD(6-WEEKDAY(MAX('DATA INPUT'!$A$3:$A$2001),2),7),A27+7,""),""))</f>
        <v>46214</v>
      </c>
      <c r="B28" s="13" t="str" cm="1">
        <f t="array" ref="B28">IF(COUNTIFS('DATA INPUT'!$A$3:$A$2001,"&gt;="&amp;$A28-6,'DATA INPUT'!$A$3:$A$2001,"&lt;="&amp;$A28)=0,"",IFERROR(_xlfn.TEXTJOIN(", ",TRUE,_xlfn.UNIQUE(_xlfn._xlws.FILTER(TRIM('DATA INPUT'!$H$3:$H$2001),('DATA INPUT'!$A$3:$A$2001&gt;=$A28-6)*('DATA INPUT'!$A$3:$A$2001&lt;=$A28)*(TRIM('DATA INPUT'!$H$3:$H$2001)&lt;&gt;""),""))),""))</f>
        <v>Caulfield</v>
      </c>
      <c r="C28" s="82">
        <f>IF(COUNTIFS('DATA INPUT'!$A$3:$A$2001,"&gt;="&amp;$A28-6,'DATA INPUT'!$A$3:$A$2001,"&lt;="&amp;$A28)=0,"",SUMIFS('DATA INPUT'!$L$3:$L$2001,'DATA INPUT'!$A$3:$A$2001,"&gt;="&amp;$A28-6,'DATA INPUT'!$A$3:$A$2001,"&lt;="&amp;$A28))</f>
        <v>17.5</v>
      </c>
      <c r="D28" s="82">
        <f>IF(COUNTIFS('DATA INPUT'!$A$3:$A$2001,"&gt;="&amp;$A28-6,'DATA INPUT'!$A$3:$A$2001,"&lt;="&amp;$A28)=0,"",C28+E28)</f>
        <v>8.3759999999999994</v>
      </c>
      <c r="E28" s="82">
        <f>IF(COUNTIFS('DATA INPUT'!$A$3:$A$2001,"&gt;="&amp;$A28-6,'DATA INPUT'!$A$3:$A$2001,"&lt;="&amp;$A28)=0,"",SUMIFS('DATA INPUT'!$U$3:$U$2001,'DATA INPUT'!$A$3:$A$2001,"&gt;="&amp;$A28-6,'DATA INPUT'!$A$3:$A$2001,"&lt;="&amp;$A28))</f>
        <v>-9.1240000000000006</v>
      </c>
      <c r="F28" s="84">
        <f>IF(COUNTIFS('DATA INPUT'!$A$3:$A$2001,"&gt;="&amp;$A28-6,'DATA INPUT'!$A$3:$A$2001,"&lt;="&amp;$A28)=0,"",IFERROR(E28/C28,0))</f>
        <v>-0.5213714285714286</v>
      </c>
    </row>
    <row r="29" spans="1:6" x14ac:dyDescent="0.2">
      <c r="A29" s="85">
        <f>IF(A28="","",IFERROR(IF(A28+7&lt;=MAX('DATA INPUT'!$A$3:$A$2001)+MOD(6-WEEKDAY(MAX('DATA INPUT'!$A$3:$A$2001),2),7),A28+7,""),""))</f>
        <v>46221</v>
      </c>
      <c r="B29" s="13" t="str" cm="1">
        <f t="array" ref="B29">IF(COUNTIFS('DATA INPUT'!$A$3:$A$2001,"&gt;="&amp;$A29-6,'DATA INPUT'!$A$3:$A$2001,"&lt;="&amp;$A29)=0,"",IFERROR(_xlfn.TEXTJOIN(", ",TRUE,_xlfn.UNIQUE(_xlfn._xlws.FILTER(TRIM('DATA INPUT'!$H$3:$H$2001),('DATA INPUT'!$A$3:$A$2001&gt;=$A29-6)*('DATA INPUT'!$A$3:$A$2001&lt;=$A29)*(TRIM('DATA INPUT'!$H$3:$H$2001)&lt;&gt;""),""))),""))</f>
        <v>Flemington</v>
      </c>
      <c r="C29" s="82">
        <f>IF(COUNTIFS('DATA INPUT'!$A$3:$A$2001,"&gt;="&amp;$A29-6,'DATA INPUT'!$A$3:$A$2001,"&lt;="&amp;$A29)=0,"",SUMIFS('DATA INPUT'!$L$3:$L$2001,'DATA INPUT'!$A$3:$A$2001,"&gt;="&amp;$A29-6,'DATA INPUT'!$A$3:$A$2001,"&lt;="&amp;$A29))</f>
        <v>30</v>
      </c>
      <c r="D29" s="82">
        <f>IF(COUNTIFS('DATA INPUT'!$A$3:$A$2001,"&gt;="&amp;$A29-6,'DATA INPUT'!$A$3:$A$2001,"&lt;="&amp;$A29)=0,"",C29+E29)</f>
        <v>44.896799999999999</v>
      </c>
      <c r="E29" s="82">
        <f>IF(COUNTIFS('DATA INPUT'!$A$3:$A$2001,"&gt;="&amp;$A29-6,'DATA INPUT'!$A$3:$A$2001,"&lt;="&amp;$A29)=0,"",SUMIFS('DATA INPUT'!$U$3:$U$2001,'DATA INPUT'!$A$3:$A$2001,"&gt;="&amp;$A29-6,'DATA INPUT'!$A$3:$A$2001,"&lt;="&amp;$A29))</f>
        <v>14.896800000000002</v>
      </c>
      <c r="F29" s="84">
        <f>IF(COUNTIFS('DATA INPUT'!$A$3:$A$2001,"&gt;="&amp;$A29-6,'DATA INPUT'!$A$3:$A$2001,"&lt;="&amp;$A29)=0,"",IFERROR(E29/C29,0))</f>
        <v>0.49656000000000006</v>
      </c>
    </row>
    <row r="30" spans="1:6" x14ac:dyDescent="0.2">
      <c r="A30" s="85">
        <f>IF(A29="","",IFERROR(IF(A29+7&lt;=MAX('DATA INPUT'!$A$3:$A$2001)+MOD(6-WEEKDAY(MAX('DATA INPUT'!$A$3:$A$2001),2),7),A29+7,""),""))</f>
        <v>46228</v>
      </c>
      <c r="B30" s="13" t="str" cm="1">
        <f t="array" ref="B30">IF(COUNTIFS('DATA INPUT'!$A$3:$A$2001,"&gt;="&amp;$A30-6,'DATA INPUT'!$A$3:$A$2001,"&lt;="&amp;$A30)=0,"",IFERROR(_xlfn.TEXTJOIN(", ",TRUE,_xlfn.UNIQUE(_xlfn._xlws.FILTER(TRIM('DATA INPUT'!$H$3:$H$2001),('DATA INPUT'!$A$3:$A$2001&gt;=$A30-6)*('DATA INPUT'!$A$3:$A$2001&lt;=$A30)*(TRIM('DATA INPUT'!$H$3:$H$2001)&lt;&gt;""),""))),""))</f>
        <v>Caulfield</v>
      </c>
      <c r="C30" s="82">
        <f>IF(COUNTIFS('DATA INPUT'!$A$3:$A$2001,"&gt;="&amp;$A30-6,'DATA INPUT'!$A$3:$A$2001,"&lt;="&amp;$A30)=0,"",SUMIFS('DATA INPUT'!$L$3:$L$2001,'DATA INPUT'!$A$3:$A$2001,"&gt;="&amp;$A30-6,'DATA INPUT'!$A$3:$A$2001,"&lt;="&amp;$A30))</f>
        <v>29.5</v>
      </c>
      <c r="D30" s="82">
        <f>IF(COUNTIFS('DATA INPUT'!$A$3:$A$2001,"&gt;="&amp;$A30-6,'DATA INPUT'!$A$3:$A$2001,"&lt;="&amp;$A30)=0,"",C30+E30)</f>
        <v>59.523200000000003</v>
      </c>
      <c r="E30" s="82">
        <f>IF(COUNTIFS('DATA INPUT'!$A$3:$A$2001,"&gt;="&amp;$A30-6,'DATA INPUT'!$A$3:$A$2001,"&lt;="&amp;$A30)=0,"",SUMIFS('DATA INPUT'!$U$3:$U$2001,'DATA INPUT'!$A$3:$A$2001,"&gt;="&amp;$A30-6,'DATA INPUT'!$A$3:$A$2001,"&lt;="&amp;$A30))</f>
        <v>30.023200000000003</v>
      </c>
      <c r="F30" s="84">
        <f>IF(COUNTIFS('DATA INPUT'!$A$3:$A$2001,"&gt;="&amp;$A30-6,'DATA INPUT'!$A$3:$A$2001,"&lt;="&amp;$A30)=0,"",IFERROR(E30/C30,0))</f>
        <v>1.0177355932203391</v>
      </c>
    </row>
    <row r="31" spans="1:6" x14ac:dyDescent="0.2">
      <c r="A31" s="85">
        <f>IF(A30="","",IFERROR(IF(A30+7&lt;=MAX('DATA INPUT'!$A$3:$A$2001)+MOD(6-WEEKDAY(MAX('DATA INPUT'!$A$3:$A$2001),2),7),A30+7,""),""))</f>
        <v>46235</v>
      </c>
      <c r="B31" s="13" t="str" cm="1">
        <f t="array" ref="B31">IF(COUNTIFS('DATA INPUT'!$A$3:$A$2001,"&gt;="&amp;$A31-6,'DATA INPUT'!$A$3:$A$2001,"&lt;="&amp;$A31)=0,"",IFERROR(_xlfn.TEXTJOIN(", ",TRUE,_xlfn.UNIQUE(_xlfn._xlws.FILTER(TRIM('DATA INPUT'!$H$3:$H$2001),('DATA INPUT'!$A$3:$A$2001&gt;=$A31-6)*('DATA INPUT'!$A$3:$A$2001&lt;=$A31)*(TRIM('DATA INPUT'!$H$3:$H$2001)&lt;&gt;""),""))),""))</f>
        <v>Flemington</v>
      </c>
      <c r="C31" s="82">
        <f>IF(COUNTIFS('DATA INPUT'!$A$3:$A$2001,"&gt;="&amp;$A31-6,'DATA INPUT'!$A$3:$A$2001,"&lt;="&amp;$A31)=0,"",SUMIFS('DATA INPUT'!$L$3:$L$2001,'DATA INPUT'!$A$3:$A$2001,"&gt;="&amp;$A31-6,'DATA INPUT'!$A$3:$A$2001,"&lt;="&amp;$A31))</f>
        <v>17.5</v>
      </c>
      <c r="D31" s="82">
        <f>IF(COUNTIFS('DATA INPUT'!$A$3:$A$2001,"&gt;="&amp;$A31-6,'DATA INPUT'!$A$3:$A$2001,"&lt;="&amp;$A31)=0,"",C31+E31)</f>
        <v>1.1050000000000004</v>
      </c>
      <c r="E31" s="82">
        <f>IF(COUNTIFS('DATA INPUT'!$A$3:$A$2001,"&gt;="&amp;$A31-6,'DATA INPUT'!$A$3:$A$2001,"&lt;="&amp;$A31)=0,"",SUMIFS('DATA INPUT'!$U$3:$U$2001,'DATA INPUT'!$A$3:$A$2001,"&gt;="&amp;$A31-6,'DATA INPUT'!$A$3:$A$2001,"&lt;="&amp;$A31))</f>
        <v>-16.395</v>
      </c>
      <c r="F31" s="84">
        <f>IF(COUNTIFS('DATA INPUT'!$A$3:$A$2001,"&gt;="&amp;$A31-6,'DATA INPUT'!$A$3:$A$2001,"&lt;="&amp;$A31)=0,"",IFERROR(E31/C31,0))</f>
        <v>-0.93685714285714283</v>
      </c>
    </row>
    <row r="32" spans="1:6" x14ac:dyDescent="0.2">
      <c r="A32" s="85">
        <f>IF(A31="","",IFERROR(IF(A31+7&lt;=MAX('DATA INPUT'!$A$3:$A$2001)+MOD(6-WEEKDAY(MAX('DATA INPUT'!$A$3:$A$2001),2),7),A31+7,""),""))</f>
        <v>46242</v>
      </c>
      <c r="B32" s="13" t="str" cm="1">
        <f t="array" ref="B32">IF(COUNTIFS('DATA INPUT'!$A$3:$A$2001,"&gt;="&amp;$A32-6,'DATA INPUT'!$A$3:$A$2001,"&lt;="&amp;$A32)=0,"",IFERROR(_xlfn.TEXTJOIN(", ",TRUE,_xlfn.UNIQUE(_xlfn._xlws.FILTER(TRIM('DATA INPUT'!$H$3:$H$2001),('DATA INPUT'!$A$3:$A$2001&gt;=$A32-6)*('DATA INPUT'!$A$3:$A$2001&lt;=$A32)*(TRIM('DATA INPUT'!$H$3:$H$2001)&lt;&gt;""),""))),""))</f>
        <v>Caulfield Heath</v>
      </c>
      <c r="C32" s="82">
        <f>IF(COUNTIFS('DATA INPUT'!$A$3:$A$2001,"&gt;="&amp;$A32-6,'DATA INPUT'!$A$3:$A$2001,"&lt;="&amp;$A32)=0,"",SUMIFS('DATA INPUT'!$L$3:$L$2001,'DATA INPUT'!$A$3:$A$2001,"&gt;="&amp;$A32-6,'DATA INPUT'!$A$3:$A$2001,"&lt;="&amp;$A32))</f>
        <v>10</v>
      </c>
      <c r="D32" s="82">
        <f>IF(COUNTIFS('DATA INPUT'!$A$3:$A$2001,"&gt;="&amp;$A32-6,'DATA INPUT'!$A$3:$A$2001,"&lt;="&amp;$A32)=0,"",C32+E32)</f>
        <v>0</v>
      </c>
      <c r="E32" s="82">
        <f>IF(COUNTIFS('DATA INPUT'!$A$3:$A$2001,"&gt;="&amp;$A32-6,'DATA INPUT'!$A$3:$A$2001,"&lt;="&amp;$A32)=0,"",SUMIFS('DATA INPUT'!$U$3:$U$2001,'DATA INPUT'!$A$3:$A$2001,"&gt;="&amp;$A32-6,'DATA INPUT'!$A$3:$A$2001,"&lt;="&amp;$A32))</f>
        <v>-10</v>
      </c>
      <c r="F32" s="84">
        <f>IF(COUNTIFS('DATA INPUT'!$A$3:$A$2001,"&gt;="&amp;$A32-6,'DATA INPUT'!$A$3:$A$2001,"&lt;="&amp;$A32)=0,"",IFERROR(E32/C32,0))</f>
        <v>-1</v>
      </c>
    </row>
    <row r="33" spans="1:6" x14ac:dyDescent="0.2">
      <c r="A33" s="85">
        <f>IF(A32="","",IFERROR(IF(A32+7&lt;=MAX('DATA INPUT'!$A$3:$A$2001)+MOD(6-WEEKDAY(MAX('DATA INPUT'!$A$3:$A$2001),2),7),A32+7,""),""))</f>
        <v>46249</v>
      </c>
      <c r="B33" s="13" t="str" cm="1">
        <f t="array" ref="B33">IF(COUNTIFS('DATA INPUT'!$A$3:$A$2001,"&gt;="&amp;$A33-6,'DATA INPUT'!$A$3:$A$2001,"&lt;="&amp;$A33)=0,"",IFERROR(_xlfn.TEXTJOIN(", ",TRUE,_xlfn.UNIQUE(_xlfn._xlws.FILTER(TRIM('DATA INPUT'!$H$3:$H$2001),('DATA INPUT'!$A$3:$A$2001&gt;=$A33-6)*('DATA INPUT'!$A$3:$A$2001&lt;=$A33)*(TRIM('DATA INPUT'!$H$3:$H$2001)&lt;&gt;""),""))),""))</f>
        <v>Caulfield</v>
      </c>
      <c r="C33" s="82">
        <f>IF(COUNTIFS('DATA INPUT'!$A$3:$A$2001,"&gt;="&amp;$A33-6,'DATA INPUT'!$A$3:$A$2001,"&lt;="&amp;$A33)=0,"",SUMIFS('DATA INPUT'!$L$3:$L$2001,'DATA INPUT'!$A$3:$A$2001,"&gt;="&amp;$A33-6,'DATA INPUT'!$A$3:$A$2001,"&lt;="&amp;$A33))</f>
        <v>15</v>
      </c>
      <c r="D33" s="82">
        <f>IF(COUNTIFS('DATA INPUT'!$A$3:$A$2001,"&gt;="&amp;$A33-6,'DATA INPUT'!$A$3:$A$2001,"&lt;="&amp;$A33)=0,"",C33+E33)</f>
        <v>11.5944</v>
      </c>
      <c r="E33" s="82">
        <f>IF(COUNTIFS('DATA INPUT'!$A$3:$A$2001,"&gt;="&amp;$A33-6,'DATA INPUT'!$A$3:$A$2001,"&lt;="&amp;$A33)=0,"",SUMIFS('DATA INPUT'!$U$3:$U$2001,'DATA INPUT'!$A$3:$A$2001,"&gt;="&amp;$A33-6,'DATA INPUT'!$A$3:$A$2001,"&lt;="&amp;$A33))</f>
        <v>-3.4055999999999993</v>
      </c>
      <c r="F33" s="84">
        <f>IF(COUNTIFS('DATA INPUT'!$A$3:$A$2001,"&gt;="&amp;$A33-6,'DATA INPUT'!$A$3:$A$2001,"&lt;="&amp;$A33)=0,"",IFERROR(E33/C33,0))</f>
        <v>-0.22703999999999996</v>
      </c>
    </row>
    <row r="34" spans="1:6" x14ac:dyDescent="0.2">
      <c r="A34" s="85">
        <f>IF(A33="","",IFERROR(IF(A33+7&lt;=MAX('DATA INPUT'!$A$3:$A$2001)+MOD(6-WEEKDAY(MAX('DATA INPUT'!$A$3:$A$2001),2),7),A33+7,""),""))</f>
        <v>46256</v>
      </c>
      <c r="B34" s="13" t="str" cm="1">
        <f t="array" ref="B34">IF(COUNTIFS('DATA INPUT'!$A$3:$A$2001,"&gt;="&amp;$A34-6,'DATA INPUT'!$A$3:$A$2001,"&lt;="&amp;$A34)=0,"",IFERROR(_xlfn.TEXTJOIN(", ",TRUE,_xlfn.UNIQUE(_xlfn._xlws.FILTER(TRIM('DATA INPUT'!$H$3:$H$2001),('DATA INPUT'!$A$3:$A$2001&gt;=$A34-6)*('DATA INPUT'!$A$3:$A$2001&lt;=$A34)*(TRIM('DATA INPUT'!$H$3:$H$2001)&lt;&gt;""),""))),""))</f>
        <v/>
      </c>
      <c r="C34" s="82" t="str">
        <f>IF(COUNTIFS('DATA INPUT'!$A$3:$A$2001,"&gt;="&amp;$A34-6,'DATA INPUT'!$A$3:$A$2001,"&lt;="&amp;$A34)=0,"",SUMIFS('DATA INPUT'!$L$3:$L$2001,'DATA INPUT'!$A$3:$A$2001,"&gt;="&amp;$A34-6,'DATA INPUT'!$A$3:$A$2001,"&lt;="&amp;$A34))</f>
        <v/>
      </c>
      <c r="D34" s="82" t="str">
        <f>IF(COUNTIFS('DATA INPUT'!$A$3:$A$2001,"&gt;="&amp;$A34-6,'DATA INPUT'!$A$3:$A$2001,"&lt;="&amp;$A34)=0,"",C34+E34)</f>
        <v/>
      </c>
      <c r="E34" s="82" t="str">
        <f>IF(COUNTIFS('DATA INPUT'!$A$3:$A$2001,"&gt;="&amp;$A34-6,'DATA INPUT'!$A$3:$A$2001,"&lt;="&amp;$A34)=0,"",SUMIFS('DATA INPUT'!$U$3:$U$2001,'DATA INPUT'!$A$3:$A$2001,"&gt;="&amp;$A34-6,'DATA INPUT'!$A$3:$A$2001,"&lt;="&amp;$A34))</f>
        <v/>
      </c>
      <c r="F34" s="84" t="str">
        <f>IF(COUNTIFS('DATA INPUT'!$A$3:$A$2001,"&gt;="&amp;$A34-6,'DATA INPUT'!$A$3:$A$2001,"&lt;="&amp;$A34)=0,"",IFERROR(E34/C34,0))</f>
        <v/>
      </c>
    </row>
    <row r="35" spans="1:6" x14ac:dyDescent="0.2">
      <c r="A35" s="85">
        <f>IF(A34="","",IFERROR(IF(A34+7&lt;=MAX('DATA INPUT'!$A$3:$A$2001)+MOD(6-WEEKDAY(MAX('DATA INPUT'!$A$3:$A$2001),2),7),A34+7,""),""))</f>
        <v>46263</v>
      </c>
      <c r="B35" s="13" t="str" cm="1">
        <f t="array" ref="B35">IF(COUNTIFS('DATA INPUT'!$A$3:$A$2001,"&gt;="&amp;$A35-6,'DATA INPUT'!$A$3:$A$2001,"&lt;="&amp;$A35)=0,"",IFERROR(_xlfn.TEXTJOIN(", ",TRUE,_xlfn.UNIQUE(_xlfn._xlws.FILTER(TRIM('DATA INPUT'!$H$3:$H$2001),('DATA INPUT'!$A$3:$A$2001&gt;=$A35-6)*('DATA INPUT'!$A$3:$A$2001&lt;=$A35)*(TRIM('DATA INPUT'!$H$3:$H$2001)&lt;&gt;""),""))),""))</f>
        <v>Caulfield</v>
      </c>
      <c r="C35" s="82">
        <f>IF(COUNTIFS('DATA INPUT'!$A$3:$A$2001,"&gt;="&amp;$A35-6,'DATA INPUT'!$A$3:$A$2001,"&lt;="&amp;$A35)=0,"",SUMIFS('DATA INPUT'!$L$3:$L$2001,'DATA INPUT'!$A$3:$A$2001,"&gt;="&amp;$A35-6,'DATA INPUT'!$A$3:$A$2001,"&lt;="&amp;$A35))</f>
        <v>16</v>
      </c>
      <c r="D35" s="82">
        <f>IF(COUNTIFS('DATA INPUT'!$A$3:$A$2001,"&gt;="&amp;$A35-6,'DATA INPUT'!$A$3:$A$2001,"&lt;="&amp;$A35)=0,"",C35+E35)</f>
        <v>50.067400000000006</v>
      </c>
      <c r="E35" s="82">
        <f>IF(COUNTIFS('DATA INPUT'!$A$3:$A$2001,"&gt;="&amp;$A35-6,'DATA INPUT'!$A$3:$A$2001,"&lt;="&amp;$A35)=0,"",SUMIFS('DATA INPUT'!$U$3:$U$2001,'DATA INPUT'!$A$3:$A$2001,"&gt;="&amp;$A35-6,'DATA INPUT'!$A$3:$A$2001,"&lt;="&amp;$A35))</f>
        <v>34.067400000000006</v>
      </c>
      <c r="F35" s="84">
        <f>IF(COUNTIFS('DATA INPUT'!$A$3:$A$2001,"&gt;="&amp;$A35-6,'DATA INPUT'!$A$3:$A$2001,"&lt;="&amp;$A35)=0,"",IFERROR(E35/C35,0))</f>
        <v>2.1292125000000004</v>
      </c>
    </row>
    <row r="36" spans="1:6" x14ac:dyDescent="0.2">
      <c r="A36" s="85">
        <f>IF(A35="","",IFERROR(IF(A35+7&lt;=MAX('DATA INPUT'!$A$3:$A$2001)+MOD(6-WEEKDAY(MAX('DATA INPUT'!$A$3:$A$2001),2),7),A35+7,""),""))</f>
        <v>46270</v>
      </c>
      <c r="B36" s="13" t="str" cm="1">
        <f t="array" ref="B36">IF(COUNTIFS('DATA INPUT'!$A$3:$A$2001,"&gt;="&amp;$A36-6,'DATA INPUT'!$A$3:$A$2001,"&lt;="&amp;$A36)=0,"",IFERROR(_xlfn.TEXTJOIN(", ",TRUE,_xlfn.UNIQUE(_xlfn._xlws.FILTER(TRIM('DATA INPUT'!$H$3:$H$2001),('DATA INPUT'!$A$3:$A$2001&gt;=$A36-6)*('DATA INPUT'!$A$3:$A$2001&lt;=$A36)*(TRIM('DATA INPUT'!$H$3:$H$2001)&lt;&gt;""),""))),""))</f>
        <v>Sandown, Morphettville</v>
      </c>
      <c r="C36" s="82">
        <f>IF(COUNTIFS('DATA INPUT'!$A$3:$A$2001,"&gt;="&amp;$A36-6,'DATA INPUT'!$A$3:$A$2001,"&lt;="&amp;$A36)=0,"",SUMIFS('DATA INPUT'!$L$3:$L$2001,'DATA INPUT'!$A$3:$A$2001,"&gt;="&amp;$A36-6,'DATA INPUT'!$A$3:$A$2001,"&lt;="&amp;$A36))</f>
        <v>17</v>
      </c>
      <c r="D36" s="82">
        <f>IF(COUNTIFS('DATA INPUT'!$A$3:$A$2001,"&gt;="&amp;$A36-6,'DATA INPUT'!$A$3:$A$2001,"&lt;="&amp;$A36)=0,"",C36+E36)</f>
        <v>12.3028</v>
      </c>
      <c r="E36" s="82">
        <f>IF(COUNTIFS('DATA INPUT'!$A$3:$A$2001,"&gt;="&amp;$A36-6,'DATA INPUT'!$A$3:$A$2001,"&lt;="&amp;$A36)=0,"",SUMIFS('DATA INPUT'!$U$3:$U$2001,'DATA INPUT'!$A$3:$A$2001,"&gt;="&amp;$A36-6,'DATA INPUT'!$A$3:$A$2001,"&lt;="&amp;$A36))</f>
        <v>-4.6972000000000005</v>
      </c>
      <c r="F36" s="84">
        <f>IF(COUNTIFS('DATA INPUT'!$A$3:$A$2001,"&gt;="&amp;$A36-6,'DATA INPUT'!$A$3:$A$2001,"&lt;="&amp;$A36)=0,"",IFERROR(E36/C36,0))</f>
        <v>-0.27630588235294118</v>
      </c>
    </row>
    <row r="37" spans="1:6" x14ac:dyDescent="0.2">
      <c r="A37" s="85">
        <f>IF(A36="","",IFERROR(IF(A36+7&lt;=MAX('DATA INPUT'!$A$3:$A$2001)+MOD(6-WEEKDAY(MAX('DATA INPUT'!$A$3:$A$2001),2),7),A36+7,""),""))</f>
        <v>46277</v>
      </c>
      <c r="B37" s="13" t="str" cm="1">
        <f t="array" ref="B37">IF(COUNTIFS('DATA INPUT'!$A$3:$A$2001,"&gt;="&amp;$A37-6,'DATA INPUT'!$A$3:$A$2001,"&lt;="&amp;$A37)=0,"",IFERROR(_xlfn.TEXTJOIN(", ",TRUE,_xlfn.UNIQUE(_xlfn._xlws.FILTER(TRIM('DATA INPUT'!$H$3:$H$2001),('DATA INPUT'!$A$3:$A$2001&gt;=$A37-6)*('DATA INPUT'!$A$3:$A$2001&lt;=$A37)*(TRIM('DATA INPUT'!$H$3:$H$2001)&lt;&gt;""),""))),""))</f>
        <v>Sandown, Flemington, Morphettville</v>
      </c>
      <c r="C37" s="82">
        <f>IF(COUNTIFS('DATA INPUT'!$A$3:$A$2001,"&gt;="&amp;$A37-6,'DATA INPUT'!$A$3:$A$2001,"&lt;="&amp;$A37)=0,"",SUMIFS('DATA INPUT'!$L$3:$L$2001,'DATA INPUT'!$A$3:$A$2001,"&gt;="&amp;$A37-6,'DATA INPUT'!$A$3:$A$2001,"&lt;="&amp;$A37))</f>
        <v>32.5</v>
      </c>
      <c r="D37" s="82">
        <f>IF(COUNTIFS('DATA INPUT'!$A$3:$A$2001,"&gt;="&amp;$A37-6,'DATA INPUT'!$A$3:$A$2001,"&lt;="&amp;$A37)=0,"",C37+E37)</f>
        <v>72.431200000000004</v>
      </c>
      <c r="E37" s="82">
        <f>IF(COUNTIFS('DATA INPUT'!$A$3:$A$2001,"&gt;="&amp;$A37-6,'DATA INPUT'!$A$3:$A$2001,"&lt;="&amp;$A37)=0,"",SUMIFS('DATA INPUT'!$U$3:$U$2001,'DATA INPUT'!$A$3:$A$2001,"&gt;="&amp;$A37-6,'DATA INPUT'!$A$3:$A$2001,"&lt;="&amp;$A37))</f>
        <v>39.931200000000004</v>
      </c>
      <c r="F37" s="84">
        <f>IF(COUNTIFS('DATA INPUT'!$A$3:$A$2001,"&gt;="&amp;$A37-6,'DATA INPUT'!$A$3:$A$2001,"&lt;="&amp;$A37)=0,"",IFERROR(E37/C37,0))</f>
        <v>1.2286523076923077</v>
      </c>
    </row>
    <row r="38" spans="1:6" x14ac:dyDescent="0.2">
      <c r="A38" s="85">
        <f>IF(A37="","",IFERROR(IF(A37+7&lt;=MAX('DATA INPUT'!$A$3:$A$2001)+MOD(6-WEEKDAY(MAX('DATA INPUT'!$A$3:$A$2001),2),7),A37+7,""),""))</f>
        <v>46284</v>
      </c>
      <c r="B38" s="13" t="str" cm="1">
        <f t="array" ref="B38">IF(COUNTIFS('DATA INPUT'!$A$3:$A$2001,"&gt;="&amp;$A38-6,'DATA INPUT'!$A$3:$A$2001,"&lt;="&amp;$A38)=0,"",IFERROR(_xlfn.TEXTJOIN(", ",TRUE,_xlfn.UNIQUE(_xlfn._xlws.FILTER(TRIM('DATA INPUT'!$H$3:$H$2001),('DATA INPUT'!$A$3:$A$2001&gt;=$A38-6)*('DATA INPUT'!$A$3:$A$2001&lt;=$A38)*(TRIM('DATA INPUT'!$H$3:$H$2001)&lt;&gt;""),""))),""))</f>
        <v>Caulfield, Morphettville</v>
      </c>
      <c r="C38" s="82">
        <f>IF(COUNTIFS('DATA INPUT'!$A$3:$A$2001,"&gt;="&amp;$A38-6,'DATA INPUT'!$A$3:$A$2001,"&lt;="&amp;$A38)=0,"",SUMIFS('DATA INPUT'!$L$3:$L$2001,'DATA INPUT'!$A$3:$A$2001,"&gt;="&amp;$A38-6,'DATA INPUT'!$A$3:$A$2001,"&lt;="&amp;$A38))</f>
        <v>31.5</v>
      </c>
      <c r="D38" s="82">
        <f>IF(COUNTIFS('DATA INPUT'!$A$3:$A$2001,"&gt;="&amp;$A38-6,'DATA INPUT'!$A$3:$A$2001,"&lt;="&amp;$A38)=0,"",C38+E38)</f>
        <v>2.3219999999999992</v>
      </c>
      <c r="E38" s="82">
        <f>IF(COUNTIFS('DATA INPUT'!$A$3:$A$2001,"&gt;="&amp;$A38-6,'DATA INPUT'!$A$3:$A$2001,"&lt;="&amp;$A38)=0,"",SUMIFS('DATA INPUT'!$U$3:$U$2001,'DATA INPUT'!$A$3:$A$2001,"&gt;="&amp;$A38-6,'DATA INPUT'!$A$3:$A$2001,"&lt;="&amp;$A38))</f>
        <v>-29.178000000000001</v>
      </c>
      <c r="F38" s="84">
        <f>IF(COUNTIFS('DATA INPUT'!$A$3:$A$2001,"&gt;="&amp;$A38-6,'DATA INPUT'!$A$3:$A$2001,"&lt;="&amp;$A38)=0,"",IFERROR(E38/C38,0))</f>
        <v>-0.92628571428571427</v>
      </c>
    </row>
    <row r="39" spans="1:6" x14ac:dyDescent="0.2">
      <c r="A39" s="85">
        <v>46291</v>
      </c>
      <c r="B39" s="13" t="str" cm="1">
        <f t="array" ref="B39">IF(COUNTIFS('DATA INPUT'!$A$3:$A$2001,"&gt;="&amp;$A39-6,'DATA INPUT'!$A$3:$A$2001,"&lt;="&amp;$A39)=0,"",IFERROR(_xlfn.TEXTJOIN(", ",TRUE,_xlfn.UNIQUE(_xlfn._xlws.FILTER(TRIM('DATA INPUT'!$H$3:$H$2001),('DATA INPUT'!$A$3:$A$2001&gt;=$A39-6)*('DATA INPUT'!$A$3:$A$2001&lt;=$A39)*(TRIM('DATA INPUT'!$H$3:$H$2001)&lt;&gt;""),""))),""))</f>
        <v>Caulfield</v>
      </c>
      <c r="C39" s="82">
        <f>IF(COUNTIFS('DATA INPUT'!$A$3:$A$2001,"&gt;="&amp;$A39-6,'DATA INPUT'!$A$3:$A$2001,"&lt;="&amp;$A39)=0,"",SUMIFS('DATA INPUT'!$L$3:$L$2001,'DATA INPUT'!$A$3:$A$2001,"&gt;="&amp;$A39-6,'DATA INPUT'!$A$3:$A$2001,"&lt;="&amp;$A39))</f>
        <v>9</v>
      </c>
      <c r="D39" s="82">
        <f>IF(COUNTIFS('DATA INPUT'!$A$3:$A$2001,"&gt;="&amp;$A39-6,'DATA INPUT'!$A$3:$A$2001,"&lt;="&amp;$A39)=0,"",C39+E39)</f>
        <v>0</v>
      </c>
      <c r="E39" s="82">
        <f>IF(COUNTIFS('DATA INPUT'!$A$3:$A$2001,"&gt;="&amp;$A39-6,'DATA INPUT'!$A$3:$A$2001,"&lt;="&amp;$A39)=0,"",SUMIFS('DATA INPUT'!$U$3:$U$2001,'DATA INPUT'!$A$3:$A$2001,"&gt;="&amp;$A39-6,'DATA INPUT'!$A$3:$A$2001,"&lt;="&amp;$A39))</f>
        <v>-9</v>
      </c>
      <c r="F39" s="84">
        <f>IF(COUNTIFS('DATA INPUT'!$A$3:$A$2001,"&gt;="&amp;$A39-6,'DATA INPUT'!$A$3:$A$2001,"&lt;="&amp;$A39)=0,"",IFERROR(E39/C39,0))</f>
        <v>-1</v>
      </c>
    </row>
    <row r="40" spans="1:6" x14ac:dyDescent="0.2">
      <c r="A40" s="85">
        <f>IF(A39="","",IFERROR(IF(A39+7&lt;=MAX('DATA INPUT'!$A$3:$A$2001)+MOD(6-WEEKDAY(MAX('DATA INPUT'!$A$3:$A$2001),2),7),A39+7,""),""))</f>
        <v>46298</v>
      </c>
      <c r="B40" s="13" t="str" cm="1">
        <f t="array" ref="B40">IF(COUNTIFS('DATA INPUT'!$A$3:$A$2001,"&gt;="&amp;$A40-6,'DATA INPUT'!$A$3:$A$2001,"&lt;="&amp;$A40)=0,"",IFERROR(_xlfn.TEXTJOIN(", ",TRUE,_xlfn.UNIQUE(_xlfn._xlws.FILTER(TRIM('DATA INPUT'!$H$3:$H$2001),('DATA INPUT'!$A$3:$A$2001&gt;=$A40-6)*('DATA INPUT'!$A$3:$A$2001&lt;=$A40)*(TRIM('DATA INPUT'!$H$3:$H$2001)&lt;&gt;""),""))),""))</f>
        <v/>
      </c>
      <c r="C40" s="82" t="str">
        <f>IF(COUNTIFS('DATA INPUT'!$A$3:$A$2001,"&gt;="&amp;$A40-6,'DATA INPUT'!$A$3:$A$2001,"&lt;="&amp;$A40)=0,"",SUMIFS('DATA INPUT'!$L$3:$L$2001,'DATA INPUT'!$A$3:$A$2001,"&gt;="&amp;$A40-6,'DATA INPUT'!$A$3:$A$2001,"&lt;="&amp;$A40))</f>
        <v/>
      </c>
      <c r="D40" s="82" t="str">
        <f>IF(COUNTIFS('DATA INPUT'!$A$3:$A$2001,"&gt;="&amp;$A40-6,'DATA INPUT'!$A$3:$A$2001,"&lt;="&amp;$A40)=0,"",C40+E40)</f>
        <v/>
      </c>
      <c r="E40" s="82" t="str">
        <f>IF(COUNTIFS('DATA INPUT'!$A$3:$A$2001,"&gt;="&amp;$A40-6,'DATA INPUT'!$A$3:$A$2001,"&lt;="&amp;$A40)=0,"",SUMIFS('DATA INPUT'!$U$3:$U$2001,'DATA INPUT'!$A$3:$A$2001,"&gt;="&amp;$A40-6,'DATA INPUT'!$A$3:$A$2001,"&lt;="&amp;$A40))</f>
        <v/>
      </c>
      <c r="F40" s="84" t="str">
        <f>IF(COUNTIFS('DATA INPUT'!$A$3:$A$2001,"&gt;="&amp;$A40-6,'DATA INPUT'!$A$3:$A$2001,"&lt;="&amp;$A40)=0,"",IFERROR(E40/C40,0))</f>
        <v/>
      </c>
    </row>
    <row r="41" spans="1:6" x14ac:dyDescent="0.2">
      <c r="A41" s="85">
        <f>IF(A40="","",IFERROR(IF(A40+7&lt;=MAX('DATA INPUT'!$A$3:$A$2001)+MOD(6-WEEKDAY(MAX('DATA INPUT'!$A$3:$A$2001),2),7),A40+7,""),""))</f>
        <v>46305</v>
      </c>
      <c r="B41" s="13" t="str" cm="1">
        <f t="array" ref="B41">IF(COUNTIFS('DATA INPUT'!$A$3:$A$2001,"&gt;="&amp;$A41-6,'DATA INPUT'!$A$3:$A$2001,"&lt;="&amp;$A41)=0,"",IFERROR(_xlfn.TEXTJOIN(", ",TRUE,_xlfn.UNIQUE(_xlfn._xlws.FILTER(TRIM('DATA INPUT'!$H$3:$H$2001),('DATA INPUT'!$A$3:$A$2001&gt;=$A41-6)*('DATA INPUT'!$A$3:$A$2001&lt;=$A41)*(TRIM('DATA INPUT'!$H$3:$H$2001)&lt;&gt;""),""))),""))</f>
        <v>Caulfield, Morphettville</v>
      </c>
      <c r="C41" s="82">
        <f>IF(COUNTIFS('DATA INPUT'!$A$3:$A$2001,"&gt;="&amp;$A41-6,'DATA INPUT'!$A$3:$A$2001,"&lt;="&amp;$A41)=0,"",SUMIFS('DATA INPUT'!$L$3:$L$2001,'DATA INPUT'!$A$3:$A$2001,"&gt;="&amp;$A41-6,'DATA INPUT'!$A$3:$A$2001,"&lt;="&amp;$A41))</f>
        <v>28.5</v>
      </c>
      <c r="D41" s="82">
        <f>IF(COUNTIFS('DATA INPUT'!$A$3:$A$2001,"&gt;="&amp;$A41-6,'DATA INPUT'!$A$3:$A$2001,"&lt;="&amp;$A41)=0,"",C41+E41)</f>
        <v>0</v>
      </c>
      <c r="E41" s="82">
        <f>IF(COUNTIFS('DATA INPUT'!$A$3:$A$2001,"&gt;="&amp;$A41-6,'DATA INPUT'!$A$3:$A$2001,"&lt;="&amp;$A41)=0,"",SUMIFS('DATA INPUT'!$U$3:$U$2001,'DATA INPUT'!$A$3:$A$2001,"&gt;="&amp;$A41-6,'DATA INPUT'!$A$3:$A$2001,"&lt;="&amp;$A41))</f>
        <v>-28.5</v>
      </c>
      <c r="F41" s="84">
        <f>IF(COUNTIFS('DATA INPUT'!$A$3:$A$2001,"&gt;="&amp;$A41-6,'DATA INPUT'!$A$3:$A$2001,"&lt;="&amp;$A41)=0,"",IFERROR(E41/C41,0))</f>
        <v>-1</v>
      </c>
    </row>
    <row r="42" spans="1:6" x14ac:dyDescent="0.2">
      <c r="A42" s="85">
        <f>IF(A41="","",IFERROR(IF(A41+7&lt;=MAX('DATA INPUT'!$A$3:$A$2001)+MOD(6-WEEKDAY(MAX('DATA INPUT'!$A$3:$A$2001),2),7),A41+7,""),""))</f>
        <v>46312</v>
      </c>
      <c r="B42" s="13" t="str" cm="1">
        <f t="array" ref="B42">IF(COUNTIFS('DATA INPUT'!$A$3:$A$2001,"&gt;="&amp;$A42-6,'DATA INPUT'!$A$3:$A$2001,"&lt;="&amp;$A42)=0,"",IFERROR(_xlfn.TEXTJOIN(", ",TRUE,_xlfn.UNIQUE(_xlfn._xlws.FILTER(TRIM('DATA INPUT'!$H$3:$H$2001),('DATA INPUT'!$A$3:$A$2001&gt;=$A42-6)*('DATA INPUT'!$A$3:$A$2001&lt;=$A42)*(TRIM('DATA INPUT'!$H$3:$H$2001)&lt;&gt;""),""))),""))</f>
        <v>Caulfield, Morphettville</v>
      </c>
      <c r="C42" s="82">
        <f>IF(COUNTIFS('DATA INPUT'!$A$3:$A$2001,"&gt;="&amp;$A42-6,'DATA INPUT'!$A$3:$A$2001,"&lt;="&amp;$A42)=0,"",SUMIFS('DATA INPUT'!$L$3:$L$2001,'DATA INPUT'!$A$3:$A$2001,"&gt;="&amp;$A42-6,'DATA INPUT'!$A$3:$A$2001,"&lt;="&amp;$A42))</f>
        <v>45.500000000000014</v>
      </c>
      <c r="D42" s="82">
        <f>IF(COUNTIFS('DATA INPUT'!$A$3:$A$2001,"&gt;="&amp;$A42-6,'DATA INPUT'!$A$3:$A$2001,"&lt;="&amp;$A42)=0,"",C42+E42)</f>
        <v>30.953000000000021</v>
      </c>
      <c r="E42" s="82">
        <f>IF(COUNTIFS('DATA INPUT'!$A$3:$A$2001,"&gt;="&amp;$A42-6,'DATA INPUT'!$A$3:$A$2001,"&lt;="&amp;$A42)=0,"",SUMIFS('DATA INPUT'!$U$3:$U$2001,'DATA INPUT'!$A$3:$A$2001,"&gt;="&amp;$A42-6,'DATA INPUT'!$A$3:$A$2001,"&lt;="&amp;$A42))</f>
        <v>-14.546999999999993</v>
      </c>
      <c r="F42" s="84">
        <f>IF(COUNTIFS('DATA INPUT'!$A$3:$A$2001,"&gt;="&amp;$A42-6,'DATA INPUT'!$A$3:$A$2001,"&lt;="&amp;$A42)=0,"",IFERROR(E42/C42,0))</f>
        <v>-0.31971428571428545</v>
      </c>
    </row>
    <row r="43" spans="1:6" x14ac:dyDescent="0.2">
      <c r="A43" s="85"/>
      <c r="B43" s="13" t="str" cm="1">
        <f t="array" ref="B43">IF(COUNTIFS('DATA INPUT'!$A$3:$A$2001,"&gt;="&amp;$A43-6,'DATA INPUT'!$A$3:$A$2001,"&lt;="&amp;$A43)=0,"",IFERROR(_xlfn.TEXTJOIN(", ",TRUE,_xlfn.UNIQUE(_xlfn._xlws.FILTER(TRIM('DATA INPUT'!$H$3:$H$2001),('DATA INPUT'!$A$3:$A$2001&gt;=$A43-6)*('DATA INPUT'!$A$3:$A$2001&lt;=$A43)*(TRIM('DATA INPUT'!$H$3:$H$2001)&lt;&gt;""),""))),""))</f>
        <v/>
      </c>
      <c r="C43" s="82" t="str">
        <f>IF(COUNTIFS('DATA INPUT'!$A$3:$A$2001,"&gt;="&amp;$A43-6,'DATA INPUT'!$A$3:$A$2001,"&lt;="&amp;$A43)=0,"",SUMIFS('DATA INPUT'!$L$3:$L$2001,'DATA INPUT'!$A$3:$A$2001,"&gt;="&amp;$A43-6,'DATA INPUT'!$A$3:$A$2001,"&lt;="&amp;$A43))</f>
        <v/>
      </c>
      <c r="D43" s="82" t="str">
        <f>IF(COUNTIFS('DATA INPUT'!$A$3:$A$2001,"&gt;="&amp;$A43-6,'DATA INPUT'!$A$3:$A$2001,"&lt;="&amp;$A43)=0,"",C43+E43)</f>
        <v/>
      </c>
      <c r="E43" s="82" t="str">
        <f>IF(COUNTIFS('DATA INPUT'!$A$3:$A$2001,"&gt;="&amp;$A43-6,'DATA INPUT'!$A$3:$A$2001,"&lt;="&amp;$A43)=0,"",SUMIFS('DATA INPUT'!$U$3:$U$2001,'DATA INPUT'!$A$3:$A$2001,"&gt;="&amp;$A43-6,'DATA INPUT'!$A$3:$A$2001,"&lt;="&amp;$A43))</f>
        <v/>
      </c>
      <c r="F43" s="84" t="str">
        <f>IF(COUNTIFS('DATA INPUT'!$A$3:$A$2001,"&gt;="&amp;$A43-6,'DATA INPUT'!$A$3:$A$2001,"&lt;="&amp;$A43)=0,"",IFERROR(E43/C43,0))</f>
        <v/>
      </c>
    </row>
    <row r="44" spans="1:6" x14ac:dyDescent="0.2">
      <c r="A44" s="85"/>
      <c r="B44" s="13" t="str" cm="1">
        <f t="array" ref="B44">IF(COUNTIFS('DATA INPUT'!$A$3:$A$2001,"&gt;="&amp;$A44-6,'DATA INPUT'!$A$3:$A$2001,"&lt;="&amp;$A44)=0,"",IFERROR(_xlfn.TEXTJOIN(", ",TRUE,_xlfn.UNIQUE(_xlfn._xlws.FILTER(TRIM('DATA INPUT'!$H$3:$H$2001),('DATA INPUT'!$A$3:$A$2001&gt;=$A44-6)*('DATA INPUT'!$A$3:$A$2001&lt;=$A44)*(TRIM('DATA INPUT'!$H$3:$H$2001)&lt;&gt;""),""))),""))</f>
        <v/>
      </c>
      <c r="C44" s="82" t="str">
        <f>IF(COUNTIFS('DATA INPUT'!$A$3:$A$2001,"&gt;="&amp;$A44-6,'DATA INPUT'!$A$3:$A$2001,"&lt;="&amp;$A44)=0,"",SUMIFS('DATA INPUT'!$L$3:$L$2001,'DATA INPUT'!$A$3:$A$2001,"&gt;="&amp;$A44-6,'DATA INPUT'!$A$3:$A$2001,"&lt;="&amp;$A44))</f>
        <v/>
      </c>
      <c r="D44" s="82" t="str">
        <f>IF(COUNTIFS('DATA INPUT'!$A$3:$A$2001,"&gt;="&amp;$A44-6,'DATA INPUT'!$A$3:$A$2001,"&lt;="&amp;$A44)=0,"",C44+E44)</f>
        <v/>
      </c>
      <c r="E44" s="82" t="str">
        <f>IF(COUNTIFS('DATA INPUT'!$A$3:$A$2001,"&gt;="&amp;$A44-6,'DATA INPUT'!$A$3:$A$2001,"&lt;="&amp;$A44)=0,"",SUMIFS('DATA INPUT'!$U$3:$U$2001,'DATA INPUT'!$A$3:$A$2001,"&gt;="&amp;$A44-6,'DATA INPUT'!$A$3:$A$2001,"&lt;="&amp;$A44))</f>
        <v/>
      </c>
      <c r="F44" s="84" t="str">
        <f>IF(COUNTIFS('DATA INPUT'!$A$3:$A$2001,"&gt;="&amp;$A44-6,'DATA INPUT'!$A$3:$A$2001,"&lt;="&amp;$A44)=0,"",IFERROR(E44/C44,0))</f>
        <v/>
      </c>
    </row>
    <row r="45" spans="1:6" x14ac:dyDescent="0.2">
      <c r="A45" s="85"/>
      <c r="B45" s="13" t="str" cm="1">
        <f t="array" ref="B45">IF(COUNTIFS('DATA INPUT'!$A$3:$A$2001,"&gt;="&amp;$A45-6,'DATA INPUT'!$A$3:$A$2001,"&lt;="&amp;$A45)=0,"",IFERROR(_xlfn.TEXTJOIN(", ",TRUE,_xlfn.UNIQUE(_xlfn._xlws.FILTER(TRIM('DATA INPUT'!$H$3:$H$2001),('DATA INPUT'!$A$3:$A$2001&gt;=$A45-6)*('DATA INPUT'!$A$3:$A$2001&lt;=$A45)*(TRIM('DATA INPUT'!$H$3:$H$2001)&lt;&gt;""),""))),""))</f>
        <v/>
      </c>
      <c r="C45" s="82" t="str">
        <f>IF(COUNTIFS('DATA INPUT'!$A$3:$A$2001,"&gt;="&amp;$A45-6,'DATA INPUT'!$A$3:$A$2001,"&lt;="&amp;$A45)=0,"",SUMIFS('DATA INPUT'!$L$3:$L$2001,'DATA INPUT'!$A$3:$A$2001,"&gt;="&amp;$A45-6,'DATA INPUT'!$A$3:$A$2001,"&lt;="&amp;$A45))</f>
        <v/>
      </c>
      <c r="D45" s="82" t="str">
        <f>IF(COUNTIFS('DATA INPUT'!$A$3:$A$2001,"&gt;="&amp;$A45-6,'DATA INPUT'!$A$3:$A$2001,"&lt;="&amp;$A45)=0,"",C45+E45)</f>
        <v/>
      </c>
      <c r="E45" s="82" t="str">
        <f>IF(COUNTIFS('DATA INPUT'!$A$3:$A$2001,"&gt;="&amp;$A45-6,'DATA INPUT'!$A$3:$A$2001,"&lt;="&amp;$A45)=0,"",SUMIFS('DATA INPUT'!$U$3:$U$2001,'DATA INPUT'!$A$3:$A$2001,"&gt;="&amp;$A45-6,'DATA INPUT'!$A$3:$A$2001,"&lt;="&amp;$A45))</f>
        <v/>
      </c>
      <c r="F45" s="84" t="str">
        <f>IF(COUNTIFS('DATA INPUT'!$A$3:$A$2001,"&gt;="&amp;$A45-6,'DATA INPUT'!$A$3:$A$2001,"&lt;="&amp;$A45)=0,"",IFERROR(E45/C45,0))</f>
        <v/>
      </c>
    </row>
    <row r="46" spans="1:6" x14ac:dyDescent="0.2">
      <c r="A46" s="85"/>
      <c r="B46" s="13" t="str" cm="1">
        <f t="array" ref="B46">IF(COUNTIFS('DATA INPUT'!$A$3:$A$2001,"&gt;="&amp;$A46-6,'DATA INPUT'!$A$3:$A$2001,"&lt;="&amp;$A46)=0,"",IFERROR(_xlfn.TEXTJOIN(", ",TRUE,_xlfn.UNIQUE(_xlfn._xlws.FILTER(TRIM('DATA INPUT'!$H$3:$H$2001),('DATA INPUT'!$A$3:$A$2001&gt;=$A46-6)*('DATA INPUT'!$A$3:$A$2001&lt;=$A46)*(TRIM('DATA INPUT'!$H$3:$H$2001)&lt;&gt;""),""))),""))</f>
        <v/>
      </c>
      <c r="C46" s="82" t="str">
        <f>IF(COUNTIFS('DATA INPUT'!$A$3:$A$2001,"&gt;="&amp;$A46-6,'DATA INPUT'!$A$3:$A$2001,"&lt;="&amp;$A46)=0,"",SUMIFS('DATA INPUT'!$L$3:$L$2001,'DATA INPUT'!$A$3:$A$2001,"&gt;="&amp;$A46-6,'DATA INPUT'!$A$3:$A$2001,"&lt;="&amp;$A46))</f>
        <v/>
      </c>
      <c r="D46" s="82" t="str">
        <f>IF(COUNTIFS('DATA INPUT'!$A$3:$A$2001,"&gt;="&amp;$A46-6,'DATA INPUT'!$A$3:$A$2001,"&lt;="&amp;$A46)=0,"",C46+E46)</f>
        <v/>
      </c>
      <c r="E46" s="82" t="str">
        <f>IF(COUNTIFS('DATA INPUT'!$A$3:$A$2001,"&gt;="&amp;$A46-6,'DATA INPUT'!$A$3:$A$2001,"&lt;="&amp;$A46)=0,"",SUMIFS('DATA INPUT'!$U$3:$U$2001,'DATA INPUT'!$A$3:$A$2001,"&gt;="&amp;$A46-6,'DATA INPUT'!$A$3:$A$2001,"&lt;="&amp;$A46))</f>
        <v/>
      </c>
      <c r="F46" s="84" t="str">
        <f>IF(COUNTIFS('DATA INPUT'!$A$3:$A$2001,"&gt;="&amp;$A46-6,'DATA INPUT'!$A$3:$A$2001,"&lt;="&amp;$A46)=0,"",IFERROR(E46/C46,0))</f>
        <v/>
      </c>
    </row>
    <row r="47" spans="1:6" hidden="1" x14ac:dyDescent="0.2">
      <c r="A47" s="85"/>
      <c r="B47" s="13" t="str" cm="1">
        <f t="array" ref="B47">IF(COUNTIFS('DATA INPUT'!$A$3:$A$2001,"&gt;="&amp;$A47-6,'DATA INPUT'!$A$3:$A$2001,"&lt;="&amp;$A47)=0,"",IFERROR(_xlfn.TEXTJOIN(", ",TRUE,_xlfn.UNIQUE(_xlfn._xlws.FILTER(TRIM('DATA INPUT'!$H$3:$H$2001),('DATA INPUT'!$A$3:$A$2001&gt;=$A47-6)*('DATA INPUT'!$A$3:$A$2001&lt;=$A47)*(TRIM('DATA INPUT'!$H$3:$H$2001)&lt;&gt;""),""))),""))</f>
        <v/>
      </c>
      <c r="C47" s="82" t="str">
        <f>IF(COUNTIFS('DATA INPUT'!$A$3:$A$2001,"&gt;="&amp;$A47-6,'DATA INPUT'!$A$3:$A$2001,"&lt;="&amp;$A47)=0,"",SUMIFS('DATA INPUT'!$L$3:$L$2001,'DATA INPUT'!$A$3:$A$2001,"&gt;="&amp;$A47-6,'DATA INPUT'!$A$3:$A$2001,"&lt;="&amp;$A47))</f>
        <v/>
      </c>
      <c r="D47" s="82" t="str">
        <f>IF(COUNTIFS('DATA INPUT'!$A$3:$A$2001,"&gt;="&amp;$A47-6,'DATA INPUT'!$A$3:$A$2001,"&lt;="&amp;$A47)=0,"",C47+E47)</f>
        <v/>
      </c>
      <c r="E47" s="82" t="str">
        <f>IF(COUNTIFS('DATA INPUT'!$A$3:$A$2001,"&gt;="&amp;$A47-6,'DATA INPUT'!$A$3:$A$2001,"&lt;="&amp;$A47)=0,"",SUMIFS('DATA INPUT'!$U$3:$U$2001,'DATA INPUT'!$A$3:$A$2001,"&gt;="&amp;$A47-6,'DATA INPUT'!$A$3:$A$2001,"&lt;="&amp;$A47))</f>
        <v/>
      </c>
      <c r="F47" s="84" t="str">
        <f>IF(COUNTIFS('DATA INPUT'!$A$3:$A$2001,"&gt;="&amp;$A47-6,'DATA INPUT'!$A$3:$A$2001,"&lt;="&amp;$A47)=0,"",IFERROR(E47/C47,0))</f>
        <v/>
      </c>
    </row>
    <row r="48" spans="1:6" hidden="1" x14ac:dyDescent="0.2">
      <c r="A48" s="85"/>
      <c r="B48" s="13" t="str" cm="1">
        <f t="array" ref="B48">IF(COUNTIFS('DATA INPUT'!$A$3:$A$2001,"&gt;="&amp;$A48-6,'DATA INPUT'!$A$3:$A$2001,"&lt;="&amp;$A48)=0,"",IFERROR(_xlfn.TEXTJOIN(", ",TRUE,_xlfn.UNIQUE(_xlfn._xlws.FILTER(TRIM('DATA INPUT'!$H$3:$H$2001),('DATA INPUT'!$A$3:$A$2001&gt;=$A48-6)*('DATA INPUT'!$A$3:$A$2001&lt;=$A48)*(TRIM('DATA INPUT'!$H$3:$H$2001)&lt;&gt;""),""))),""))</f>
        <v/>
      </c>
      <c r="C48" s="82" t="str">
        <f>IF(COUNTIFS('DATA INPUT'!$A$3:$A$2001,"&gt;="&amp;$A48-6,'DATA INPUT'!$A$3:$A$2001,"&lt;="&amp;$A48)=0,"",SUMIFS('DATA INPUT'!$L$3:$L$2001,'DATA INPUT'!$A$3:$A$2001,"&gt;="&amp;$A48-6,'DATA INPUT'!$A$3:$A$2001,"&lt;="&amp;$A48))</f>
        <v/>
      </c>
      <c r="D48" s="82" t="str">
        <f>IF(COUNTIFS('DATA INPUT'!$A$3:$A$2001,"&gt;="&amp;$A48-6,'DATA INPUT'!$A$3:$A$2001,"&lt;="&amp;$A48)=0,"",C48+E48)</f>
        <v/>
      </c>
      <c r="E48" s="82" t="str">
        <f>IF(COUNTIFS('DATA INPUT'!$A$3:$A$2001,"&gt;="&amp;$A48-6,'DATA INPUT'!$A$3:$A$2001,"&lt;="&amp;$A48)=0,"",SUMIFS('DATA INPUT'!$U$3:$U$2001,'DATA INPUT'!$A$3:$A$2001,"&gt;="&amp;$A48-6,'DATA INPUT'!$A$3:$A$2001,"&lt;="&amp;$A48))</f>
        <v/>
      </c>
      <c r="F48" s="84" t="str">
        <f>IF(COUNTIFS('DATA INPUT'!$A$3:$A$2001,"&gt;="&amp;$A48-6,'DATA INPUT'!$A$3:$A$2001,"&lt;="&amp;$A48)=0,"",IFERROR(E48/C48,0))</f>
        <v/>
      </c>
    </row>
    <row r="49" spans="1:6" hidden="1" x14ac:dyDescent="0.2">
      <c r="A49" s="85"/>
      <c r="B49" s="13" t="str" cm="1">
        <f t="array" ref="B49">IF(COUNTIFS('DATA INPUT'!$A$3:$A$2001,"&gt;="&amp;$A49-6,'DATA INPUT'!$A$3:$A$2001,"&lt;="&amp;$A49)=0,"",IFERROR(_xlfn.TEXTJOIN(", ",TRUE,_xlfn.UNIQUE(_xlfn._xlws.FILTER(TRIM('DATA INPUT'!$H$3:$H$2001),('DATA INPUT'!$A$3:$A$2001&gt;=$A49-6)*('DATA INPUT'!$A$3:$A$2001&lt;=$A49)*(TRIM('DATA INPUT'!$H$3:$H$2001)&lt;&gt;""),""))),""))</f>
        <v/>
      </c>
      <c r="C49" s="82" t="str">
        <f>IF(COUNTIFS('DATA INPUT'!$A$3:$A$2001,"&gt;="&amp;$A49-6,'DATA INPUT'!$A$3:$A$2001,"&lt;="&amp;$A49)=0,"",SUMIFS('DATA INPUT'!$L$3:$L$2001,'DATA INPUT'!$A$3:$A$2001,"&gt;="&amp;$A49-6,'DATA INPUT'!$A$3:$A$2001,"&lt;="&amp;$A49))</f>
        <v/>
      </c>
      <c r="D49" s="82" t="str">
        <f>IF(COUNTIFS('DATA INPUT'!$A$3:$A$2001,"&gt;="&amp;$A49-6,'DATA INPUT'!$A$3:$A$2001,"&lt;="&amp;$A49)=0,"",C49+E49)</f>
        <v/>
      </c>
      <c r="E49" s="82" t="str">
        <f>IF(COUNTIFS('DATA INPUT'!$A$3:$A$2001,"&gt;="&amp;$A49-6,'DATA INPUT'!$A$3:$A$2001,"&lt;="&amp;$A49)=0,"",SUMIFS('DATA INPUT'!$U$3:$U$2001,'DATA INPUT'!$A$3:$A$2001,"&gt;="&amp;$A49-6,'DATA INPUT'!$A$3:$A$2001,"&lt;="&amp;$A49))</f>
        <v/>
      </c>
      <c r="F49" s="84" t="str">
        <f>IF(COUNTIFS('DATA INPUT'!$A$3:$A$2001,"&gt;="&amp;$A49-6,'DATA INPUT'!$A$3:$A$2001,"&lt;="&amp;$A49)=0,"",IFERROR(E49/C49,0))</f>
        <v/>
      </c>
    </row>
    <row r="50" spans="1:6" hidden="1" x14ac:dyDescent="0.2">
      <c r="A50" s="85"/>
      <c r="B50" s="13" t="str" cm="1">
        <f t="array" ref="B50">IF(COUNTIFS('DATA INPUT'!$A$3:$A$2001,"&gt;="&amp;$A50-6,'DATA INPUT'!$A$3:$A$2001,"&lt;="&amp;$A50)=0,"",IFERROR(_xlfn.TEXTJOIN(", ",TRUE,_xlfn.UNIQUE(_xlfn._xlws.FILTER(TRIM('DATA INPUT'!$H$3:$H$2001),('DATA INPUT'!$A$3:$A$2001&gt;=$A50-6)*('DATA INPUT'!$A$3:$A$2001&lt;=$A50)*(TRIM('DATA INPUT'!$H$3:$H$2001)&lt;&gt;""),""))),""))</f>
        <v/>
      </c>
      <c r="C50" s="82" t="str">
        <f>IF(COUNTIFS('DATA INPUT'!$A$3:$A$2001,"&gt;="&amp;$A50-6,'DATA INPUT'!$A$3:$A$2001,"&lt;="&amp;$A50)=0,"",SUMIFS('DATA INPUT'!$L$3:$L$2001,'DATA INPUT'!$A$3:$A$2001,"&gt;="&amp;$A50-6,'DATA INPUT'!$A$3:$A$2001,"&lt;="&amp;$A50))</f>
        <v/>
      </c>
      <c r="D50" s="82" t="str">
        <f>IF(COUNTIFS('DATA INPUT'!$A$3:$A$2001,"&gt;="&amp;$A50-6,'DATA INPUT'!$A$3:$A$2001,"&lt;="&amp;$A50)=0,"",C50+E50)</f>
        <v/>
      </c>
      <c r="E50" s="82" t="str">
        <f>IF(COUNTIFS('DATA INPUT'!$A$3:$A$2001,"&gt;="&amp;$A50-6,'DATA INPUT'!$A$3:$A$2001,"&lt;="&amp;$A50)=0,"",SUMIFS('DATA INPUT'!$U$3:$U$2001,'DATA INPUT'!$A$3:$A$2001,"&gt;="&amp;$A50-6,'DATA INPUT'!$A$3:$A$2001,"&lt;="&amp;$A50))</f>
        <v/>
      </c>
      <c r="F50" s="84" t="str">
        <f>IF(COUNTIFS('DATA INPUT'!$A$3:$A$2001,"&gt;="&amp;$A50-6,'DATA INPUT'!$A$3:$A$2001,"&lt;="&amp;$A50)=0,"",IFERROR(E50/C50,0))</f>
        <v/>
      </c>
    </row>
    <row r="51" spans="1:6" hidden="1" x14ac:dyDescent="0.2">
      <c r="A51" s="85"/>
      <c r="B51" s="13" t="str" cm="1">
        <f t="array" ref="B51">IF(COUNTIFS('DATA INPUT'!$A$3:$A$2001,"&gt;="&amp;$A51-6,'DATA INPUT'!$A$3:$A$2001,"&lt;="&amp;$A51)=0,"",IFERROR(_xlfn.TEXTJOIN(", ",TRUE,_xlfn.UNIQUE(_xlfn._xlws.FILTER(TRIM('DATA INPUT'!$H$3:$H$2001),('DATA INPUT'!$A$3:$A$2001&gt;=$A51-6)*('DATA INPUT'!$A$3:$A$2001&lt;=$A51)*(TRIM('DATA INPUT'!$H$3:$H$2001)&lt;&gt;""),""))),""))</f>
        <v/>
      </c>
      <c r="C51" s="82" t="str">
        <f>IF(COUNTIFS('DATA INPUT'!$A$3:$A$2001,"&gt;="&amp;$A51-6,'DATA INPUT'!$A$3:$A$2001,"&lt;="&amp;$A51)=0,"",SUMIFS('DATA INPUT'!$L$3:$L$2001,'DATA INPUT'!$A$3:$A$2001,"&gt;="&amp;$A51-6,'DATA INPUT'!$A$3:$A$2001,"&lt;="&amp;$A51))</f>
        <v/>
      </c>
      <c r="D51" s="82" t="str">
        <f>IF(COUNTIFS('DATA INPUT'!$A$3:$A$2001,"&gt;="&amp;$A51-6,'DATA INPUT'!$A$3:$A$2001,"&lt;="&amp;$A51)=0,"",C51+E51)</f>
        <v/>
      </c>
      <c r="E51" s="82" t="str">
        <f>IF(COUNTIFS('DATA INPUT'!$A$3:$A$2001,"&gt;="&amp;$A51-6,'DATA INPUT'!$A$3:$A$2001,"&lt;="&amp;$A51)=0,"",SUMIFS('DATA INPUT'!$U$3:$U$2001,'DATA INPUT'!$A$3:$A$2001,"&gt;="&amp;$A51-6,'DATA INPUT'!$A$3:$A$2001,"&lt;="&amp;$A51))</f>
        <v/>
      </c>
      <c r="F51" s="84" t="str">
        <f>IF(COUNTIFS('DATA INPUT'!$A$3:$A$2001,"&gt;="&amp;$A51-6,'DATA INPUT'!$A$3:$A$2001,"&lt;="&amp;$A51)=0,"",IFERROR(E51/C51,0))</f>
        <v/>
      </c>
    </row>
    <row r="52" spans="1:6" hidden="1" x14ac:dyDescent="0.2">
      <c r="A52" s="85"/>
      <c r="B52" s="13" t="str" cm="1">
        <f t="array" ref="B52">IF(COUNTIFS('DATA INPUT'!$A$3:$A$2001,"&gt;="&amp;$A52-6,'DATA INPUT'!$A$3:$A$2001,"&lt;="&amp;$A52)=0,"",IFERROR(_xlfn.TEXTJOIN(", ",TRUE,_xlfn.UNIQUE(_xlfn._xlws.FILTER(TRIM('DATA INPUT'!$H$3:$H$2001),('DATA INPUT'!$A$3:$A$2001&gt;=$A52-6)*('DATA INPUT'!$A$3:$A$2001&lt;=$A52)*(TRIM('DATA INPUT'!$H$3:$H$2001)&lt;&gt;""),""))),""))</f>
        <v/>
      </c>
      <c r="C52" s="82" t="str">
        <f>IF(COUNTIFS('DATA INPUT'!$A$3:$A$2001,"&gt;="&amp;$A52-6,'DATA INPUT'!$A$3:$A$2001,"&lt;="&amp;$A52)=0,"",SUMIFS('DATA INPUT'!$L$3:$L$2001,'DATA INPUT'!$A$3:$A$2001,"&gt;="&amp;$A52-6,'DATA INPUT'!$A$3:$A$2001,"&lt;="&amp;$A52))</f>
        <v/>
      </c>
      <c r="D52" s="82" t="str">
        <f>IF(COUNTIFS('DATA INPUT'!$A$3:$A$2001,"&gt;="&amp;$A52-6,'DATA INPUT'!$A$3:$A$2001,"&lt;="&amp;$A52)=0,"",C52+E52)</f>
        <v/>
      </c>
      <c r="E52" s="82" t="str">
        <f>IF(COUNTIFS('DATA INPUT'!$A$3:$A$2001,"&gt;="&amp;$A52-6,'DATA INPUT'!$A$3:$A$2001,"&lt;="&amp;$A52)=0,"",SUMIFS('DATA INPUT'!$U$3:$U$2001,'DATA INPUT'!$A$3:$A$2001,"&gt;="&amp;$A52-6,'DATA INPUT'!$A$3:$A$2001,"&lt;="&amp;$A52))</f>
        <v/>
      </c>
      <c r="F52" s="84" t="str">
        <f>IF(COUNTIFS('DATA INPUT'!$A$3:$A$2001,"&gt;="&amp;$A52-6,'DATA INPUT'!$A$3:$A$2001,"&lt;="&amp;$A52)=0,"",IFERROR(E52/C52,0))</f>
        <v/>
      </c>
    </row>
    <row r="53" spans="1:6" hidden="1" x14ac:dyDescent="0.2">
      <c r="A53" s="85"/>
      <c r="B53" s="13" t="str" cm="1">
        <f t="array" ref="B53">IF(COUNTIFS('DATA INPUT'!$A$3:$A$2001,"&gt;="&amp;$A53-6,'DATA INPUT'!$A$3:$A$2001,"&lt;="&amp;$A53)=0,"",IFERROR(_xlfn.TEXTJOIN(", ",TRUE,_xlfn.UNIQUE(_xlfn._xlws.FILTER(TRIM('DATA INPUT'!$H$3:$H$2001),('DATA INPUT'!$A$3:$A$2001&gt;=$A53-6)*('DATA INPUT'!$A$3:$A$2001&lt;=$A53)*(TRIM('DATA INPUT'!$H$3:$H$2001)&lt;&gt;""),""))),""))</f>
        <v/>
      </c>
      <c r="C53" s="82" t="str">
        <f>IF(COUNTIFS('DATA INPUT'!$A$3:$A$2001,"&gt;="&amp;$A53-6,'DATA INPUT'!$A$3:$A$2001,"&lt;="&amp;$A53)=0,"",SUMIFS('DATA INPUT'!$L$3:$L$2001,'DATA INPUT'!$A$3:$A$2001,"&gt;="&amp;$A53-6,'DATA INPUT'!$A$3:$A$2001,"&lt;="&amp;$A53))</f>
        <v/>
      </c>
      <c r="D53" s="82" t="str">
        <f>IF(COUNTIFS('DATA INPUT'!$A$3:$A$2001,"&gt;="&amp;$A53-6,'DATA INPUT'!$A$3:$A$2001,"&lt;="&amp;$A53)=0,"",C53+E53)</f>
        <v/>
      </c>
      <c r="E53" s="82" t="str">
        <f>IF(COUNTIFS('DATA INPUT'!$A$3:$A$2001,"&gt;="&amp;$A53-6,'DATA INPUT'!$A$3:$A$2001,"&lt;="&amp;$A53)=0,"",SUMIFS('DATA INPUT'!$U$3:$U$2001,'DATA INPUT'!$A$3:$A$2001,"&gt;="&amp;$A53-6,'DATA INPUT'!$A$3:$A$2001,"&lt;="&amp;$A53))</f>
        <v/>
      </c>
      <c r="F53" s="84" t="str">
        <f>IF(COUNTIFS('DATA INPUT'!$A$3:$A$2001,"&gt;="&amp;$A53-6,'DATA INPUT'!$A$3:$A$2001,"&lt;="&amp;$A53)=0,"",IFERROR(E53/C53,0))</f>
        <v/>
      </c>
    </row>
    <row r="54" spans="1:6" hidden="1" x14ac:dyDescent="0.2">
      <c r="A54" s="85"/>
      <c r="B54" s="13" t="str" cm="1">
        <f t="array" ref="B54">IF(COUNTIFS('DATA INPUT'!$A$3:$A$2001,"&gt;="&amp;$A54-6,'DATA INPUT'!$A$3:$A$2001,"&lt;="&amp;$A54)=0,"",IFERROR(_xlfn.TEXTJOIN(", ",TRUE,_xlfn.UNIQUE(_xlfn._xlws.FILTER(TRIM('DATA INPUT'!$H$3:$H$2001),('DATA INPUT'!$A$3:$A$2001&gt;=$A54-6)*('DATA INPUT'!$A$3:$A$2001&lt;=$A54)*(TRIM('DATA INPUT'!$H$3:$H$2001)&lt;&gt;""),""))),""))</f>
        <v/>
      </c>
      <c r="C54" s="82" t="str">
        <f>IF(COUNTIFS('DATA INPUT'!$A$3:$A$2001,"&gt;="&amp;$A54-6,'DATA INPUT'!$A$3:$A$2001,"&lt;="&amp;$A54)=0,"",SUMIFS('DATA INPUT'!$L$3:$L$2001,'DATA INPUT'!$A$3:$A$2001,"&gt;="&amp;$A54-6,'DATA INPUT'!$A$3:$A$2001,"&lt;="&amp;$A54))</f>
        <v/>
      </c>
      <c r="D54" s="82" t="str">
        <f>IF(COUNTIFS('DATA INPUT'!$A$3:$A$2001,"&gt;="&amp;$A54-6,'DATA INPUT'!$A$3:$A$2001,"&lt;="&amp;$A54)=0,"",C54+E54)</f>
        <v/>
      </c>
      <c r="E54" s="82" t="str">
        <f>IF(COUNTIFS('DATA INPUT'!$A$3:$A$2001,"&gt;="&amp;$A54-6,'DATA INPUT'!$A$3:$A$2001,"&lt;="&amp;$A54)=0,"",SUMIFS('DATA INPUT'!$U$3:$U$2001,'DATA INPUT'!$A$3:$A$2001,"&gt;="&amp;$A54-6,'DATA INPUT'!$A$3:$A$2001,"&lt;="&amp;$A54))</f>
        <v/>
      </c>
      <c r="F54" s="84" t="str">
        <f>IF(COUNTIFS('DATA INPUT'!$A$3:$A$2001,"&gt;="&amp;$A54-6,'DATA INPUT'!$A$3:$A$2001,"&lt;="&amp;$A54)=0,"",IFERROR(E54/C54,0))</f>
        <v/>
      </c>
    </row>
    <row r="55" spans="1:6" hidden="1" x14ac:dyDescent="0.2">
      <c r="A55" s="85"/>
      <c r="B55" s="13"/>
      <c r="C55" s="82" t="str">
        <f>IF(COUNTIFS('DATA INPUT'!$A$3:$A$2001,"&gt;="&amp;$A55-6,'DATA INPUT'!$A$3:$A$2001,"&lt;="&amp;$A55)=0,"",SUMIFS('DATA INPUT'!$L$3:$L$2001,'DATA INPUT'!$A$3:$A$2001,"&gt;="&amp;$A55-6,'DATA INPUT'!$A$3:$A$2001,"&lt;="&amp;$A55))</f>
        <v/>
      </c>
      <c r="D55" s="82" t="str">
        <f>IF(COUNTIFS('DATA INPUT'!$A$3:$A$2001,"&gt;="&amp;$A55-6,'DATA INPUT'!$A$3:$A$2001,"&lt;="&amp;$A55)=0,"",C55+E55)</f>
        <v/>
      </c>
      <c r="E55" s="82" t="str">
        <f>IF(COUNTIFS('DATA INPUT'!$A$3:$A$2001,"&gt;="&amp;$A55-6,'DATA INPUT'!$A$3:$A$2001,"&lt;="&amp;$A55)=0,"",SUMIFS('DATA INPUT'!$U$3:$U$2001,'DATA INPUT'!$A$3:$A$2001,"&gt;="&amp;$A55-6,'DATA INPUT'!$A$3:$A$2001,"&lt;="&amp;$A55))</f>
        <v/>
      </c>
      <c r="F55" s="84" t="str">
        <f>IF(COUNTIFS('DATA INPUT'!$A$3:$A$2001,"&gt;="&amp;$A55-6,'DATA INPUT'!$A$3:$A$2001,"&lt;="&amp;$A55)=0,"",IFERROR(E55/C55,0))</f>
        <v/>
      </c>
    </row>
    <row r="56" spans="1:6" hidden="1" x14ac:dyDescent="0.2">
      <c r="A56" s="85"/>
      <c r="B56" s="13" t="str" cm="1">
        <f t="array" ref="B56">IF(COUNTIFS('DATA INPUT'!$A$3:$A$2001,"&gt;="&amp;$A56-6,'DATA INPUT'!$A$3:$A$2001,"&lt;="&amp;$A56)=0,"",IFERROR(_xlfn.TEXTJOIN(", ",TRUE,_xlfn.UNIQUE(_xlfn._xlws.FILTER(TRIM('DATA INPUT'!$H$3:$H$2001),('DATA INPUT'!$A$3:$A$2001&gt;=$A56-6)*('DATA INPUT'!$A$3:$A$2001&lt;=$A56)*(TRIM('DATA INPUT'!$H$3:$H$2001)&lt;&gt;""),""))),""))</f>
        <v/>
      </c>
      <c r="C56" s="82" t="str">
        <f>IF(COUNTIFS('DATA INPUT'!$A$3:$A$2001,"&gt;="&amp;$A56-6,'DATA INPUT'!$A$3:$A$2001,"&lt;="&amp;$A56)=0,"",SUMIFS('DATA INPUT'!$L$3:$L$2001,'DATA INPUT'!$A$3:$A$2001,"&gt;="&amp;$A56-6,'DATA INPUT'!$A$3:$A$2001,"&lt;="&amp;$A56))</f>
        <v/>
      </c>
      <c r="D56" s="82" t="str">
        <f>IF(COUNTIFS('DATA INPUT'!$A$3:$A$2001,"&gt;="&amp;$A56-6,'DATA INPUT'!$A$3:$A$2001,"&lt;="&amp;$A56)=0,"",C56+E56)</f>
        <v/>
      </c>
      <c r="E56" s="82" t="str">
        <f>IF(COUNTIFS('DATA INPUT'!$A$3:$A$2001,"&gt;="&amp;$A56-6,'DATA INPUT'!$A$3:$A$2001,"&lt;="&amp;$A56)=0,"",SUMIFS('DATA INPUT'!$U$3:$U$2001,'DATA INPUT'!$A$3:$A$2001,"&gt;="&amp;$A56-6,'DATA INPUT'!$A$3:$A$2001,"&lt;="&amp;$A56))</f>
        <v/>
      </c>
      <c r="F56" s="84" t="str">
        <f>IF(COUNTIFS('DATA INPUT'!$A$3:$A$2001,"&gt;="&amp;$A56-6,'DATA INPUT'!$A$3:$A$2001,"&lt;="&amp;$A56)=0,"",IFERROR(E56/C56,0))</f>
        <v/>
      </c>
    </row>
    <row r="57" spans="1:6" hidden="1" x14ac:dyDescent="0.2">
      <c r="A57" s="85"/>
      <c r="B57" s="13" t="str" cm="1">
        <f t="array" ref="B57">IF(COUNTIFS('DATA INPUT'!$A$3:$A$2001,"&gt;="&amp;$A57-6,'DATA INPUT'!$A$3:$A$2001,"&lt;="&amp;$A57)=0,"",IFERROR(_xlfn.TEXTJOIN(", ",TRUE,_xlfn.UNIQUE(_xlfn._xlws.FILTER(TRIM('DATA INPUT'!$H$3:$H$2001),('DATA INPUT'!$A$3:$A$2001&gt;=$A57-6)*('DATA INPUT'!$A$3:$A$2001&lt;=$A57)*(TRIM('DATA INPUT'!$H$3:$H$2001)&lt;&gt;""),""))),""))</f>
        <v/>
      </c>
      <c r="C57" s="82" t="str">
        <f>IF(COUNTIFS('DATA INPUT'!$A$3:$A$2001,"&gt;="&amp;$A57-6,'DATA INPUT'!$A$3:$A$2001,"&lt;="&amp;$A57)=0,"",SUMIFS('DATA INPUT'!$L$3:$L$2001,'DATA INPUT'!$A$3:$A$2001,"&gt;="&amp;$A57-6,'DATA INPUT'!$A$3:$A$2001,"&lt;="&amp;$A57))</f>
        <v/>
      </c>
      <c r="D57" s="82" t="str">
        <f>IF(COUNTIFS('DATA INPUT'!$A$3:$A$2001,"&gt;="&amp;$A57-6,'DATA INPUT'!$A$3:$A$2001,"&lt;="&amp;$A57)=0,"",C57+E57)</f>
        <v/>
      </c>
      <c r="E57" s="82" t="str">
        <f>IF(COUNTIFS('DATA INPUT'!$A$3:$A$2001,"&gt;="&amp;$A57-6,'DATA INPUT'!$A$3:$A$2001,"&lt;="&amp;$A57)=0,"",SUMIFS('DATA INPUT'!$U$3:$U$2001,'DATA INPUT'!$A$3:$A$2001,"&gt;="&amp;$A57-6,'DATA INPUT'!$A$3:$A$2001,"&lt;="&amp;$A57))</f>
        <v/>
      </c>
      <c r="F57" s="84" t="str">
        <f>IF(COUNTIFS('DATA INPUT'!$A$3:$A$2001,"&gt;="&amp;$A57-6,'DATA INPUT'!$A$3:$A$2001,"&lt;="&amp;$A57)=0,"",IFERROR(E57/C57,0))</f>
        <v/>
      </c>
    </row>
    <row r="58" spans="1:6" hidden="1" x14ac:dyDescent="0.2">
      <c r="A58" s="85"/>
      <c r="B58" s="13" t="str" cm="1">
        <f t="array" ref="B58">IF(COUNTIFS('DATA INPUT'!$A$3:$A$2001,"&gt;="&amp;$A58-6,'DATA INPUT'!$A$3:$A$2001,"&lt;="&amp;$A58)=0,"",IFERROR(_xlfn.TEXTJOIN(", ",TRUE,_xlfn.UNIQUE(_xlfn._xlws.FILTER(TRIM('DATA INPUT'!$H$3:$H$2001),('DATA INPUT'!$A$3:$A$2001&gt;=$A58-6)*('DATA INPUT'!$A$3:$A$2001&lt;=$A58)*(TRIM('DATA INPUT'!$H$3:$H$2001)&lt;&gt;""),""))),""))</f>
        <v/>
      </c>
      <c r="C58" s="82" t="str">
        <f>IF(COUNTIFS('DATA INPUT'!$A$3:$A$2001,"&gt;="&amp;$A58-6,'DATA INPUT'!$A$3:$A$2001,"&lt;="&amp;$A58)=0,"",SUMIFS('DATA INPUT'!$L$3:$L$2001,'DATA INPUT'!$A$3:$A$2001,"&gt;="&amp;$A58-6,'DATA INPUT'!$A$3:$A$2001,"&lt;="&amp;$A58))</f>
        <v/>
      </c>
      <c r="D58" s="82" t="str">
        <f>IF(COUNTIFS('DATA INPUT'!$A$3:$A$2001,"&gt;="&amp;$A58-6,'DATA INPUT'!$A$3:$A$2001,"&lt;="&amp;$A58)=0,"",C58+E58)</f>
        <v/>
      </c>
      <c r="E58" s="82" t="str">
        <f>IF(COUNTIFS('DATA INPUT'!$A$3:$A$2001,"&gt;="&amp;$A58-6,'DATA INPUT'!$A$3:$A$2001,"&lt;="&amp;$A58)=0,"",SUMIFS('DATA INPUT'!$U$3:$U$2001,'DATA INPUT'!$A$3:$A$2001,"&gt;="&amp;$A58-6,'DATA INPUT'!$A$3:$A$2001,"&lt;="&amp;$A58))</f>
        <v/>
      </c>
      <c r="F58" s="84" t="str">
        <f>IF(COUNTIFS('DATA INPUT'!$A$3:$A$2001,"&gt;="&amp;$A58-6,'DATA INPUT'!$A$3:$A$2001,"&lt;="&amp;$A58)=0,"",IFERROR(E58/C58,0))</f>
        <v/>
      </c>
    </row>
    <row r="59" spans="1:6" hidden="1" x14ac:dyDescent="0.2">
      <c r="A59" s="85"/>
      <c r="B59" s="13" t="str" cm="1">
        <f t="array" ref="B59">IF(COUNTIFS('DATA INPUT'!$A$3:$A$2001,"&gt;="&amp;$A59-6,'DATA INPUT'!$A$3:$A$2001,"&lt;="&amp;$A59)=0,"",IFERROR(_xlfn.TEXTJOIN(", ",TRUE,_xlfn.UNIQUE(_xlfn._xlws.FILTER(TRIM('DATA INPUT'!$H$3:$H$2001),('DATA INPUT'!$A$3:$A$2001&gt;=$A59-6)*('DATA INPUT'!$A$3:$A$2001&lt;=$A59)*(TRIM('DATA INPUT'!$H$3:$H$2001)&lt;&gt;""),""))),""))</f>
        <v/>
      </c>
      <c r="C59" s="82" t="str">
        <f>IF(COUNTIFS('DATA INPUT'!$A$3:$A$2001,"&gt;="&amp;$A59-6,'DATA INPUT'!$A$3:$A$2001,"&lt;="&amp;$A59)=0,"",SUMIFS('DATA INPUT'!$L$3:$L$2001,'DATA INPUT'!$A$3:$A$2001,"&gt;="&amp;$A59-6,'DATA INPUT'!$A$3:$A$2001,"&lt;="&amp;$A59))</f>
        <v/>
      </c>
      <c r="D59" s="82" t="str">
        <f>IF(COUNTIFS('DATA INPUT'!$A$3:$A$2001,"&gt;="&amp;$A59-6,'DATA INPUT'!$A$3:$A$2001,"&lt;="&amp;$A59)=0,"",C59+E59)</f>
        <v/>
      </c>
      <c r="E59" s="82" t="str">
        <f>IF(COUNTIFS('DATA INPUT'!$A$3:$A$2001,"&gt;="&amp;$A59-6,'DATA INPUT'!$A$3:$A$2001,"&lt;="&amp;$A59)=0,"",SUMIFS('DATA INPUT'!$U$3:$U$2001,'DATA INPUT'!$A$3:$A$2001,"&gt;="&amp;$A59-6,'DATA INPUT'!$A$3:$A$2001,"&lt;="&amp;$A59))</f>
        <v/>
      </c>
      <c r="F59" s="84" t="str">
        <f>IF(COUNTIFS('DATA INPUT'!$A$3:$A$2001,"&gt;="&amp;$A59-6,'DATA INPUT'!$A$3:$A$2001,"&lt;="&amp;$A59)=0,"",IFERROR(E59/C59,0))</f>
        <v/>
      </c>
    </row>
    <row r="60" spans="1:6" hidden="1" x14ac:dyDescent="0.2">
      <c r="A60" s="85"/>
      <c r="B60" s="13" t="str" cm="1">
        <f t="array" ref="B60">IF(COUNTIFS('DATA INPUT'!$A$3:$A$2001,"&gt;="&amp;$A60-6,'DATA INPUT'!$A$3:$A$2001,"&lt;="&amp;$A60)=0,"",IFERROR(_xlfn.TEXTJOIN(", ",TRUE,_xlfn.UNIQUE(_xlfn._xlws.FILTER(TRIM('DATA INPUT'!$H$3:$H$2001),('DATA INPUT'!$A$3:$A$2001&gt;=$A60-6)*('DATA INPUT'!$A$3:$A$2001&lt;=$A60)*(TRIM('DATA INPUT'!$H$3:$H$2001)&lt;&gt;""),""))),""))</f>
        <v/>
      </c>
      <c r="C60" s="82" t="str">
        <f>IF(COUNTIFS('DATA INPUT'!$A$3:$A$2001,"&gt;="&amp;$A60-6,'DATA INPUT'!$A$3:$A$2001,"&lt;="&amp;$A60)=0,"",SUMIFS('DATA INPUT'!$L$3:$L$2001,'DATA INPUT'!$A$3:$A$2001,"&gt;="&amp;$A60-6,'DATA INPUT'!$A$3:$A$2001,"&lt;="&amp;$A60))</f>
        <v/>
      </c>
      <c r="D60" s="82" t="str">
        <f>IF(COUNTIFS('DATA INPUT'!$A$3:$A$2001,"&gt;="&amp;$A60-6,'DATA INPUT'!$A$3:$A$2001,"&lt;="&amp;$A60)=0,"",C60+E60)</f>
        <v/>
      </c>
      <c r="E60" s="82" t="str">
        <f>IF(COUNTIFS('DATA INPUT'!$A$3:$A$2001,"&gt;="&amp;$A60-6,'DATA INPUT'!$A$3:$A$2001,"&lt;="&amp;$A60)=0,"",SUMIFS('DATA INPUT'!$U$3:$U$2001,'DATA INPUT'!$A$3:$A$2001,"&gt;="&amp;$A60-6,'DATA INPUT'!$A$3:$A$2001,"&lt;="&amp;$A60))</f>
        <v/>
      </c>
      <c r="F60" s="84" t="str">
        <f>IF(COUNTIFS('DATA INPUT'!$A$3:$A$2001,"&gt;="&amp;$A60-6,'DATA INPUT'!$A$3:$A$2001,"&lt;="&amp;$A60)=0,"",IFERROR(E60/C60,0))</f>
        <v/>
      </c>
    </row>
    <row r="61" spans="1:6" hidden="1" x14ac:dyDescent="0.2">
      <c r="A61" s="85"/>
      <c r="B61" s="13" t="str" cm="1">
        <f t="array" ref="B61">IF(COUNTIFS('DATA INPUT'!$A$3:$A$2001,"&gt;="&amp;$A61-6,'DATA INPUT'!$A$3:$A$2001,"&lt;="&amp;$A61)=0,"",IFERROR(_xlfn.TEXTJOIN(", ",TRUE,_xlfn.UNIQUE(_xlfn._xlws.FILTER(TRIM('DATA INPUT'!$H$3:$H$2001),('DATA INPUT'!$A$3:$A$2001&gt;=$A61-6)*('DATA INPUT'!$A$3:$A$2001&lt;=$A61)*(TRIM('DATA INPUT'!$H$3:$H$2001)&lt;&gt;""),""))),""))</f>
        <v/>
      </c>
      <c r="C61" s="82" t="str">
        <f>IF(COUNTIFS('DATA INPUT'!$A$3:$A$2001,"&gt;="&amp;$A61-6,'DATA INPUT'!$A$3:$A$2001,"&lt;="&amp;$A61)=0,"",SUMIFS('DATA INPUT'!$L$3:$L$2001,'DATA INPUT'!$A$3:$A$2001,"&gt;="&amp;$A61-6,'DATA INPUT'!$A$3:$A$2001,"&lt;="&amp;$A61))</f>
        <v/>
      </c>
      <c r="D61" s="82" t="str">
        <f>IF(COUNTIFS('DATA INPUT'!$A$3:$A$2001,"&gt;="&amp;$A61-6,'DATA INPUT'!$A$3:$A$2001,"&lt;="&amp;$A61)=0,"",C61+E61)</f>
        <v/>
      </c>
      <c r="E61" s="82" t="str">
        <f>IF(COUNTIFS('DATA INPUT'!$A$3:$A$2001,"&gt;="&amp;$A61-6,'DATA INPUT'!$A$3:$A$2001,"&lt;="&amp;$A61)=0,"",SUMIFS('DATA INPUT'!$U$3:$U$2001,'DATA INPUT'!$A$3:$A$2001,"&gt;="&amp;$A61-6,'DATA INPUT'!$A$3:$A$2001,"&lt;="&amp;$A61))</f>
        <v/>
      </c>
      <c r="F61" s="84" t="str">
        <f>IF(COUNTIFS('DATA INPUT'!$A$3:$A$2001,"&gt;="&amp;$A61-6,'DATA INPUT'!$A$3:$A$2001,"&lt;="&amp;$A61)=0,"",IFERROR(E61/C61,0))</f>
        <v/>
      </c>
    </row>
    <row r="62" spans="1:6" hidden="1" x14ac:dyDescent="0.2">
      <c r="A62" s="85"/>
      <c r="B62" s="13" t="str" cm="1">
        <f t="array" ref="B62">IF(COUNTIFS('DATA INPUT'!$A$3:$A$2001,"&gt;="&amp;$A62-6,'DATA INPUT'!$A$3:$A$2001,"&lt;="&amp;$A62)=0,"",IFERROR(_xlfn.TEXTJOIN(", ",TRUE,_xlfn.UNIQUE(_xlfn._xlws.FILTER(TRIM('DATA INPUT'!$H$3:$H$2001),('DATA INPUT'!$A$3:$A$2001&gt;=$A62-6)*('DATA INPUT'!$A$3:$A$2001&lt;=$A62)*(TRIM('DATA INPUT'!$H$3:$H$2001)&lt;&gt;""),""))),""))</f>
        <v/>
      </c>
      <c r="C62" s="82" t="str">
        <f>IF(COUNTIFS('DATA INPUT'!$A$3:$A$2001,"&gt;="&amp;$A62-6,'DATA INPUT'!$A$3:$A$2001,"&lt;="&amp;$A62)=0,"",SUMIFS('DATA INPUT'!$L$3:$L$2001,'DATA INPUT'!$A$3:$A$2001,"&gt;="&amp;$A62-6,'DATA INPUT'!$A$3:$A$2001,"&lt;="&amp;$A62))</f>
        <v/>
      </c>
      <c r="D62" s="82" t="str">
        <f>IF(COUNTIFS('DATA INPUT'!$A$3:$A$2001,"&gt;="&amp;$A62-6,'DATA INPUT'!$A$3:$A$2001,"&lt;="&amp;$A62)=0,"",C62+E62)</f>
        <v/>
      </c>
      <c r="E62" s="82" t="str">
        <f>IF(COUNTIFS('DATA INPUT'!$A$3:$A$2001,"&gt;="&amp;$A62-6,'DATA INPUT'!$A$3:$A$2001,"&lt;="&amp;$A62)=0,"",SUMIFS('DATA INPUT'!$U$3:$U$2001,'DATA INPUT'!$A$3:$A$2001,"&gt;="&amp;$A62-6,'DATA INPUT'!$A$3:$A$2001,"&lt;="&amp;$A62))</f>
        <v/>
      </c>
      <c r="F62" s="84" t="str">
        <f>IF(COUNTIFS('DATA INPUT'!$A$3:$A$2001,"&gt;="&amp;$A62-6,'DATA INPUT'!$A$3:$A$2001,"&lt;="&amp;$A62)=0,"",IFERROR(E62/C62,0))</f>
        <v/>
      </c>
    </row>
    <row r="63" spans="1:6" hidden="1" x14ac:dyDescent="0.2">
      <c r="A63" s="85"/>
      <c r="B63" s="13" t="str" cm="1">
        <f t="array" ref="B63">IF(COUNTIFS('DATA INPUT'!$A$3:$A$2001,"&gt;="&amp;$A63-6,'DATA INPUT'!$A$3:$A$2001,"&lt;="&amp;$A63)=0,"",IFERROR(_xlfn.TEXTJOIN(", ",TRUE,_xlfn.UNIQUE(_xlfn._xlws.FILTER(TRIM('DATA INPUT'!$H$3:$H$2001),('DATA INPUT'!$A$3:$A$2001&gt;=$A63-6)*('DATA INPUT'!$A$3:$A$2001&lt;=$A63)*(TRIM('DATA INPUT'!$H$3:$H$2001)&lt;&gt;""),""))),""))</f>
        <v/>
      </c>
      <c r="C63" s="82" t="str">
        <f>IF(COUNTIFS('DATA INPUT'!$A$3:$A$2001,"&gt;="&amp;$A63-6,'DATA INPUT'!$A$3:$A$2001,"&lt;="&amp;$A63)=0,"",SUMIFS('DATA INPUT'!$L$3:$L$2001,'DATA INPUT'!$A$3:$A$2001,"&gt;="&amp;$A63-6,'DATA INPUT'!$A$3:$A$2001,"&lt;="&amp;$A63))</f>
        <v/>
      </c>
      <c r="D63" s="82" t="str">
        <f>IF(COUNTIFS('DATA INPUT'!$A$3:$A$2001,"&gt;="&amp;$A63-6,'DATA INPUT'!$A$3:$A$2001,"&lt;="&amp;$A63)=0,"",C63+E63)</f>
        <v/>
      </c>
      <c r="E63" s="82" t="str">
        <f>IF(COUNTIFS('DATA INPUT'!$A$3:$A$2001,"&gt;="&amp;$A63-6,'DATA INPUT'!$A$3:$A$2001,"&lt;="&amp;$A63)=0,"",SUMIFS('DATA INPUT'!$U$3:$U$2001,'DATA INPUT'!$A$3:$A$2001,"&gt;="&amp;$A63-6,'DATA INPUT'!$A$3:$A$2001,"&lt;="&amp;$A63))</f>
        <v/>
      </c>
      <c r="F63" s="84" t="str">
        <f>IF(COUNTIFS('DATA INPUT'!$A$3:$A$2001,"&gt;="&amp;$A63-6,'DATA INPUT'!$A$3:$A$2001,"&lt;="&amp;$A63)=0,"",IFERROR(E63/C63,0))</f>
        <v/>
      </c>
    </row>
    <row r="64" spans="1:6" hidden="1" x14ac:dyDescent="0.2">
      <c r="A64" s="85"/>
      <c r="B64" s="13" t="str" cm="1">
        <f t="array" ref="B64">IF(COUNTIFS('DATA INPUT'!$A$3:$A$2001,"&gt;="&amp;$A64-6,'DATA INPUT'!$A$3:$A$2001,"&lt;="&amp;$A64)=0,"",IFERROR(_xlfn.TEXTJOIN(", ",TRUE,_xlfn.UNIQUE(_xlfn._xlws.FILTER(TRIM('DATA INPUT'!$H$3:$H$2001),('DATA INPUT'!$A$3:$A$2001&gt;=$A64-6)*('DATA INPUT'!$A$3:$A$2001&lt;=$A64)*(TRIM('DATA INPUT'!$H$3:$H$2001)&lt;&gt;""),""))),""))</f>
        <v/>
      </c>
      <c r="C64" s="82" t="str">
        <f>IF(COUNTIFS('DATA INPUT'!$A$3:$A$2001,"&gt;="&amp;$A64-6,'DATA INPUT'!$A$3:$A$2001,"&lt;="&amp;$A64)=0,"",SUMIFS('DATA INPUT'!$L$3:$L$2001,'DATA INPUT'!$A$3:$A$2001,"&gt;="&amp;$A64-6,'DATA INPUT'!$A$3:$A$2001,"&lt;="&amp;$A64))</f>
        <v/>
      </c>
      <c r="D64" s="82" t="str">
        <f>IF(COUNTIFS('DATA INPUT'!$A$3:$A$2001,"&gt;="&amp;$A64-6,'DATA INPUT'!$A$3:$A$2001,"&lt;="&amp;$A64)=0,"",C64+E64)</f>
        <v/>
      </c>
      <c r="E64" s="82" t="str">
        <f>IF(COUNTIFS('DATA INPUT'!$A$3:$A$2001,"&gt;="&amp;$A64-6,'DATA INPUT'!$A$3:$A$2001,"&lt;="&amp;$A64)=0,"",SUMIFS('DATA INPUT'!$U$3:$U$2001,'DATA INPUT'!$A$3:$A$2001,"&gt;="&amp;$A64-6,'DATA INPUT'!$A$3:$A$2001,"&lt;="&amp;$A64))</f>
        <v/>
      </c>
      <c r="F64" s="84" t="str">
        <f>IF(COUNTIFS('DATA INPUT'!$A$3:$A$2001,"&gt;="&amp;$A64-6,'DATA INPUT'!$A$3:$A$2001,"&lt;="&amp;$A64)=0,"",IFERROR(E64/C64,0))</f>
        <v/>
      </c>
    </row>
    <row r="65" spans="1:6" hidden="1" x14ac:dyDescent="0.2">
      <c r="A65" s="85"/>
      <c r="B65" s="13" t="str" cm="1">
        <f t="array" ref="B65">IF(COUNTIFS('DATA INPUT'!$A$3:$A$2001,"&gt;="&amp;$A65-6,'DATA INPUT'!$A$3:$A$2001,"&lt;="&amp;$A65)=0,"",IFERROR(_xlfn.TEXTJOIN(", ",TRUE,_xlfn.UNIQUE(_xlfn._xlws.FILTER(TRIM('DATA INPUT'!$H$3:$H$2001),('DATA INPUT'!$A$3:$A$2001&gt;=$A65-6)*('DATA INPUT'!$A$3:$A$2001&lt;=$A65)*(TRIM('DATA INPUT'!$H$3:$H$2001)&lt;&gt;""),""))),""))</f>
        <v/>
      </c>
      <c r="C65" s="82" t="str">
        <f>IF(COUNTIFS('DATA INPUT'!$A$3:$A$2001,"&gt;="&amp;$A65-6,'DATA INPUT'!$A$3:$A$2001,"&lt;="&amp;$A65)=0,"",SUMIFS('DATA INPUT'!$L$3:$L$2001,'DATA INPUT'!$A$3:$A$2001,"&gt;="&amp;$A65-6,'DATA INPUT'!$A$3:$A$2001,"&lt;="&amp;$A65))</f>
        <v/>
      </c>
      <c r="D65" s="82" t="str">
        <f>IF(COUNTIFS('DATA INPUT'!$A$3:$A$2001,"&gt;="&amp;$A65-6,'DATA INPUT'!$A$3:$A$2001,"&lt;="&amp;$A65)=0,"",C65+E65)</f>
        <v/>
      </c>
      <c r="E65" s="82" t="str">
        <f>IF(COUNTIFS('DATA INPUT'!$A$3:$A$2001,"&gt;="&amp;$A65-6,'DATA INPUT'!$A$3:$A$2001,"&lt;="&amp;$A65)=0,"",SUMIFS('DATA INPUT'!$U$3:$U$2001,'DATA INPUT'!$A$3:$A$2001,"&gt;="&amp;$A65-6,'DATA INPUT'!$A$3:$A$2001,"&lt;="&amp;$A65))</f>
        <v/>
      </c>
      <c r="F65" s="84" t="str">
        <f>IF(COUNTIFS('DATA INPUT'!$A$3:$A$2001,"&gt;="&amp;$A65-6,'DATA INPUT'!$A$3:$A$2001,"&lt;="&amp;$A65)=0,"",IFERROR(E65/C65,0))</f>
        <v/>
      </c>
    </row>
    <row r="66" spans="1:6" hidden="1" x14ac:dyDescent="0.2">
      <c r="A66" s="85"/>
      <c r="B66" s="13" t="str" cm="1">
        <f t="array" ref="B66">IF(COUNTIFS('DATA INPUT'!$A$3:$A$2001,"&gt;="&amp;$A66-6,'DATA INPUT'!$A$3:$A$2001,"&lt;="&amp;$A66)=0,"",IFERROR(_xlfn.TEXTJOIN(", ",TRUE,_xlfn.UNIQUE(_xlfn._xlws.FILTER(TRIM('DATA INPUT'!$H$3:$H$2001),('DATA INPUT'!$A$3:$A$2001&gt;=$A66-6)*('DATA INPUT'!$A$3:$A$2001&lt;=$A66)*(TRIM('DATA INPUT'!$H$3:$H$2001)&lt;&gt;""),""))),""))</f>
        <v/>
      </c>
      <c r="C66" s="82" t="str">
        <f>IF(COUNTIFS('DATA INPUT'!$A$3:$A$2001,"&gt;="&amp;$A66-6,'DATA INPUT'!$A$3:$A$2001,"&lt;="&amp;$A66)=0,"",SUMIFS('DATA INPUT'!$L$3:$L$2001,'DATA INPUT'!$A$3:$A$2001,"&gt;="&amp;$A66-6,'DATA INPUT'!$A$3:$A$2001,"&lt;="&amp;$A66))</f>
        <v/>
      </c>
      <c r="D66" s="82" t="str">
        <f>IF(COUNTIFS('DATA INPUT'!$A$3:$A$2001,"&gt;="&amp;$A66-6,'DATA INPUT'!$A$3:$A$2001,"&lt;="&amp;$A66)=0,"",C66+E66)</f>
        <v/>
      </c>
      <c r="E66" s="82" t="str">
        <f>IF(COUNTIFS('DATA INPUT'!$A$3:$A$2001,"&gt;="&amp;$A66-6,'DATA INPUT'!$A$3:$A$2001,"&lt;="&amp;$A66)=0,"",SUMIFS('DATA INPUT'!$U$3:$U$2001,'DATA INPUT'!$A$3:$A$2001,"&gt;="&amp;$A66-6,'DATA INPUT'!$A$3:$A$2001,"&lt;="&amp;$A66))</f>
        <v/>
      </c>
      <c r="F66" s="84" t="str">
        <f>IF(COUNTIFS('DATA INPUT'!$A$3:$A$2001,"&gt;="&amp;$A66-6,'DATA INPUT'!$A$3:$A$2001,"&lt;="&amp;$A66)=0,"",IFERROR(E66/C66,0))</f>
        <v/>
      </c>
    </row>
    <row r="67" spans="1:6" hidden="1" x14ac:dyDescent="0.2">
      <c r="A67" s="85"/>
      <c r="B67" s="13" t="str" cm="1">
        <f t="array" ref="B67">IF(COUNTIFS('DATA INPUT'!$A$3:$A$2001,"&gt;="&amp;$A67-6,'DATA INPUT'!$A$3:$A$2001,"&lt;="&amp;$A67)=0,"",IFERROR(_xlfn.TEXTJOIN(", ",TRUE,_xlfn.UNIQUE(_xlfn._xlws.FILTER(TRIM('DATA INPUT'!$H$3:$H$2001),('DATA INPUT'!$A$3:$A$2001&gt;=$A67-6)*('DATA INPUT'!$A$3:$A$2001&lt;=$A67)*(TRIM('DATA INPUT'!$H$3:$H$2001)&lt;&gt;""),""))),""))</f>
        <v/>
      </c>
      <c r="C67" s="82" t="str">
        <f>IF(COUNTIFS('DATA INPUT'!$A$3:$A$2001,"&gt;="&amp;$A67-6,'DATA INPUT'!$A$3:$A$2001,"&lt;="&amp;$A67)=0,"",SUMIFS('DATA INPUT'!$L$3:$L$2001,'DATA INPUT'!$A$3:$A$2001,"&gt;="&amp;$A67-6,'DATA INPUT'!$A$3:$A$2001,"&lt;="&amp;$A67))</f>
        <v/>
      </c>
      <c r="D67" s="82" t="str">
        <f>IF(COUNTIFS('DATA INPUT'!$A$3:$A$2001,"&gt;="&amp;$A67-6,'DATA INPUT'!$A$3:$A$2001,"&lt;="&amp;$A67)=0,"",C67+E67)</f>
        <v/>
      </c>
      <c r="E67" s="82" t="str">
        <f>IF(COUNTIFS('DATA INPUT'!$A$3:$A$2001,"&gt;="&amp;$A67-6,'DATA INPUT'!$A$3:$A$2001,"&lt;="&amp;$A67)=0,"",SUMIFS('DATA INPUT'!$U$3:$U$2001,'DATA INPUT'!$A$3:$A$2001,"&gt;="&amp;$A67-6,'DATA INPUT'!$A$3:$A$2001,"&lt;="&amp;$A67))</f>
        <v/>
      </c>
      <c r="F67" s="84" t="str">
        <f>IF(COUNTIFS('DATA INPUT'!$A$3:$A$2001,"&gt;="&amp;$A67-6,'DATA INPUT'!$A$3:$A$2001,"&lt;="&amp;$A67)=0,"",IFERROR(E67/C67,0))</f>
        <v/>
      </c>
    </row>
    <row r="68" spans="1:6" hidden="1" x14ac:dyDescent="0.2">
      <c r="A68" s="85"/>
      <c r="B68" s="13" t="str" cm="1">
        <f t="array" ref="B68">IF(COUNTIFS('DATA INPUT'!$A$3:$A$2001,"&gt;="&amp;$A68-6,'DATA INPUT'!$A$3:$A$2001,"&lt;="&amp;$A68)=0,"",IFERROR(_xlfn.TEXTJOIN(", ",TRUE,_xlfn.UNIQUE(_xlfn._xlws.FILTER(TRIM('DATA INPUT'!$H$3:$H$2001),('DATA INPUT'!$A$3:$A$2001&gt;=$A68-6)*('DATA INPUT'!$A$3:$A$2001&lt;=$A68)*(TRIM('DATA INPUT'!$H$3:$H$2001)&lt;&gt;""),""))),""))</f>
        <v/>
      </c>
      <c r="C68" s="82" t="str">
        <f>IF(COUNTIFS('DATA INPUT'!$A$3:$A$2001,"&gt;="&amp;$A68-6,'DATA INPUT'!$A$3:$A$2001,"&lt;="&amp;$A68)=0,"",SUMIFS('DATA INPUT'!$L$3:$L$2001,'DATA INPUT'!$A$3:$A$2001,"&gt;="&amp;$A68-6,'DATA INPUT'!$A$3:$A$2001,"&lt;="&amp;$A68))</f>
        <v/>
      </c>
      <c r="D68" s="82" t="str">
        <f>IF(COUNTIFS('DATA INPUT'!$A$3:$A$2001,"&gt;="&amp;$A68-6,'DATA INPUT'!$A$3:$A$2001,"&lt;="&amp;$A68)=0,"",C68+E68)</f>
        <v/>
      </c>
      <c r="E68" s="82" t="str">
        <f>IF(COUNTIFS('DATA INPUT'!$A$3:$A$2001,"&gt;="&amp;$A68-6,'DATA INPUT'!$A$3:$A$2001,"&lt;="&amp;$A68)=0,"",SUMIFS('DATA INPUT'!$U$3:$U$2001,'DATA INPUT'!$A$3:$A$2001,"&gt;="&amp;$A68-6,'DATA INPUT'!$A$3:$A$2001,"&lt;="&amp;$A68))</f>
        <v/>
      </c>
      <c r="F68" s="84" t="str">
        <f>IF(COUNTIFS('DATA INPUT'!$A$3:$A$2001,"&gt;="&amp;$A68-6,'DATA INPUT'!$A$3:$A$2001,"&lt;="&amp;$A68)=0,"",IFERROR(E68/C68,0))</f>
        <v/>
      </c>
    </row>
    <row r="69" spans="1:6" hidden="1" x14ac:dyDescent="0.2">
      <c r="A69" s="85"/>
      <c r="B69" s="13" t="str" cm="1">
        <f t="array" ref="B69">IF(COUNTIFS('DATA INPUT'!$A$3:$A$2001,"&gt;="&amp;$A69-6,'DATA INPUT'!$A$3:$A$2001,"&lt;="&amp;$A69)=0,"",IFERROR(_xlfn.TEXTJOIN(", ",TRUE,_xlfn.UNIQUE(_xlfn._xlws.FILTER(TRIM('DATA INPUT'!$H$3:$H$2001),('DATA INPUT'!$A$3:$A$2001&gt;=$A69-6)*('DATA INPUT'!$A$3:$A$2001&lt;=$A69)*(TRIM('DATA INPUT'!$H$3:$H$2001)&lt;&gt;""),""))),""))</f>
        <v/>
      </c>
      <c r="C69" s="82" t="str">
        <f>IF(COUNTIFS('DATA INPUT'!$A$3:$A$2001,"&gt;="&amp;$A69-6,'DATA INPUT'!$A$3:$A$2001,"&lt;="&amp;$A69)=0,"",SUMIFS('DATA INPUT'!$L$3:$L$2001,'DATA INPUT'!$A$3:$A$2001,"&gt;="&amp;$A69-6,'DATA INPUT'!$A$3:$A$2001,"&lt;="&amp;$A69))</f>
        <v/>
      </c>
      <c r="D69" s="82" t="str">
        <f>IF(COUNTIFS('DATA INPUT'!$A$3:$A$2001,"&gt;="&amp;$A69-6,'DATA INPUT'!$A$3:$A$2001,"&lt;="&amp;$A69)=0,"",C69+E69)</f>
        <v/>
      </c>
      <c r="E69" s="82" t="str">
        <f>IF(COUNTIFS('DATA INPUT'!$A$3:$A$2001,"&gt;="&amp;$A69-6,'DATA INPUT'!$A$3:$A$2001,"&lt;="&amp;$A69)=0,"",SUMIFS('DATA INPUT'!$U$3:$U$2001,'DATA INPUT'!$A$3:$A$2001,"&gt;="&amp;$A69-6,'DATA INPUT'!$A$3:$A$2001,"&lt;="&amp;$A69))</f>
        <v/>
      </c>
      <c r="F69" s="84" t="str">
        <f>IF(COUNTIFS('DATA INPUT'!$A$3:$A$2001,"&gt;="&amp;$A69-6,'DATA INPUT'!$A$3:$A$2001,"&lt;="&amp;$A69)=0,"",IFERROR(E69/C69,0))</f>
        <v/>
      </c>
    </row>
    <row r="70" spans="1:6" hidden="1" x14ac:dyDescent="0.2">
      <c r="A70" s="85"/>
      <c r="B70" s="13" t="str" cm="1">
        <f t="array" ref="B70">IF(COUNTIFS('DATA INPUT'!$A$3:$A$2001,"&gt;="&amp;$A70-6,'DATA INPUT'!$A$3:$A$2001,"&lt;="&amp;$A70)=0,"",IFERROR(_xlfn.TEXTJOIN(", ",TRUE,_xlfn.UNIQUE(_xlfn._xlws.FILTER(TRIM('DATA INPUT'!$H$3:$H$2001),('DATA INPUT'!$A$3:$A$2001&gt;=$A70-6)*('DATA INPUT'!$A$3:$A$2001&lt;=$A70)*(TRIM('DATA INPUT'!$H$3:$H$2001)&lt;&gt;""),""))),""))</f>
        <v/>
      </c>
      <c r="C70" s="82" t="str">
        <f>IF(COUNTIFS('DATA INPUT'!$A$3:$A$2001,"&gt;="&amp;$A70-6,'DATA INPUT'!$A$3:$A$2001,"&lt;="&amp;$A70)=0,"",SUMIFS('DATA INPUT'!$L$3:$L$2001,'DATA INPUT'!$A$3:$A$2001,"&gt;="&amp;$A70-6,'DATA INPUT'!$A$3:$A$2001,"&lt;="&amp;$A70))</f>
        <v/>
      </c>
      <c r="D70" s="82" t="str">
        <f>IF(COUNTIFS('DATA INPUT'!$A$3:$A$2001,"&gt;="&amp;$A70-6,'DATA INPUT'!$A$3:$A$2001,"&lt;="&amp;$A70)=0,"",C70+E70)</f>
        <v/>
      </c>
      <c r="E70" s="82" t="str">
        <f>IF(COUNTIFS('DATA INPUT'!$A$3:$A$2001,"&gt;="&amp;$A70-6,'DATA INPUT'!$A$3:$A$2001,"&lt;="&amp;$A70)=0,"",SUMIFS('DATA INPUT'!$U$3:$U$2001,'DATA INPUT'!$A$3:$A$2001,"&gt;="&amp;$A70-6,'DATA INPUT'!$A$3:$A$2001,"&lt;="&amp;$A70))</f>
        <v/>
      </c>
      <c r="F70" s="84" t="str">
        <f>IF(COUNTIFS('DATA INPUT'!$A$3:$A$2001,"&gt;="&amp;$A70-6,'DATA INPUT'!$A$3:$A$2001,"&lt;="&amp;$A70)=0,"",IFERROR(E70/C70,0))</f>
        <v/>
      </c>
    </row>
    <row r="71" spans="1:6" hidden="1" x14ac:dyDescent="0.2">
      <c r="A71" s="85"/>
      <c r="B71" s="13" t="str" cm="1">
        <f t="array" ref="B71">IF(COUNTIFS('DATA INPUT'!$A$3:$A$2001,"&gt;="&amp;$A71-6,'DATA INPUT'!$A$3:$A$2001,"&lt;="&amp;$A71)=0,"",IFERROR(_xlfn.TEXTJOIN(", ",TRUE,_xlfn.UNIQUE(_xlfn._xlws.FILTER(TRIM('DATA INPUT'!$H$3:$H$2001),('DATA INPUT'!$A$3:$A$2001&gt;=$A71-6)*('DATA INPUT'!$A$3:$A$2001&lt;=$A71)*(TRIM('DATA INPUT'!$H$3:$H$2001)&lt;&gt;""),""))),""))</f>
        <v/>
      </c>
      <c r="C71" s="82" t="str">
        <f>IF(COUNTIFS('DATA INPUT'!$A$3:$A$2001,"&gt;="&amp;$A71-6,'DATA INPUT'!$A$3:$A$2001,"&lt;="&amp;$A71)=0,"",SUMIFS('DATA INPUT'!$L$3:$L$2001,'DATA INPUT'!$A$3:$A$2001,"&gt;="&amp;$A71-6,'DATA INPUT'!$A$3:$A$2001,"&lt;="&amp;$A71))</f>
        <v/>
      </c>
      <c r="D71" s="82" t="str">
        <f>IF(COUNTIFS('DATA INPUT'!$A$3:$A$2001,"&gt;="&amp;$A71-6,'DATA INPUT'!$A$3:$A$2001,"&lt;="&amp;$A71)=0,"",C71+E71)</f>
        <v/>
      </c>
      <c r="E71" s="82" t="str">
        <f>IF(COUNTIFS('DATA INPUT'!$A$3:$A$2001,"&gt;="&amp;$A71-6,'DATA INPUT'!$A$3:$A$2001,"&lt;="&amp;$A71)=0,"",SUMIFS('DATA INPUT'!$U$3:$U$2001,'DATA INPUT'!$A$3:$A$2001,"&gt;="&amp;$A71-6,'DATA INPUT'!$A$3:$A$2001,"&lt;="&amp;$A71))</f>
        <v/>
      </c>
      <c r="F71" s="84" t="str">
        <f>IF(COUNTIFS('DATA INPUT'!$A$3:$A$2001,"&gt;="&amp;$A71-6,'DATA INPUT'!$A$3:$A$2001,"&lt;="&amp;$A71)=0,"",IFERROR(E71/C71,0))</f>
        <v/>
      </c>
    </row>
    <row r="72" spans="1:6" hidden="1" x14ac:dyDescent="0.2">
      <c r="A72" s="85"/>
      <c r="B72" s="13" t="str" cm="1">
        <f t="array" ref="B72">IF(COUNTIFS('DATA INPUT'!$A$3:$A$2001,"&gt;="&amp;$A72-6,'DATA INPUT'!$A$3:$A$2001,"&lt;="&amp;$A72)=0,"",IFERROR(_xlfn.TEXTJOIN(", ",TRUE,_xlfn.UNIQUE(_xlfn._xlws.FILTER(TRIM('DATA INPUT'!$H$3:$H$2001),('DATA INPUT'!$A$3:$A$2001&gt;=$A72-6)*('DATA INPUT'!$A$3:$A$2001&lt;=$A72)*(TRIM('DATA INPUT'!$H$3:$H$2001)&lt;&gt;""),""))),""))</f>
        <v/>
      </c>
      <c r="C72" s="82" t="str">
        <f>IF(COUNTIFS('DATA INPUT'!$A$3:$A$2001,"&gt;="&amp;$A72-6,'DATA INPUT'!$A$3:$A$2001,"&lt;="&amp;$A72)=0,"",SUMIFS('DATA INPUT'!$L$3:$L$2001,'DATA INPUT'!$A$3:$A$2001,"&gt;="&amp;$A72-6,'DATA INPUT'!$A$3:$A$2001,"&lt;="&amp;$A72))</f>
        <v/>
      </c>
      <c r="D72" s="82" t="str">
        <f>IF(COUNTIFS('DATA INPUT'!$A$3:$A$2001,"&gt;="&amp;$A72-6,'DATA INPUT'!$A$3:$A$2001,"&lt;="&amp;$A72)=0,"",C72+E72)</f>
        <v/>
      </c>
      <c r="E72" s="82" t="str">
        <f>IF(COUNTIFS('DATA INPUT'!$A$3:$A$2001,"&gt;="&amp;$A72-6,'DATA INPUT'!$A$3:$A$2001,"&lt;="&amp;$A72)=0,"",SUMIFS('DATA INPUT'!$U$3:$U$2001,'DATA INPUT'!$A$3:$A$2001,"&gt;="&amp;$A72-6,'DATA INPUT'!$A$3:$A$2001,"&lt;="&amp;$A72))</f>
        <v/>
      </c>
      <c r="F72" s="84" t="str">
        <f>IF(COUNTIFS('DATA INPUT'!$A$3:$A$2001,"&gt;="&amp;$A72-6,'DATA INPUT'!$A$3:$A$2001,"&lt;="&amp;$A72)=0,"",IFERROR(E72/C72,0))</f>
        <v/>
      </c>
    </row>
    <row r="73" spans="1:6" hidden="1" x14ac:dyDescent="0.2">
      <c r="A73" s="85"/>
      <c r="B73" s="13" t="str" cm="1">
        <f t="array" ref="B73">IF(COUNTIFS('DATA INPUT'!$A$3:$A$2001,"&gt;="&amp;$A73-6,'DATA INPUT'!$A$3:$A$2001,"&lt;="&amp;$A73)=0,"",IFERROR(_xlfn.TEXTJOIN(", ",TRUE,_xlfn.UNIQUE(_xlfn._xlws.FILTER(TRIM('DATA INPUT'!$H$3:$H$2001),('DATA INPUT'!$A$3:$A$2001&gt;=$A73-6)*('DATA INPUT'!$A$3:$A$2001&lt;=$A73)*(TRIM('DATA INPUT'!$H$3:$H$2001)&lt;&gt;""),""))),""))</f>
        <v/>
      </c>
      <c r="C73" s="82" t="str">
        <f>IF(COUNTIFS('DATA INPUT'!$A$3:$A$2001,"&gt;="&amp;$A73-6,'DATA INPUT'!$A$3:$A$2001,"&lt;="&amp;$A73)=0,"",SUMIFS('DATA INPUT'!$L$3:$L$2001,'DATA INPUT'!$A$3:$A$2001,"&gt;="&amp;$A73-6,'DATA INPUT'!$A$3:$A$2001,"&lt;="&amp;$A73))</f>
        <v/>
      </c>
      <c r="D73" s="82" t="str">
        <f>IF(COUNTIFS('DATA INPUT'!$A$3:$A$2001,"&gt;="&amp;$A73-6,'DATA INPUT'!$A$3:$A$2001,"&lt;="&amp;$A73)=0,"",C73+E73)</f>
        <v/>
      </c>
      <c r="E73" s="82" t="str">
        <f>IF(COUNTIFS('DATA INPUT'!$A$3:$A$2001,"&gt;="&amp;$A73-6,'DATA INPUT'!$A$3:$A$2001,"&lt;="&amp;$A73)=0,"",SUMIFS('DATA INPUT'!$U$3:$U$2001,'DATA INPUT'!$A$3:$A$2001,"&gt;="&amp;$A73-6,'DATA INPUT'!$A$3:$A$2001,"&lt;="&amp;$A73))</f>
        <v/>
      </c>
      <c r="F73" s="84" t="str">
        <f>IF(COUNTIFS('DATA INPUT'!$A$3:$A$2001,"&gt;="&amp;$A73-6,'DATA INPUT'!$A$3:$A$2001,"&lt;="&amp;$A73)=0,"",IFERROR(E73/C73,0))</f>
        <v/>
      </c>
    </row>
    <row r="74" spans="1:6" hidden="1" x14ac:dyDescent="0.2">
      <c r="A74" s="85"/>
      <c r="B74" s="13" t="str" cm="1">
        <f t="array" ref="B74">IF(COUNTIFS('DATA INPUT'!$A$3:$A$2001,"&gt;="&amp;$A74-6,'DATA INPUT'!$A$3:$A$2001,"&lt;="&amp;$A74)=0,"",IFERROR(_xlfn.TEXTJOIN(", ",TRUE,_xlfn.UNIQUE(_xlfn._xlws.FILTER(TRIM('DATA INPUT'!$H$3:$H$2001),('DATA INPUT'!$A$3:$A$2001&gt;=$A74-6)*('DATA INPUT'!$A$3:$A$2001&lt;=$A74)*(TRIM('DATA INPUT'!$H$3:$H$2001)&lt;&gt;""),""))),""))</f>
        <v/>
      </c>
      <c r="C74" s="82" t="str">
        <f>IF(COUNTIFS('DATA INPUT'!$A$3:$A$2001,"&gt;="&amp;$A74-6,'DATA INPUT'!$A$3:$A$2001,"&lt;="&amp;$A74)=0,"",SUMIFS('DATA INPUT'!$L$3:$L$2001,'DATA INPUT'!$A$3:$A$2001,"&gt;="&amp;$A74-6,'DATA INPUT'!$A$3:$A$2001,"&lt;="&amp;$A74))</f>
        <v/>
      </c>
      <c r="D74" s="82" t="str">
        <f>IF(COUNTIFS('DATA INPUT'!$A$3:$A$2001,"&gt;="&amp;$A74-6,'DATA INPUT'!$A$3:$A$2001,"&lt;="&amp;$A74)=0,"",C74+E74)</f>
        <v/>
      </c>
      <c r="E74" s="82" t="str">
        <f>IF(COUNTIFS('DATA INPUT'!$A$3:$A$2001,"&gt;="&amp;$A74-6,'DATA INPUT'!$A$3:$A$2001,"&lt;="&amp;$A74)=0,"",SUMIFS('DATA INPUT'!$U$3:$U$2001,'DATA INPUT'!$A$3:$A$2001,"&gt;="&amp;$A74-6,'DATA INPUT'!$A$3:$A$2001,"&lt;="&amp;$A74))</f>
        <v/>
      </c>
      <c r="F74" s="84" t="str">
        <f>IF(COUNTIFS('DATA INPUT'!$A$3:$A$2001,"&gt;="&amp;$A74-6,'DATA INPUT'!$A$3:$A$2001,"&lt;="&amp;$A74)=0,"",IFERROR(E74/C74,0))</f>
        <v/>
      </c>
    </row>
    <row r="75" spans="1:6" hidden="1" x14ac:dyDescent="0.2">
      <c r="A75" s="85"/>
      <c r="B75" s="13" t="str" cm="1">
        <f t="array" ref="B75">IF(COUNTIFS('DATA INPUT'!$A$3:$A$2001,"&gt;="&amp;$A75-6,'DATA INPUT'!$A$3:$A$2001,"&lt;="&amp;$A75)=0,"",IFERROR(_xlfn.TEXTJOIN(", ",TRUE,_xlfn.UNIQUE(_xlfn._xlws.FILTER(TRIM('DATA INPUT'!$H$3:$H$2001),('DATA INPUT'!$A$3:$A$2001&gt;=$A75-6)*('DATA INPUT'!$A$3:$A$2001&lt;=$A75)*(TRIM('DATA INPUT'!$H$3:$H$2001)&lt;&gt;""),""))),""))</f>
        <v/>
      </c>
      <c r="C75" s="82" t="str">
        <f>IF(COUNTIFS('DATA INPUT'!$A$3:$A$2001,"&gt;="&amp;$A75-6,'DATA INPUT'!$A$3:$A$2001,"&lt;="&amp;$A75)=0,"",SUMIFS('DATA INPUT'!$L$3:$L$2001,'DATA INPUT'!$A$3:$A$2001,"&gt;="&amp;$A75-6,'DATA INPUT'!$A$3:$A$2001,"&lt;="&amp;$A75))</f>
        <v/>
      </c>
      <c r="D75" s="82" t="str">
        <f>IF(COUNTIFS('DATA INPUT'!$A$3:$A$2001,"&gt;="&amp;$A75-6,'DATA INPUT'!$A$3:$A$2001,"&lt;="&amp;$A75)=0,"",C75+E75)</f>
        <v/>
      </c>
      <c r="E75" s="82" t="str">
        <f>IF(COUNTIFS('DATA INPUT'!$A$3:$A$2001,"&gt;="&amp;$A75-6,'DATA INPUT'!$A$3:$A$2001,"&lt;="&amp;$A75)=0,"",SUMIFS('DATA INPUT'!$U$3:$U$2001,'DATA INPUT'!$A$3:$A$2001,"&gt;="&amp;$A75-6,'DATA INPUT'!$A$3:$A$2001,"&lt;="&amp;$A75))</f>
        <v/>
      </c>
      <c r="F75" s="84" t="str">
        <f>IF(COUNTIFS('DATA INPUT'!$A$3:$A$2001,"&gt;="&amp;$A75-6,'DATA INPUT'!$A$3:$A$2001,"&lt;="&amp;$A75)=0,"",IFERROR(E75/C75,0))</f>
        <v/>
      </c>
    </row>
    <row r="76" spans="1:6" hidden="1" x14ac:dyDescent="0.2">
      <c r="A76" s="85"/>
      <c r="B76" s="13" t="str" cm="1">
        <f t="array" ref="B76">IF(COUNTIFS('DATA INPUT'!$A$3:$A$2001,"&gt;="&amp;$A76-6,'DATA INPUT'!$A$3:$A$2001,"&lt;="&amp;$A76)=0,"",IFERROR(_xlfn.TEXTJOIN(", ",TRUE,_xlfn.UNIQUE(_xlfn._xlws.FILTER(TRIM('DATA INPUT'!$H$3:$H$2001),('DATA INPUT'!$A$3:$A$2001&gt;=$A76-6)*('DATA INPUT'!$A$3:$A$2001&lt;=$A76)*(TRIM('DATA INPUT'!$H$3:$H$2001)&lt;&gt;""),""))),""))</f>
        <v/>
      </c>
      <c r="C76" s="82" t="str">
        <f>IF(COUNTIFS('DATA INPUT'!$A$3:$A$2001,"&gt;="&amp;$A76-6,'DATA INPUT'!$A$3:$A$2001,"&lt;="&amp;$A76)=0,"",SUMIFS('DATA INPUT'!$L$3:$L$2001,'DATA INPUT'!$A$3:$A$2001,"&gt;="&amp;$A76-6,'DATA INPUT'!$A$3:$A$2001,"&lt;="&amp;$A76))</f>
        <v/>
      </c>
      <c r="D76" s="82" t="str">
        <f>IF(COUNTIFS('DATA INPUT'!$A$3:$A$2001,"&gt;="&amp;$A76-6,'DATA INPUT'!$A$3:$A$2001,"&lt;="&amp;$A76)=0,"",C76+E76)</f>
        <v/>
      </c>
      <c r="E76" s="82" t="str">
        <f>IF(COUNTIFS('DATA INPUT'!$A$3:$A$2001,"&gt;="&amp;$A76-6,'DATA INPUT'!$A$3:$A$2001,"&lt;="&amp;$A76)=0,"",SUMIFS('DATA INPUT'!$U$3:$U$2001,'DATA INPUT'!$A$3:$A$2001,"&gt;="&amp;$A76-6,'DATA INPUT'!$A$3:$A$2001,"&lt;="&amp;$A76))</f>
        <v/>
      </c>
      <c r="F76" s="84" t="str">
        <f>IF(COUNTIFS('DATA INPUT'!$A$3:$A$2001,"&gt;="&amp;$A76-6,'DATA INPUT'!$A$3:$A$2001,"&lt;="&amp;$A76)=0,"",IFERROR(E76/C76,0))</f>
        <v/>
      </c>
    </row>
    <row r="77" spans="1:6" hidden="1" x14ac:dyDescent="0.2">
      <c r="A77" s="85"/>
      <c r="B77" s="13" t="str" cm="1">
        <f t="array" ref="B77">IF(COUNTIFS('DATA INPUT'!$A$3:$A$2001,"&gt;="&amp;$A77-6,'DATA INPUT'!$A$3:$A$2001,"&lt;="&amp;$A77)=0,"",IFERROR(_xlfn.TEXTJOIN(", ",TRUE,_xlfn.UNIQUE(_xlfn._xlws.FILTER(TRIM('DATA INPUT'!$H$3:$H$2001),('DATA INPUT'!$A$3:$A$2001&gt;=$A77-6)*('DATA INPUT'!$A$3:$A$2001&lt;=$A77)*(TRIM('DATA INPUT'!$H$3:$H$2001)&lt;&gt;""),""))),""))</f>
        <v/>
      </c>
      <c r="C77" s="82" t="str">
        <f>IF(COUNTIFS('DATA INPUT'!$A$3:$A$2001,"&gt;="&amp;$A77-6,'DATA INPUT'!$A$3:$A$2001,"&lt;="&amp;$A77)=0,"",SUMIFS('DATA INPUT'!$L$3:$L$2001,'DATA INPUT'!$A$3:$A$2001,"&gt;="&amp;$A77-6,'DATA INPUT'!$A$3:$A$2001,"&lt;="&amp;$A77))</f>
        <v/>
      </c>
      <c r="D77" s="82" t="str">
        <f>IF(COUNTIFS('DATA INPUT'!$A$3:$A$2001,"&gt;="&amp;$A77-6,'DATA INPUT'!$A$3:$A$2001,"&lt;="&amp;$A77)=0,"",C77+E77)</f>
        <v/>
      </c>
      <c r="E77" s="82" t="str">
        <f>IF(COUNTIFS('DATA INPUT'!$A$3:$A$2001,"&gt;="&amp;$A77-6,'DATA INPUT'!$A$3:$A$2001,"&lt;="&amp;$A77)=0,"",SUMIFS('DATA INPUT'!$U$3:$U$2001,'DATA INPUT'!$A$3:$A$2001,"&gt;="&amp;$A77-6,'DATA INPUT'!$A$3:$A$2001,"&lt;="&amp;$A77))</f>
        <v/>
      </c>
      <c r="F77" s="84" t="str">
        <f>IF(COUNTIFS('DATA INPUT'!$A$3:$A$2001,"&gt;="&amp;$A77-6,'DATA INPUT'!$A$3:$A$2001,"&lt;="&amp;$A77)=0,"",IFERROR(E77/C77,0))</f>
        <v/>
      </c>
    </row>
    <row r="78" spans="1:6" hidden="1" x14ac:dyDescent="0.2">
      <c r="A78" s="85" t="str">
        <f>IF(A77="","",IFERROR(IF(A77+7&lt;=MAX('DATA INPUT'!$A$3:$A$2001)+MOD(6-WEEKDAY(MAX('DATA INPUT'!$A$3:$A$2001),2),7),A77+7,""),""))</f>
        <v/>
      </c>
      <c r="B78" s="13" t="str" cm="1">
        <f t="array" ref="B78">IF(COUNTIFS('DATA INPUT'!$A$3:$A$2001,"&gt;="&amp;$A78-6,'DATA INPUT'!$A$3:$A$2001,"&lt;="&amp;$A78)=0,"",IFERROR(_xlfn.TEXTJOIN(", ",TRUE,_xlfn.UNIQUE(_xlfn._xlws.FILTER(TRIM('DATA INPUT'!$H$3:$H$2001),('DATA INPUT'!$A$3:$A$2001&gt;=$A78-6)*('DATA INPUT'!$A$3:$A$2001&lt;=$A78)*(TRIM('DATA INPUT'!$H$3:$H$2001)&lt;&gt;""),""))),""))</f>
        <v/>
      </c>
      <c r="C78" s="82" t="str">
        <f>IF(COUNTIFS('DATA INPUT'!$A$3:$A$2001,"&gt;="&amp;$A78-6,'DATA INPUT'!$A$3:$A$2001,"&lt;="&amp;$A78)=0,"",SUMIFS('DATA INPUT'!$L$3:$L$2001,'DATA INPUT'!$A$3:$A$2001,"&gt;="&amp;$A78-6,'DATA INPUT'!$A$3:$A$2001,"&lt;="&amp;$A78))</f>
        <v/>
      </c>
      <c r="D78" s="82" t="str">
        <f>IF(COUNTIFS('DATA INPUT'!$A$3:$A$2001,"&gt;="&amp;$A78-6,'DATA INPUT'!$A$3:$A$2001,"&lt;="&amp;$A78)=0,"",C78+E78)</f>
        <v/>
      </c>
      <c r="E78" s="82" t="str">
        <f>IF(COUNTIFS('DATA INPUT'!$A$3:$A$2001,"&gt;="&amp;$A78-6,'DATA INPUT'!$A$3:$A$2001,"&lt;="&amp;$A78)=0,"",SUMIFS('DATA INPUT'!$U$3:$U$2001,'DATA INPUT'!$A$3:$A$2001,"&gt;="&amp;$A78-6,'DATA INPUT'!$A$3:$A$2001,"&lt;="&amp;$A78))</f>
        <v/>
      </c>
      <c r="F78" s="84" t="str">
        <f>IF(COUNTIFS('DATA INPUT'!$A$3:$A$2001,"&gt;="&amp;$A78-6,'DATA INPUT'!$A$3:$A$2001,"&lt;="&amp;$A78)=0,"",IFERROR(E78/C78,0))</f>
        <v/>
      </c>
    </row>
    <row r="79" spans="1:6" hidden="1" x14ac:dyDescent="0.2"/>
    <row r="80" spans="1:6" hidden="1" x14ac:dyDescent="0.2"/>
    <row r="81" spans="2:6" s="92" customFormat="1" x14ac:dyDescent="0.2">
      <c r="B81" s="92" t="s">
        <v>949</v>
      </c>
      <c r="C81" s="93">
        <f>SUM(C2:C78)</f>
        <v>921</v>
      </c>
      <c r="D81" s="93">
        <f>SUM(D2:D78)</f>
        <v>1002.1874</v>
      </c>
      <c r="E81" s="93">
        <f>SUM(E2:E78)</f>
        <v>81.187400000000054</v>
      </c>
      <c r="F81" s="94">
        <f>E81/C81</f>
        <v>8.815135722041266E-2</v>
      </c>
    </row>
  </sheetData>
  <conditionalFormatting sqref="B2:E78">
    <cfRule type="cellIs" dxfId="0" priority="1" operator="lessThan">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DATA INPUT</vt:lpstr>
      <vt:lpstr>Sheet2</vt:lpstr>
      <vt:lpstr>Analysis</vt:lpstr>
      <vt:lpstr>Weekly Profit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Carmela BP</dc:creator>
  <cp:lastModifiedBy>Carmela BP</cp:lastModifiedBy>
  <dcterms:created xsi:type="dcterms:W3CDTF">2026-03-21T03:51:13Z</dcterms:created>
  <dcterms:modified xsi:type="dcterms:W3CDTF">2026-10-31T07:56:41Z</dcterms:modified>
</cp:coreProperties>
</file>